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159" r:id="rId1"/>
    <sheet name="index" sheetId="4" r:id="rId2"/>
    <sheet name="prod" sheetId="6" r:id="rId3"/>
    <sheet name="prodrec" sheetId="7" r:id="rId4"/>
    <sheet name="fos" sheetId="8" r:id="rId5"/>
    <sheet name="recycl" sheetId="9" r:id="rId6"/>
    <sheet name="imp" sheetId="10" r:id="rId7"/>
    <sheet name="stc" sheetId="11" r:id="rId8"/>
    <sheet name="duse" sheetId="12" r:id="rId9"/>
    <sheet name="exp" sheetId="13" r:id="rId10"/>
    <sheet name="bun" sheetId="14" r:id="rId11"/>
    <sheet name="buni" sheetId="15" r:id="rId12"/>
    <sheet name="bune" sheetId="16" r:id="rId13"/>
    <sheet name="GIC" sheetId="17" r:id="rId14"/>
    <sheet name="TITOT" sheetId="18" r:id="rId15"/>
    <sheet name="tipgn" sheetId="19" r:id="rId16"/>
    <sheet name="tipgt" sheetId="20" r:id="rId17"/>
    <sheet name="tipgtele" sheetId="21" r:id="rId18"/>
    <sheet name="tipgtchp" sheetId="22" r:id="rId19"/>
    <sheet name="B_101017" sheetId="23" r:id="rId20"/>
    <sheet name="tidh" sheetId="24" r:id="rId21"/>
    <sheet name="tirf" sheetId="25" r:id="rId22"/>
    <sheet name="tick" sheetId="26" r:id="rId23"/>
    <sheet name="tibf" sheetId="27" r:id="rId24"/>
    <sheet name="tigw" sheetId="28" r:id="rId25"/>
    <sheet name="tipf" sheetId="29" r:id="rId26"/>
    <sheet name="tibr" sheetId="30" r:id="rId27"/>
    <sheet name="tich" sheetId="31" r:id="rId28"/>
    <sheet name="ticl" sheetId="32" r:id="rId29"/>
    <sheet name="tibg" sheetId="33" r:id="rId30"/>
    <sheet name="tigl" sheetId="34" r:id="rId31"/>
    <sheet name="TOTOT" sheetId="35" r:id="rId32"/>
    <sheet name="topgn" sheetId="36" r:id="rId33"/>
    <sheet name="topgt" sheetId="37" r:id="rId34"/>
    <sheet name="topgtele" sheetId="38" r:id="rId35"/>
    <sheet name="topgtchp" sheetId="39" r:id="rId36"/>
    <sheet name="todh" sheetId="40" r:id="rId37"/>
    <sheet name="torf" sheetId="41" r:id="rId38"/>
    <sheet name="tock" sheetId="42" r:id="rId39"/>
    <sheet name="tobf" sheetId="43" r:id="rId40"/>
    <sheet name="togw" sheetId="44" r:id="rId41"/>
    <sheet name="topf" sheetId="45" r:id="rId42"/>
    <sheet name="tobr" sheetId="46" r:id="rId43"/>
    <sheet name="toch" sheetId="47" r:id="rId44"/>
    <sheet name="TRANS" sheetId="48" r:id="rId45"/>
    <sheet name="transint" sheetId="49" r:id="rId46"/>
    <sheet name="transptr" sheetId="50" r:id="rId47"/>
    <sheet name="transret" sheetId="51" r:id="rId48"/>
    <sheet name="CEN" sheetId="52" r:id="rId49"/>
    <sheet name="cenpd" sheetId="53" r:id="rId50"/>
    <sheet name="cenpu" sheetId="54" r:id="rId51"/>
    <sheet name="cenrf" sheetId="55" r:id="rId52"/>
    <sheet name="cenog" sheetId="56" r:id="rId53"/>
    <sheet name="cennu" sheetId="57" r:id="rId54"/>
    <sheet name="cencm" sheetId="58" r:id="rId55"/>
    <sheet name="cenck" sheetId="59" r:id="rId56"/>
    <sheet name="cenbf" sheetId="60" r:id="rId57"/>
    <sheet name="cengw" sheetId="61" r:id="rId58"/>
    <sheet name="cenpf" sheetId="62" r:id="rId59"/>
    <sheet name="cenbr" sheetId="63" r:id="rId60"/>
    <sheet name="cench" sheetId="64" r:id="rId61"/>
    <sheet name="cencl" sheetId="65" r:id="rId62"/>
    <sheet name="cenlr" sheetId="66" r:id="rId63"/>
    <sheet name="cenbg" sheetId="67" r:id="rId64"/>
    <sheet name="cengl" sheetId="68" r:id="rId65"/>
    <sheet name="cenns" sheetId="69" r:id="rId66"/>
    <sheet name="LOS" sheetId="70" r:id="rId67"/>
    <sheet name="AVFCO" sheetId="71" r:id="rId68"/>
    <sheet name="CFNEN" sheetId="72" r:id="rId69"/>
    <sheet name="B_101603" sheetId="73" r:id="rId70"/>
    <sheet name="B_101604" sheetId="74" r:id="rId71"/>
    <sheet name="B_101605" sheetId="75" r:id="rId72"/>
    <sheet name="cpch" sheetId="76" r:id="rId73"/>
    <sheet name="B_101606" sheetId="77" r:id="rId74"/>
    <sheet name="B_101607" sheetId="78" r:id="rId75"/>
    <sheet name="B_101608" sheetId="79" r:id="rId76"/>
    <sheet name="CF" sheetId="80" r:id="rId77"/>
    <sheet name="CIN" sheetId="81" r:id="rId78"/>
    <sheet name="cisi" sheetId="82" r:id="rId79"/>
    <sheet name="cisb" sheetId="83" r:id="rId80"/>
    <sheet name="cise" sheetId="84" r:id="rId81"/>
    <sheet name="cnfm" sheetId="85" r:id="rId82"/>
    <sheet name="cnfa" sheetId="86" r:id="rId83"/>
    <sheet name="cnfp" sheetId="87" r:id="rId84"/>
    <sheet name="cnfs" sheetId="88" r:id="rId85"/>
    <sheet name="cnfo" sheetId="89" r:id="rId86"/>
    <sheet name="cchi" sheetId="90" r:id="rId87"/>
    <sheet name="cbch" sheetId="91" r:id="rId88"/>
    <sheet name="coch" sheetId="92" r:id="rId89"/>
    <sheet name="cpha" sheetId="93" r:id="rId90"/>
    <sheet name="cnmm" sheetId="94" r:id="rId91"/>
    <sheet name="ccem" sheetId="95" r:id="rId92"/>
    <sheet name="ccer" sheetId="96" r:id="rId93"/>
    <sheet name="cgla" sheetId="97" r:id="rId94"/>
    <sheet name="cppa" sheetId="98" r:id="rId95"/>
    <sheet name="cpul" sheetId="99" r:id="rId96"/>
    <sheet name="cpap" sheetId="100" r:id="rId97"/>
    <sheet name="cprp" sheetId="101" r:id="rId98"/>
    <sheet name="cfbt" sheetId="102" r:id="rId99"/>
    <sheet name="ctre" sheetId="103" r:id="rId100"/>
    <sheet name="cmae" sheetId="104" r:id="rId101"/>
    <sheet name="ctel" sheetId="105" r:id="rId102"/>
    <sheet name="cwwp" sheetId="106" r:id="rId103"/>
    <sheet name="cmiq" sheetId="107" r:id="rId104"/>
    <sheet name="ccon" sheetId="108" r:id="rId105"/>
    <sheet name="cnsi" sheetId="109" r:id="rId106"/>
    <sheet name="CDM" sheetId="110" r:id="rId107"/>
    <sheet name="cres" sheetId="111" r:id="rId108"/>
    <sheet name="cressh" sheetId="112" r:id="rId109"/>
    <sheet name="cressc" sheetId="113" r:id="rId110"/>
    <sheet name="creswh" sheetId="114" r:id="rId111"/>
    <sheet name="cresco" sheetId="115" r:id="rId112"/>
    <sheet name="cresrf" sheetId="116" r:id="rId113"/>
    <sheet name="creswm" sheetId="117" r:id="rId114"/>
    <sheet name="cresdr" sheetId="118" r:id="rId115"/>
    <sheet name="cresdw" sheetId="119" r:id="rId116"/>
    <sheet name="crestv" sheetId="120" r:id="rId117"/>
    <sheet name="cresit" sheetId="121" r:id="rId118"/>
    <sheet name="cresli" sheetId="122" r:id="rId119"/>
    <sheet name="cresoa" sheetId="123" r:id="rId120"/>
    <sheet name="cser" sheetId="124" r:id="rId121"/>
    <sheet name="csersh" sheetId="125" r:id="rId122"/>
    <sheet name="csersc" sheetId="126" r:id="rId123"/>
    <sheet name="cserhw" sheetId="127" r:id="rId124"/>
    <sheet name="cserca" sheetId="128" r:id="rId125"/>
    <sheet name="cserve" sheetId="129" r:id="rId126"/>
    <sheet name="csersl" sheetId="130" r:id="rId127"/>
    <sheet name="cserbl" sheetId="131" r:id="rId128"/>
    <sheet name="csercr" sheetId="132" r:id="rId129"/>
    <sheet name="cserbt" sheetId="133" r:id="rId130"/>
    <sheet name="cserit" sheetId="134" r:id="rId131"/>
    <sheet name="cagr" sheetId="135" r:id="rId132"/>
    <sheet name="CTR" sheetId="136" r:id="rId133"/>
    <sheet name="ctro" sheetId="137" r:id="rId134"/>
    <sheet name="cp2w" sheetId="138" r:id="rId135"/>
    <sheet name="ccar" sheetId="139" r:id="rId136"/>
    <sheet name="cbus" sheetId="140" r:id="rId137"/>
    <sheet name="clcv" sheetId="141" r:id="rId138"/>
    <sheet name="chdv" sheetId="142" r:id="rId139"/>
    <sheet name="ctra" sheetId="143" r:id="rId140"/>
    <sheet name="crtp" sheetId="144" r:id="rId141"/>
    <sheet name="crth" sheetId="145" r:id="rId142"/>
    <sheet name="crtm" sheetId="146" r:id="rId143"/>
    <sheet name="crtf" sheetId="147" r:id="rId144"/>
    <sheet name="ctav" sheetId="148" r:id="rId145"/>
    <sheet name="capd" sheetId="149" r:id="rId146"/>
    <sheet name="capi" sheetId="150" r:id="rId147"/>
    <sheet name="cape" sheetId="151" r:id="rId148"/>
    <sheet name="cafi" sheetId="152" r:id="rId149"/>
    <sheet name="cafe" sheetId="153" r:id="rId150"/>
    <sheet name="ctdn" sheetId="154" r:id="rId151"/>
    <sheet name="cncs" sheetId="155" r:id="rId152"/>
    <sheet name="cniw" sheetId="156" r:id="rId153"/>
    <sheet name="ctpi" sheetId="157" r:id="rId154"/>
    <sheet name="STDIF" sheetId="158" r:id="rId155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B124" i="4"/>
  <c r="B65" i="4"/>
  <c r="B3" i="4"/>
  <c r="B148" i="4"/>
  <c r="B101" i="4"/>
  <c r="B22" i="4"/>
  <c r="B117" i="4"/>
  <c r="B14" i="4"/>
  <c r="B98" i="4"/>
  <c r="B34" i="4"/>
  <c r="B52" i="4"/>
  <c r="B6" i="4"/>
  <c r="B121" i="4"/>
  <c r="B88" i="4"/>
  <c r="B21" i="4"/>
  <c r="B26" i="4"/>
  <c r="B113" i="4"/>
  <c r="B39" i="4"/>
  <c r="B133" i="4"/>
  <c r="B103" i="4"/>
  <c r="B112" i="4"/>
  <c r="B123" i="4"/>
  <c r="B35" i="4"/>
  <c r="B134" i="4"/>
  <c r="B44" i="4"/>
  <c r="B23" i="4"/>
  <c r="B31" i="4"/>
  <c r="B40" i="4"/>
  <c r="B107" i="4"/>
  <c r="B42" i="4"/>
  <c r="B37" i="4"/>
  <c r="B5" i="4"/>
  <c r="B62" i="4"/>
  <c r="B10" i="4"/>
  <c r="B85" i="4"/>
  <c r="B114" i="4"/>
  <c r="B122" i="4"/>
  <c r="B67" i="4"/>
  <c r="B59" i="4"/>
  <c r="B135" i="4"/>
  <c r="B74" i="4"/>
  <c r="B15" i="4"/>
  <c r="B109" i="4"/>
  <c r="B147" i="4"/>
  <c r="B82" i="4"/>
  <c r="B33" i="4"/>
  <c r="B137" i="4"/>
  <c r="B48" i="4"/>
  <c r="B129" i="4"/>
  <c r="B130" i="4"/>
  <c r="B151" i="4"/>
  <c r="B30" i="4"/>
  <c r="B104" i="4"/>
  <c r="B57" i="4"/>
  <c r="B36" i="4"/>
  <c r="B94" i="4"/>
  <c r="B78" i="4"/>
  <c r="B89" i="4"/>
  <c r="B115" i="4"/>
  <c r="B19" i="4"/>
  <c r="B69" i="4"/>
  <c r="B86" i="4"/>
  <c r="B77" i="4"/>
  <c r="B80" i="4"/>
  <c r="B105" i="4"/>
  <c r="B119" i="4"/>
  <c r="B139" i="4"/>
  <c r="B93" i="4"/>
  <c r="B60" i="4"/>
  <c r="B49" i="4"/>
  <c r="B118" i="4"/>
  <c r="B61" i="4"/>
  <c r="B70" i="4"/>
  <c r="B108" i="4"/>
  <c r="B32" i="4"/>
  <c r="B76" i="4"/>
  <c r="B63" i="4"/>
  <c r="B66" i="4"/>
  <c r="B53" i="4"/>
  <c r="B132" i="4"/>
  <c r="B20" i="4"/>
  <c r="B146" i="4"/>
  <c r="B4" i="4"/>
  <c r="B92" i="4"/>
  <c r="B127" i="4"/>
  <c r="B95" i="4"/>
  <c r="B120" i="4"/>
  <c r="B16" i="4"/>
  <c r="B90" i="4"/>
  <c r="B72" i="4"/>
  <c r="B125" i="4"/>
  <c r="B18" i="4"/>
  <c r="B58" i="4"/>
  <c r="B126" i="4"/>
  <c r="B138" i="4"/>
  <c r="B83" i="4"/>
  <c r="B144" i="4"/>
  <c r="B102" i="4"/>
  <c r="B29" i="4"/>
  <c r="B43" i="4"/>
  <c r="B71" i="4"/>
  <c r="B81" i="4"/>
  <c r="B75" i="4"/>
  <c r="B64" i="4"/>
  <c r="B38" i="4"/>
  <c r="B131" i="4"/>
  <c r="B25" i="4"/>
  <c r="B28" i="4"/>
  <c r="B136" i="4"/>
  <c r="B152" i="4"/>
  <c r="B153" i="4"/>
  <c r="B56" i="4"/>
  <c r="B141" i="4"/>
  <c r="B17" i="4"/>
  <c r="B111" i="4"/>
  <c r="B155" i="4"/>
  <c r="B97" i="4"/>
  <c r="B27" i="4"/>
  <c r="B47" i="4"/>
  <c r="B84" i="4"/>
  <c r="B140" i="4"/>
  <c r="B116" i="4"/>
  <c r="B46" i="4"/>
  <c r="B50" i="4"/>
  <c r="B154" i="4"/>
  <c r="B12" i="4"/>
  <c r="B13" i="4"/>
  <c r="B110" i="4"/>
  <c r="B128" i="4"/>
  <c r="B24" i="4"/>
  <c r="B142" i="4"/>
  <c r="B106" i="4"/>
  <c r="B99" i="4"/>
  <c r="B91" i="4"/>
  <c r="B9" i="4"/>
  <c r="B96" i="4"/>
  <c r="B41" i="4"/>
  <c r="B73" i="4"/>
  <c r="B54" i="4"/>
  <c r="B100" i="4"/>
  <c r="B11" i="4"/>
  <c r="B51" i="4"/>
  <c r="B7" i="4"/>
  <c r="B143" i="4"/>
  <c r="B149" i="4"/>
  <c r="B55" i="4"/>
  <c r="B87" i="4"/>
  <c r="B8" i="4"/>
  <c r="B79" i="4"/>
  <c r="B45" i="4"/>
  <c r="B150" i="4"/>
  <c r="B145" i="4"/>
  <c r="B68" i="4"/>
</calcChain>
</file>

<file path=xl/sharedStrings.xml><?xml version="1.0" encoding="utf-8"?>
<sst xmlns="http://schemas.openxmlformats.org/spreadsheetml/2006/main" count="25047" uniqueCount="575">
  <si>
    <t>Statistical Difference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</si>
  <si>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</si>
  <si>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</si>
  <si>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</si>
  <si>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</si>
  <si>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</si>
  <si>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</si>
  <si>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</si>
  <si>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</si>
  <si>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</si>
  <si>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</si>
  <si>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</si>
  <si>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</si>
  <si>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</si>
  <si>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</si>
  <si>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</si>
  <si>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</si>
  <si>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</si>
  <si>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Final Energy Consumption - Transport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</si>
  <si>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</si>
  <si>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</si>
  <si>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</si>
  <si>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</si>
  <si>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</si>
  <si>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</si>
  <si>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</si>
  <si>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</si>
  <si>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</si>
  <si>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</si>
  <si>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</si>
  <si>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</si>
  <si>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</si>
  <si>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</si>
  <si>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</si>
  <si>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</si>
  <si>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</si>
  <si>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</si>
  <si>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</si>
  <si>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</si>
  <si>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</si>
  <si>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</si>
  <si>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</si>
  <si>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</si>
  <si>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Final Energy Consumption - 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</si>
  <si>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</si>
  <si>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</si>
  <si>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</si>
  <si>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</si>
  <si>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</si>
  <si>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</si>
  <si>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</si>
  <si>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</si>
  <si>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</si>
  <si>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</si>
  <si>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</si>
  <si>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</si>
  <si>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</si>
  <si>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</si>
  <si>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</si>
  <si>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</si>
  <si>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</si>
  <si>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</si>
  <si>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</si>
  <si>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</si>
  <si>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</si>
  <si>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</si>
  <si>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</si>
  <si>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</si>
  <si>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</si>
  <si>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</si>
  <si>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</si>
  <si>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Final Energy Consumption - Industry</t>
  </si>
  <si>
    <t>Final Energy Consumption</t>
  </si>
  <si>
    <t>Non-energy use in Industry, Transformation &amp; Energy Sectors</t>
  </si>
  <si>
    <t>Non-energy use in Other Sectors</t>
  </si>
  <si>
    <t>Non-energy use in Transport Sector</t>
  </si>
  <si>
    <t>Non-energy use in the Chemical industry</t>
  </si>
  <si>
    <t>Non-energy use in Industry sector</t>
  </si>
  <si>
    <t>Non-energy use in Energy sector</t>
  </si>
  <si>
    <t>Non-energy use in Transformation sector</t>
  </si>
  <si>
    <t>Final Non-Energy Consumption</t>
  </si>
  <si>
    <t>Energy Available for Final Consumption</t>
  </si>
  <si>
    <t>Distribution Losses</t>
  </si>
  <si>
    <t>Consumption in Non-specified (Energy)</t>
  </si>
  <si>
    <t>Consumption in Gas-to-liquids (GTL) plants (energy)</t>
  </si>
  <si>
    <t>Consumption in Gasification plants for biogas</t>
  </si>
  <si>
    <t>Consumption in Liquefaction (LNG) / regasification plants</t>
  </si>
  <si>
    <t>Consumption in Coal Liquefaction Plants</t>
  </si>
  <si>
    <t>Consumption in Charcoal production plants (Energy)</t>
  </si>
  <si>
    <t>Consumption in BKB / PB Plants</t>
  </si>
  <si>
    <t>Consumption in Patent Fuel Plants</t>
  </si>
  <si>
    <t>Consumption in Gas Works</t>
  </si>
  <si>
    <t>Consumption in Blast Furnaces</t>
  </si>
  <si>
    <t>Consumption in Coke Ovens</t>
  </si>
  <si>
    <t>Consumption in Coal Mines</t>
  </si>
  <si>
    <t>Consumption in Nuclear industry</t>
  </si>
  <si>
    <t>Consumption in Oil and gas extraction</t>
  </si>
  <si>
    <t>Consumption in Petroleum Refineries</t>
  </si>
  <si>
    <t>Pumped storage power stations balance</t>
  </si>
  <si>
    <t>Own Use in Electricity, CHP and Heat Plants</t>
  </si>
  <si>
    <t>Consumption in Energy Sector</t>
  </si>
  <si>
    <t>Returns from petrochemical industry</t>
  </si>
  <si>
    <t>Products transferred</t>
  </si>
  <si>
    <t>Interproduct transfers</t>
  </si>
  <si>
    <t>Exchanges, Transfers, Returns</t>
  </si>
  <si>
    <t>Transformation output - District Heating Plants</t>
  </si>
  <si>
    <t>Transformation output - Conventional Thermal Power Stations</t>
  </si>
  <si>
    <t>Transformation output - Nuclear Power Stations</t>
  </si>
  <si>
    <t>Transformation output</t>
  </si>
  <si>
    <t>Transformation input - For Blended Natural Gas</t>
  </si>
  <si>
    <t>Transformation input - District Heating Plants</t>
  </si>
  <si>
    <t>Transformation input - Used for electricity generation</t>
  </si>
  <si>
    <t>Transformation input - Conventional Thermal Power Stations</t>
  </si>
  <si>
    <t>Transformation input - Nuclear Power Stations</t>
  </si>
  <si>
    <t>Transformation input</t>
  </si>
  <si>
    <t>Gross inland consumption</t>
  </si>
  <si>
    <t>Extra-EU</t>
  </si>
  <si>
    <t>Intra-EU</t>
  </si>
  <si>
    <t>International Marine Bunkers</t>
  </si>
  <si>
    <t>Exports</t>
  </si>
  <si>
    <t>Direct use (feedstocks &amp; additives)</t>
  </si>
  <si>
    <t>Stock Changes</t>
  </si>
  <si>
    <t>Imports</t>
  </si>
  <si>
    <t>Recycled products</t>
  </si>
  <si>
    <t>From other sources (Recovered products)</t>
  </si>
  <si>
    <t>Primary production receipt</t>
  </si>
  <si>
    <t>Primary production</t>
  </si>
  <si>
    <t>Click on the link to jump to the sheet</t>
  </si>
  <si>
    <t>Energy balances (ktoe)</t>
  </si>
  <si>
    <t>55432</t>
  </si>
  <si>
    <t>Municipal waste (non-renewable)</t>
  </si>
  <si>
    <t>7100</t>
  </si>
  <si>
    <t>Industrial wastes</t>
  </si>
  <si>
    <t>Wastes (non-renewable)</t>
  </si>
  <si>
    <t>6000</t>
  </si>
  <si>
    <t>Electricity</t>
  </si>
  <si>
    <t>5550</t>
  </si>
  <si>
    <t>Geothermal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</si>
  <si>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</si>
  <si>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</si>
  <si>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</si>
  <si>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</si>
  <si>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</si>
  <si>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</si>
  <si>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</si>
  <si>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</si>
  <si>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</si>
  <si>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</si>
  <si>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</si>
  <si>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</si>
  <si>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</si>
  <si>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</si>
  <si>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</si>
  <si>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</si>
  <si>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</si>
  <si>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</si>
  <si>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</si>
  <si>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</si>
  <si>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5535</t>
  </si>
  <si>
    <t>Tide, Wave and Ocean</t>
  </si>
  <si>
    <t>5534</t>
  </si>
  <si>
    <t>Solar Photovoltaic</t>
  </si>
  <si>
    <t>5532</t>
  </si>
  <si>
    <t>Solar thermal</t>
  </si>
  <si>
    <t>5530</t>
  </si>
  <si>
    <t>Solar energy</t>
  </si>
  <si>
    <t>5520</t>
  </si>
  <si>
    <t>Wind Power</t>
  </si>
  <si>
    <t>5510</t>
  </si>
  <si>
    <t>Hydro power</t>
  </si>
  <si>
    <t>5500</t>
  </si>
  <si>
    <t>Renewable energies</t>
  </si>
  <si>
    <t>5200</t>
  </si>
  <si>
    <t>Derived heat</t>
  </si>
  <si>
    <t>5100</t>
  </si>
  <si>
    <t>Nuclear heat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</si>
  <si>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</si>
  <si>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</si>
  <si>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</si>
  <si>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</si>
  <si>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</si>
  <si>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</si>
  <si>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</si>
  <si>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</si>
  <si>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</si>
  <si>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</si>
  <si>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</si>
  <si>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</si>
  <si>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</si>
  <si>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</si>
  <si>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</si>
  <si>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</si>
  <si>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</si>
  <si>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</si>
  <si>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</si>
  <si>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</si>
  <si>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</si>
  <si>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</si>
  <si>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</si>
  <si>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</si>
  <si>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</si>
  <si>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</si>
  <si>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</si>
  <si>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</si>
  <si>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</si>
  <si>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</si>
  <si>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</si>
  <si>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</si>
  <si>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</si>
  <si>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</si>
  <si>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</si>
  <si>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</si>
  <si>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</si>
  <si>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</si>
  <si>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</si>
  <si>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</si>
  <si>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</si>
  <si>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</si>
  <si>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</si>
  <si>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</si>
  <si>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</si>
  <si>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</si>
  <si>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</si>
  <si>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</si>
  <si>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</si>
  <si>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</si>
  <si>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</si>
  <si>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</si>
  <si>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</si>
  <si>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</si>
  <si>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</si>
  <si>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</si>
  <si>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</si>
  <si>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</si>
  <si>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</si>
  <si>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</si>
  <si>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</si>
  <si>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</si>
  <si>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</si>
  <si>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</si>
  <si>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</si>
  <si>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</si>
  <si>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</si>
  <si>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</si>
  <si>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</si>
  <si>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</si>
  <si>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</si>
  <si>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</si>
  <si>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</si>
  <si>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</si>
  <si>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</si>
  <si>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</si>
  <si>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</si>
  <si>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</si>
  <si>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</si>
  <si>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</si>
  <si>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</si>
  <si>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</si>
  <si>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</si>
  <si>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</si>
  <si>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</si>
  <si>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</si>
  <si>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</si>
  <si>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</si>
  <si>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</si>
  <si>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</si>
  <si>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</si>
  <si>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</si>
  <si>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</si>
  <si>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</si>
  <si>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</si>
  <si>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</si>
  <si>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</si>
  <si>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</si>
  <si>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</si>
  <si>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</si>
  <si>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</si>
  <si>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</si>
  <si>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</si>
  <si>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</si>
  <si>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</si>
  <si>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</si>
  <si>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</si>
  <si>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</si>
  <si>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</si>
  <si>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</si>
  <si>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</si>
  <si>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</si>
  <si>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</si>
  <si>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B_100100</t>
  </si>
  <si>
    <t>Primary production (ktoe)</t>
  </si>
  <si>
    <t>B_100110</t>
  </si>
  <si>
    <t>Primary production receipt (ktoe)</t>
  </si>
  <si>
    <t>B_100200</t>
  </si>
  <si>
    <t>From other sources (Recovered products) (ktoe)</t>
  </si>
  <si>
    <t>B_100210</t>
  </si>
  <si>
    <t>Recycled products (ktoe)</t>
  </si>
  <si>
    <t>B_100300</t>
  </si>
  <si>
    <t>Imports (ktoe)</t>
  </si>
  <si>
    <t>B_100400</t>
  </si>
  <si>
    <t>Stock Changes (ktoe)</t>
  </si>
  <si>
    <t>B_100112</t>
  </si>
  <si>
    <t>Direct use (feedstocks &amp; additives) (ktoe)</t>
  </si>
  <si>
    <t>B_100500</t>
  </si>
  <si>
    <t>Exports (ktoe)</t>
  </si>
  <si>
    <t>B_100800</t>
  </si>
  <si>
    <t>International Marine Bunkers (ktoe)</t>
  </si>
  <si>
    <t>International Marine Bunkers - Intra-EU (ktoe)</t>
  </si>
  <si>
    <t>International Marine Bunkers - Extra-EU (ktoe)</t>
  </si>
  <si>
    <t>B_100900</t>
  </si>
  <si>
    <t>Gross inland consumption (ktoe)</t>
  </si>
  <si>
    <t>B_101000</t>
  </si>
  <si>
    <t>Transformation input (ktoe)</t>
  </si>
  <si>
    <t>B_101002</t>
  </si>
  <si>
    <t>Transformation input - Nuclear Power Stations (ktoe)</t>
  </si>
  <si>
    <t>B_101001</t>
  </si>
  <si>
    <t>Transformation input - Conventional Thermal Power Stations (ktoe)</t>
  </si>
  <si>
    <t>B_101017</t>
  </si>
  <si>
    <t>Transformation input - Used for electricity generation (ktoe)</t>
  </si>
  <si>
    <t>B_101009</t>
  </si>
  <si>
    <t>Transformation input - District Heating Plants (ktoe)</t>
  </si>
  <si>
    <t>B_101008</t>
  </si>
  <si>
    <t>B_101004</t>
  </si>
  <si>
    <t>B_101006</t>
  </si>
  <si>
    <t>B_101007</t>
  </si>
  <si>
    <t>B_101010</t>
  </si>
  <si>
    <t>B_101011</t>
  </si>
  <si>
    <t>B_101015</t>
  </si>
  <si>
    <t>B_101012</t>
  </si>
  <si>
    <t>B_101013</t>
  </si>
  <si>
    <t>Transformation input - For Blended Natural Gas (ktoe)</t>
  </si>
  <si>
    <t>B_101016</t>
  </si>
  <si>
    <t>B_101100</t>
  </si>
  <si>
    <t>Transformation output (ktoe)</t>
  </si>
  <si>
    <t>B_101102</t>
  </si>
  <si>
    <t>Transformation output - Nuclear Power Stations (ktoe)</t>
  </si>
  <si>
    <t>B_101101</t>
  </si>
  <si>
    <t>Transformation output - Conventional Thermal Power Stations (ktoe)</t>
  </si>
  <si>
    <t>B_101109</t>
  </si>
  <si>
    <t>Transformation output - District Heating Plants (ktoe)</t>
  </si>
  <si>
    <t>B_101108</t>
  </si>
  <si>
    <t>B_101104</t>
  </si>
  <si>
    <t>B_101106</t>
  </si>
  <si>
    <t>B_101107</t>
  </si>
  <si>
    <t>B_101110</t>
  </si>
  <si>
    <t>B_101111</t>
  </si>
  <si>
    <t>B_101115</t>
  </si>
  <si>
    <t>B_101200</t>
  </si>
  <si>
    <t>Exchanges, Transfers, Returns (ktoe)</t>
  </si>
  <si>
    <t>B_101210</t>
  </si>
  <si>
    <t>Interproduct transfers (ktoe)</t>
  </si>
  <si>
    <t>B_101220</t>
  </si>
  <si>
    <t>Products transferred (ktoe)</t>
  </si>
  <si>
    <t>B_101230</t>
  </si>
  <si>
    <t>Returns from petrochemical industry (ktoe)</t>
  </si>
  <si>
    <t>B_101300</t>
  </si>
  <si>
    <t>Consumption in Energy Sector (ktoe)</t>
  </si>
  <si>
    <t>B_101301</t>
  </si>
  <si>
    <t>Own Use in Electricity, CHP and Heat Plants (ktoe)</t>
  </si>
  <si>
    <t>B_101302</t>
  </si>
  <si>
    <t>Pumped storage power stations balance (ktoe)</t>
  </si>
  <si>
    <t>B_101307</t>
  </si>
  <si>
    <t>Consumption in Petroleum Refineries (ktoe)</t>
  </si>
  <si>
    <t>B_101305</t>
  </si>
  <si>
    <t>Consumption in Oil and gas extraction (ktoe)</t>
  </si>
  <si>
    <t>B_101308</t>
  </si>
  <si>
    <t>Consumption in Nuclear industry (ktoe)</t>
  </si>
  <si>
    <t>B_101310</t>
  </si>
  <si>
    <t>Consumption in Coal Mines (ktoe)</t>
  </si>
  <si>
    <t>B_101312</t>
  </si>
  <si>
    <t>Consumption in Coke Ovens (ktoe)</t>
  </si>
  <si>
    <t>B_101315</t>
  </si>
  <si>
    <t>Consumption in Blast Furnaces (ktoe)</t>
  </si>
  <si>
    <t>B_101314</t>
  </si>
  <si>
    <t>Consumption in Gas Works (ktoe)</t>
  </si>
  <si>
    <t>B_101311</t>
  </si>
  <si>
    <t>Consumption in Patent Fuel Plants (ktoe)</t>
  </si>
  <si>
    <t>B_101313</t>
  </si>
  <si>
    <t>Consumption in BKB / PB Plants (ktoe)</t>
  </si>
  <si>
    <t>B_101321</t>
  </si>
  <si>
    <t>Consumption in Charcoal production plants (Energy) (ktoe)</t>
  </si>
  <si>
    <t>B_101316</t>
  </si>
  <si>
    <t>Consumption in Coal Liquefaction Plants (ktoe)</t>
  </si>
  <si>
    <t>B_101317</t>
  </si>
  <si>
    <t>Consumption in Liquefaction (LNG) / regasification plants (ktoe)</t>
  </si>
  <si>
    <t>B_101318</t>
  </si>
  <si>
    <t>Consumption in Gasification plants for biogas (ktoe)</t>
  </si>
  <si>
    <t>B_101319</t>
  </si>
  <si>
    <t>Consumption in Gas-to-liquids (GTL) plants (energy) (ktoe)</t>
  </si>
  <si>
    <t>B_101320</t>
  </si>
  <si>
    <t>Consumption in Non-specified (Energy) (ktoe)</t>
  </si>
  <si>
    <t>B_101400</t>
  </si>
  <si>
    <t>Distribution Losses (ktoe)</t>
  </si>
  <si>
    <t>B_101500</t>
  </si>
  <si>
    <t>Energy Available for Final Consumption (ktoe)</t>
  </si>
  <si>
    <t>B_101600</t>
  </si>
  <si>
    <t>Final Non-Energy Consumption (ktoe)</t>
  </si>
  <si>
    <t>B_101603</t>
  </si>
  <si>
    <t>Non-energy use in Transformation sector (ktoe)</t>
  </si>
  <si>
    <t>B_101604</t>
  </si>
  <si>
    <t>Non-energy use in Energy sector (ktoe)</t>
  </si>
  <si>
    <t>B_101605</t>
  </si>
  <si>
    <t>Non-energy use in Industry sector (ktoe)</t>
  </si>
  <si>
    <t>B_101601</t>
  </si>
  <si>
    <t>Non-energy use in the Chemical industry (ktoe)</t>
  </si>
  <si>
    <t>B_101606</t>
  </si>
  <si>
    <t>Non-energy use in Transport Sector (ktoe)</t>
  </si>
  <si>
    <t>B_101607</t>
  </si>
  <si>
    <t>Non-energy use in Other Sectors (ktoe)</t>
  </si>
  <si>
    <t>B_101608</t>
  </si>
  <si>
    <t>Non-energy use in Industry, Transformation &amp; Energy Sectors (ktoe)</t>
  </si>
  <si>
    <t>B_101700</t>
  </si>
  <si>
    <t>Final Energy Consumption (ktoe)</t>
  </si>
  <si>
    <t>B_101800</t>
  </si>
  <si>
    <t>Final Energy Consumption - Industry (ktoe)</t>
  </si>
  <si>
    <t>B_101805</t>
  </si>
  <si>
    <t>Iron and Steel (ktoe)</t>
  </si>
  <si>
    <t>Iron and Steel - Integrated steelworks (ktoe)</t>
  </si>
  <si>
    <t>Iron and Steel - Electric arc (ktoe)</t>
  </si>
  <si>
    <t>B_101810</t>
  </si>
  <si>
    <t>Non-Ferrous Metals (ktoe)</t>
  </si>
  <si>
    <t>Alumina production (ktoe)</t>
  </si>
  <si>
    <t>Aluminium production - Primary (ktoe)</t>
  </si>
  <si>
    <t>Aluminium production - Secondary (ktoe)</t>
  </si>
  <si>
    <t>Other non-ferrous metals (ktoe)</t>
  </si>
  <si>
    <t>B_101815</t>
  </si>
  <si>
    <t>Chemical and Petrochemical (ktoe)</t>
  </si>
  <si>
    <t>Basic chemicals (ktoe)</t>
  </si>
  <si>
    <t>Other chemicals (ktoe)</t>
  </si>
  <si>
    <t>Pharmaceutical products (ktoe)</t>
  </si>
  <si>
    <t>B_101820</t>
  </si>
  <si>
    <t>Non-Metallic Minerals (ktoe)</t>
  </si>
  <si>
    <t>Cement (ktoe)</t>
  </si>
  <si>
    <t>Ceramics &amp; other non-metallic minerals (ktoe)</t>
  </si>
  <si>
    <t>Glass production (ktoe)</t>
  </si>
  <si>
    <t>B_101840</t>
  </si>
  <si>
    <t>Paper, Pulp and Print (ktoe)</t>
  </si>
  <si>
    <t>Pulp production (ktoe)</t>
  </si>
  <si>
    <t>Paper production (ktoe)</t>
  </si>
  <si>
    <t>Printing and reproduction of recorded media (ktoe)</t>
  </si>
  <si>
    <t>B_101830</t>
  </si>
  <si>
    <t>Food and Tobacco (ktoe)</t>
  </si>
  <si>
    <t>B_101846</t>
  </si>
  <si>
    <t>Transport Equipment (ktoe)</t>
  </si>
  <si>
    <t>B_101847</t>
  </si>
  <si>
    <t>Machinery (ktoe)</t>
  </si>
  <si>
    <t>B_101835</t>
  </si>
  <si>
    <t>Textile and Leather (ktoe)</t>
  </si>
  <si>
    <t>B_101851</t>
  </si>
  <si>
    <t>Wood and Wood Products (ktoe)</t>
  </si>
  <si>
    <t>B_101825</t>
  </si>
  <si>
    <t>Mining and Quarrying (ktoe)</t>
  </si>
  <si>
    <t>B_101852</t>
  </si>
  <si>
    <t>Construction (ktoe)</t>
  </si>
  <si>
    <t>B_101853</t>
  </si>
  <si>
    <t>Non-specified (Industry) (ktoe)</t>
  </si>
  <si>
    <t>B_102000</t>
  </si>
  <si>
    <t>Final Energy Consumption - Other Sectors (ktoe)</t>
  </si>
  <si>
    <t>B_102010</t>
  </si>
  <si>
    <t>Residential (ktoe)</t>
  </si>
  <si>
    <t>Residential: Space heating (ktoe)</t>
  </si>
  <si>
    <t>Residential: Space cooling (ktoe)</t>
  </si>
  <si>
    <t>Residential: Water heating (ktoe)</t>
  </si>
  <si>
    <t>Residential: Cooking (ktoe)</t>
  </si>
  <si>
    <t>Residential: Refrigerators and freezers (ktoe)</t>
  </si>
  <si>
    <t>Residential: Washing machines (ktoe)</t>
  </si>
  <si>
    <t>Residential: Clothes dryers (ktoe)</t>
  </si>
  <si>
    <t>Residential: Dishwashers (ktoe)</t>
  </si>
  <si>
    <t>Residential: TV and multimedia (ktoe)</t>
  </si>
  <si>
    <t>Residential: ICT equipment (ktoe)</t>
  </si>
  <si>
    <t>Residential: Household lighting (ktoe)</t>
  </si>
  <si>
    <t>Residential: Other appliances (ktoe)</t>
  </si>
  <si>
    <t>B_102035</t>
  </si>
  <si>
    <t>Services (ktoe)</t>
  </si>
  <si>
    <t>Services: Space heating (ktoe)</t>
  </si>
  <si>
    <t>Services: Space cooling (ktoe)</t>
  </si>
  <si>
    <t>Services: Hot water (ktoe)</t>
  </si>
  <si>
    <t>Services: Catering (ktoe)</t>
  </si>
  <si>
    <t>Services: Ventilation and others (ktoe)</t>
  </si>
  <si>
    <t>Services: Street lighting (ktoe)</t>
  </si>
  <si>
    <t>Services: Building lighting (ktoe)</t>
  </si>
  <si>
    <t>Services: Commercial refrigeration (ktoe)</t>
  </si>
  <si>
    <t>Services: Miscellaneous building technologies (ktoe)</t>
  </si>
  <si>
    <t>Services: ICT and multimedia (ktoe)</t>
  </si>
  <si>
    <t>B_101900</t>
  </si>
  <si>
    <t>Final Energy Consumption - Transport (ktoe)</t>
  </si>
  <si>
    <t>B_101920</t>
  </si>
  <si>
    <t>Road transport - Powered 2-wheelers (ktoe)</t>
  </si>
  <si>
    <t>Road transport - Private cars (ktoe)</t>
  </si>
  <si>
    <t>Road transport - Buses and coaches (ktoe)</t>
  </si>
  <si>
    <t>Road transport - Light commercial vehicles (ktoe)</t>
  </si>
  <si>
    <t>Road transport - Heavy duty vehicles (trucks and lorries) (ktoe)</t>
  </si>
  <si>
    <t>B_101910</t>
  </si>
  <si>
    <t>Rail transport - Conventional passenger transport (ktoe)</t>
  </si>
  <si>
    <t>Rail transport - Metro (ktoe)</t>
  </si>
  <si>
    <t>Rail transport - Conventional freight transport (ktoe)</t>
  </si>
  <si>
    <t>Aviation (ktoe)</t>
  </si>
  <si>
    <t>Domestic passenger aviation (ktoe)</t>
  </si>
  <si>
    <t>Intra-EU passenger aviation (ktoe)</t>
  </si>
  <si>
    <t>Extra-EU passenger aviation (ktoe)</t>
  </si>
  <si>
    <t>Intra-EU freight aviation (ktoe)</t>
  </si>
  <si>
    <t>Extra-EU freight aviation (ktoe)</t>
  </si>
  <si>
    <t>B_101940</t>
  </si>
  <si>
    <t>Domestic Navigation (ktoe)</t>
  </si>
  <si>
    <t>Domestic coastal shipping (ktoe)</t>
  </si>
  <si>
    <t>Inland waterways (ktoe)</t>
  </si>
  <si>
    <t>B_101945</t>
  </si>
  <si>
    <t>B_102200</t>
  </si>
  <si>
    <t>Statistical Difference (ktoe)</t>
  </si>
  <si>
    <t>JRC-IDEES - Integrated Database of the European Energy System (2000-2015)</t>
  </si>
  <si>
    <t>Energy balances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</si>
  <si>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</si>
  <si>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</si>
  <si>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</si>
  <si>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</si>
  <si>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</si>
  <si>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</si>
  <si>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</si>
  <si>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Transformation input - Electricity-only Plants (ktoe)</t>
  </si>
  <si>
    <t>Transformation input - CHP Plants (ktoe)</t>
  </si>
  <si>
    <t>Transformation input - Refineries (ktoe)</t>
  </si>
  <si>
    <t>Transformation input - Coke Ovens (ktoe)</t>
  </si>
  <si>
    <t>Transformation input - Blast Furnaces (ktoe)</t>
  </si>
  <si>
    <t>Transformation input - Gas Works (ktoe)</t>
  </si>
  <si>
    <t>Transformation input - Patent Fuel Plants (ktoe)</t>
  </si>
  <si>
    <t>Transformation input - BKB / PB Plants (ktoe)</t>
  </si>
  <si>
    <t>Transformation input - Charcoal production plants (transformation) (ktoe)</t>
  </si>
  <si>
    <t>Transformation input - Coal Liquefaction Plants (ktoe)</t>
  </si>
  <si>
    <t>Transformation input - Gas-to-Liquids (GTL) Plants (Transformation) (ktoe)</t>
  </si>
  <si>
    <t>Transformation output - Electricity-only Plants (ktoe)</t>
  </si>
  <si>
    <t>Transformation output - CHP Plants (ktoe)</t>
  </si>
  <si>
    <t>Transformation output - Refineries (ktoe)</t>
  </si>
  <si>
    <t>Transformation output - Coke Ovens (ktoe)</t>
  </si>
  <si>
    <t>Transformation output - Blast Furnaces (ktoe)</t>
  </si>
  <si>
    <t>Transformation output - Gas Works (ktoe)</t>
  </si>
  <si>
    <t>Transformation output - Patent Fuel Plants (ktoe)</t>
  </si>
  <si>
    <t>Transformation output - BKB / PB Plants (ktoe)</t>
  </si>
  <si>
    <t>Transformation output - Charcoal production plants (ktoe)</t>
  </si>
  <si>
    <t>Agriculture, Forestry and Fishing (ktoe)</t>
  </si>
  <si>
    <t>Road transport (ktoe)</t>
  </si>
  <si>
    <t>Rail transport (ktoe)</t>
  </si>
  <si>
    <t>Consumption in pipeline transport (ktoe)</t>
  </si>
  <si>
    <t>Transformation input - Electricity-only Plants</t>
  </si>
  <si>
    <t>Transformation input - CHP Plants</t>
  </si>
  <si>
    <t>Transformation input - Refineries</t>
  </si>
  <si>
    <t>Transformation input - Coke Ovens</t>
  </si>
  <si>
    <t>Transformation input - Blast Furnaces</t>
  </si>
  <si>
    <t>Transformation input - Gas Works</t>
  </si>
  <si>
    <t>Transformation input - Patent Fuel Plants</t>
  </si>
  <si>
    <t>Transformation input - BKB / PB Plants</t>
  </si>
  <si>
    <t>Transformation input - Charcoal production plants (transformation)</t>
  </si>
  <si>
    <t>Transformation input - Coal Liquefaction Plants</t>
  </si>
  <si>
    <t>Transformation input - Gas-to-Liquids (GTL) Plants (Transformation)</t>
  </si>
  <si>
    <t>Transformation output - Electricity-only Plants</t>
  </si>
  <si>
    <t>Transformation output - CHP Plants</t>
  </si>
  <si>
    <t>Transformation output - Refineries</t>
  </si>
  <si>
    <t>Transformation output - Coke Ovens</t>
  </si>
  <si>
    <t>Transformation output - Blast Furnaces</t>
  </si>
  <si>
    <t>Transformation output - Gas Works</t>
  </si>
  <si>
    <t>Transformation output - Patent Fuel Plants</t>
  </si>
  <si>
    <t>Transformation output - BKB / PB Plants</t>
  </si>
  <si>
    <t>Transformation output - Charcoal production plants</t>
  </si>
  <si>
    <t>Pharmaceutical products</t>
  </si>
  <si>
    <t>Agriculture, Forestry and Fishing</t>
  </si>
  <si>
    <t>Road transport</t>
  </si>
  <si>
    <t>Rail transport</t>
  </si>
  <si>
    <t>Domestic passenger aviation</t>
  </si>
  <si>
    <t>Consumption in pipeline transport</t>
  </si>
  <si>
    <t>Rail transport - High speed trains (ktoe)</t>
  </si>
  <si>
    <t>AT</t>
  </si>
  <si>
    <t>Austria</t>
  </si>
  <si>
    <t>version 1.0</t>
  </si>
  <si>
    <t>© European Union 2017-2018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</si>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</sst>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#,##0.0;\-#,##0.0;&quot;-&quot;"/>
    <numFmt numFmtId="166" formatCode="#,##0.00;\-#,##0.00;&quot;-&quot;"/>
    <numFmt numFmtId="170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16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008080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3" fillId="0" borderId="0"/>
    <xf numFmtId="0" fontId="13" fillId="0" borderId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60">
    <xf numFmtId="0" fontId="0" fillId="0" borderId="0" xfId="0"/>
    <xf numFmtId="0" fontId="11" fillId="0" borderId="0" xfId="1" applyFont="1" applyFill="1" applyBorder="1"/>
    <xf numFmtId="0" fontId="11" fillId="0" borderId="1" xfId="1" applyFont="1" applyFill="1" applyBorder="1" applyAlignment="1">
      <alignment horizontal="center"/>
    </xf>
    <xf numFmtId="0" fontId="11" fillId="0" borderId="1" xfId="1" applyFont="1" applyFill="1" applyBorder="1"/>
    <xf numFmtId="165" fontId="15" fillId="0" borderId="0" xfId="1" applyNumberFormat="1" applyFont="1" applyFill="1"/>
    <xf numFmtId="165" fontId="16" fillId="0" borderId="0" xfId="1" applyNumberFormat="1" applyFont="1" applyFill="1"/>
    <xf numFmtId="165" fontId="8" fillId="0" borderId="0" xfId="1" applyNumberFormat="1" applyFont="1" applyFill="1"/>
    <xf numFmtId="165" fontId="18" fillId="0" borderId="0" xfId="1" applyNumberFormat="1" applyFont="1" applyFill="1"/>
    <xf numFmtId="0" fontId="19" fillId="0" borderId="1" xfId="6" applyFont="1" applyFill="1" applyBorder="1" applyAlignment="1">
      <alignment vertical="center"/>
    </xf>
    <xf numFmtId="0" fontId="20" fillId="0" borderId="1" xfId="6" applyFont="1" applyFill="1" applyBorder="1" applyAlignment="1">
      <alignment vertical="center"/>
    </xf>
    <xf numFmtId="0" fontId="11" fillId="0" borderId="1" xfId="6" applyFont="1" applyFill="1" applyBorder="1" applyAlignment="1">
      <alignment vertical="center"/>
    </xf>
    <xf numFmtId="0" fontId="11" fillId="0" borderId="0" xfId="6" applyFont="1" applyFill="1" applyAlignment="1">
      <alignment vertical="center"/>
    </xf>
    <xf numFmtId="0" fontId="21" fillId="0" borderId="0" xfId="6" applyFont="1" applyFill="1" applyAlignment="1">
      <alignment vertical="center"/>
    </xf>
    <xf numFmtId="0" fontId="11" fillId="0" borderId="0" xfId="6" applyFont="1" applyFill="1" applyAlignment="1">
      <alignment horizontal="center" vertical="center"/>
    </xf>
    <xf numFmtId="0" fontId="19" fillId="0" borderId="0" xfId="6" applyFont="1" applyFill="1" applyBorder="1" applyAlignment="1">
      <alignment horizontal="left" vertical="center"/>
    </xf>
    <xf numFmtId="0" fontId="22" fillId="0" borderId="0" xfId="6" applyFont="1" applyFill="1" applyBorder="1" applyAlignment="1">
      <alignment horizontal="left" vertical="center"/>
    </xf>
    <xf numFmtId="0" fontId="19" fillId="0" borderId="0" xfId="6" applyFont="1" applyFill="1" applyBorder="1" applyAlignment="1">
      <alignment horizontal="right" vertical="center"/>
    </xf>
    <xf numFmtId="0" fontId="22" fillId="0" borderId="0" xfId="6" applyFont="1" applyFill="1" applyAlignment="1">
      <alignment vertical="center"/>
    </xf>
    <xf numFmtId="0" fontId="20" fillId="0" borderId="0" xfId="6" applyFont="1" applyFill="1" applyAlignment="1">
      <alignment vertical="center"/>
    </xf>
    <xf numFmtId="0" fontId="23" fillId="0" borderId="0" xfId="6" applyFont="1" applyFill="1" applyAlignment="1">
      <alignment horizontal="left" vertical="center"/>
    </xf>
    <xf numFmtId="170" fontId="24" fillId="0" borderId="0" xfId="6" quotePrefix="1" applyNumberFormat="1" applyFont="1" applyFill="1" applyAlignment="1">
      <alignment horizontal="left" vertical="center"/>
    </xf>
    <xf numFmtId="0" fontId="13" fillId="0" borderId="0" xfId="6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3" fillId="0" borderId="0" xfId="6" applyFont="1" applyFill="1" applyAlignment="1">
      <alignment horizontal="center" vertical="center"/>
    </xf>
    <xf numFmtId="0" fontId="13" fillId="0" borderId="0" xfId="6" applyFont="1" applyFill="1" applyAlignment="1">
      <alignment horizontal="center" vertical="center"/>
    </xf>
    <xf numFmtId="0" fontId="13" fillId="0" borderId="0" xfId="6" applyFont="1" applyFill="1" applyAlignment="1">
      <alignment horizontal="right" vertical="center"/>
    </xf>
    <xf numFmtId="0" fontId="3" fillId="0" borderId="0" xfId="1" applyFill="1" applyBorder="1"/>
    <xf numFmtId="0" fontId="12" fillId="0" borderId="0" xfId="3" applyFont="1" applyFill="1" applyBorder="1" applyAlignment="1">
      <alignment horizontal="right"/>
    </xf>
    <xf numFmtId="166" fontId="10" fillId="0" borderId="0" xfId="1" applyNumberFormat="1" applyFont="1" applyFill="1" applyBorder="1"/>
    <xf numFmtId="0" fontId="6" fillId="0" borderId="0" xfId="2" applyFont="1" applyFill="1" applyBorder="1"/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left" indent="1"/>
    </xf>
    <xf numFmtId="165" fontId="8" fillId="0" borderId="0" xfId="1" applyNumberFormat="1" applyFont="1" applyFill="1" applyBorder="1"/>
    <xf numFmtId="166" fontId="4" fillId="0" borderId="0" xfId="1" applyNumberFormat="1" applyFont="1" applyFill="1" applyBorder="1" applyAlignment="1">
      <alignment indent="1"/>
    </xf>
    <xf numFmtId="165" fontId="4" fillId="0" borderId="0" xfId="1" applyNumberFormat="1" applyFont="1" applyFill="1" applyBorder="1"/>
    <xf numFmtId="166" fontId="9" fillId="0" borderId="0" xfId="1" applyNumberFormat="1" applyFont="1" applyFill="1" applyBorder="1" applyAlignment="1">
      <alignment indent="2"/>
    </xf>
    <xf numFmtId="165" fontId="9" fillId="0" borderId="0" xfId="1" applyNumberFormat="1" applyFont="1" applyFill="1" applyBorder="1"/>
    <xf numFmtId="166" fontId="7" fillId="0" borderId="0" xfId="1" applyNumberFormat="1" applyFont="1" applyFill="1" applyBorder="1" applyAlignment="1">
      <alignment indent="3"/>
    </xf>
    <xf numFmtId="165" fontId="7" fillId="0" borderId="0" xfId="1" applyNumberFormat="1" applyFont="1" applyFill="1" applyBorder="1"/>
    <xf numFmtId="0" fontId="8" fillId="0" borderId="0" xfId="1" applyFont="1" applyFill="1" applyBorder="1" applyAlignment="1">
      <alignment horizontal="left" indent="4"/>
    </xf>
    <xf numFmtId="166" fontId="8" fillId="0" borderId="0" xfId="1" applyNumberFormat="1" applyFont="1" applyFill="1" applyBorder="1" applyAlignment="1">
      <alignment horizontal="left" indent="4"/>
    </xf>
    <xf numFmtId="0" fontId="3" fillId="0" borderId="0" xfId="1" applyFill="1"/>
    <xf numFmtId="0" fontId="11" fillId="0" borderId="2" xfId="1" applyFont="1" applyFill="1" applyBorder="1"/>
    <xf numFmtId="2" fontId="10" fillId="0" borderId="0" xfId="1" applyNumberFormat="1" applyFont="1" applyFill="1"/>
    <xf numFmtId="49" fontId="10" fillId="0" borderId="0" xfId="1" applyNumberFormat="1" applyFont="1" applyFill="1"/>
    <xf numFmtId="165" fontId="10" fillId="0" borderId="0" xfId="1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2" fontId="9" fillId="0" borderId="0" xfId="1" applyNumberFormat="1" applyFont="1" applyFill="1" applyAlignment="1">
      <alignment indent="2"/>
    </xf>
    <xf numFmtId="49" fontId="9" fillId="0" borderId="0" xfId="1" applyNumberFormat="1" applyFont="1" applyFill="1"/>
    <xf numFmtId="2" fontId="7" fillId="0" borderId="0" xfId="1" applyNumberFormat="1" applyFont="1" applyFill="1" applyAlignment="1">
      <alignment indent="3"/>
    </xf>
    <xf numFmtId="49" fontId="7" fillId="0" borderId="0" xfId="1" applyNumberFormat="1" applyFont="1" applyFill="1"/>
    <xf numFmtId="2" fontId="17" fillId="0" borderId="0" xfId="1" applyNumberFormat="1" applyFont="1" applyFill="1" applyAlignment="1">
      <alignment indent="4"/>
    </xf>
    <xf numFmtId="49" fontId="17" fillId="0" borderId="0" xfId="1" applyNumberFormat="1" applyFont="1" applyFill="1"/>
    <xf numFmtId="49" fontId="9" fillId="0" borderId="0" xfId="1" applyNumberFormat="1" applyFont="1" applyFill="1" applyAlignment="1">
      <alignment indent="2"/>
    </xf>
    <xf numFmtId="49" fontId="7" fillId="0" borderId="0" xfId="1" applyNumberFormat="1" applyFont="1" applyFill="1" applyAlignment="1">
      <alignment indent="3"/>
    </xf>
    <xf numFmtId="49" fontId="17" fillId="0" borderId="0" xfId="1" applyNumberFormat="1" applyFont="1" applyFill="1" applyAlignment="1">
      <alignment indent="4"/>
    </xf>
    <xf numFmtId="49" fontId="15" fillId="0" borderId="0" xfId="1" applyNumberFormat="1" applyFont="1" applyFill="1"/>
    <xf numFmtId="49" fontId="4" fillId="0" borderId="0" xfId="1" applyNumberFormat="1" applyFont="1" applyFill="1" applyAlignment="1">
      <alignment indent="1"/>
    </xf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5"/>
    <cellStyle name="Normal 3" xfId="6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53" Type="http://schemas.openxmlformats.org/officeDocument/2006/relationships/worksheet" Target="worksheets/sheet15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2" customWidth="1"/>
    <col min="2" max="2" width="9.7109375" style="13" customWidth="1"/>
    <col min="3" max="3" width="107.42578125" style="11" customWidth="1"/>
    <col min="4" max="4" width="44.7109375" style="11" customWidth="1"/>
    <col min="5" max="6" width="9.7109375" style="11" customWidth="1"/>
    <col min="7" max="16384" width="9.140625" style="11"/>
  </cols>
  <sheetData>
    <row r="9" spans="1:10" ht="30" x14ac:dyDescent="0.25">
      <c r="A9" s="8"/>
      <c r="B9" s="9" t="s">
        <v>509</v>
      </c>
      <c r="C9" s="10"/>
      <c r="D9" s="10"/>
      <c r="E9" s="10"/>
      <c r="F9" s="10"/>
    </row>
    <row r="10" spans="1:10" hidden="1" x14ac:dyDescent="0.25"/>
    <row r="11" spans="1:10" hidden="1" x14ac:dyDescent="0.25">
      <c r="B11" s="12"/>
      <c r="C11" s="12"/>
    </row>
    <row r="12" spans="1:10" ht="11.25" hidden="1" customHeight="1" x14ac:dyDescent="0.25">
      <c r="B12" s="12"/>
      <c r="C12" s="12"/>
    </row>
    <row r="13" spans="1:10" s="12" customFormat="1" ht="11.25" hidden="1" customHeight="1" x14ac:dyDescent="0.25">
      <c r="D13" s="11"/>
      <c r="E13" s="11"/>
      <c r="F13" s="11"/>
      <c r="G13" s="11"/>
      <c r="H13" s="11"/>
      <c r="I13" s="11"/>
      <c r="J13" s="11"/>
    </row>
    <row r="14" spans="1:10" s="12" customFormat="1" ht="12.75" customHeight="1" x14ac:dyDescent="0.25">
      <c r="D14" s="11"/>
      <c r="E14" s="11"/>
      <c r="F14" s="11"/>
      <c r="G14" s="11"/>
      <c r="H14" s="11"/>
      <c r="I14" s="11"/>
      <c r="J14" s="11"/>
    </row>
    <row r="15" spans="1:10" s="12" customFormat="1" ht="12.75" customHeight="1" x14ac:dyDescent="0.25">
      <c r="D15" s="11"/>
      <c r="E15" s="11"/>
      <c r="F15" s="11"/>
      <c r="G15" s="11"/>
      <c r="H15" s="11"/>
      <c r="I15" s="11"/>
      <c r="J15" s="11"/>
    </row>
    <row r="16" spans="1:10" s="12" customFormat="1" ht="12.75" customHeight="1" x14ac:dyDescent="0.25">
      <c r="D16" s="11"/>
      <c r="E16" s="11"/>
      <c r="F16" s="11"/>
      <c r="G16" s="11"/>
      <c r="H16" s="11"/>
      <c r="I16" s="11"/>
      <c r="J16" s="11"/>
    </row>
    <row r="17" spans="1:10" s="12" customFormat="1" ht="12.75" customHeight="1" x14ac:dyDescent="0.25">
      <c r="D17" s="11"/>
      <c r="E17" s="11"/>
      <c r="F17" s="11"/>
      <c r="G17" s="11"/>
      <c r="H17" s="11"/>
      <c r="I17" s="11"/>
      <c r="J17" s="11"/>
    </row>
    <row r="18" spans="1:10" s="12" customFormat="1" ht="12.75" customHeight="1" x14ac:dyDescent="0.25">
      <c r="D18" s="11"/>
      <c r="E18" s="11"/>
      <c r="F18" s="11"/>
      <c r="G18" s="11"/>
      <c r="H18" s="11"/>
      <c r="I18" s="11"/>
      <c r="J18" s="11"/>
    </row>
    <row r="19" spans="1:10" s="12" customFormat="1" x14ac:dyDescent="0.25">
      <c r="D19" s="11"/>
      <c r="E19" s="11"/>
      <c r="F19" s="11"/>
      <c r="G19" s="11"/>
      <c r="H19" s="11"/>
      <c r="I19" s="11"/>
      <c r="J19" s="11"/>
    </row>
    <row r="20" spans="1:10" s="12" customFormat="1" ht="11.25" customHeight="1" x14ac:dyDescent="0.25">
      <c r="D20" s="11"/>
      <c r="E20" s="11"/>
      <c r="F20" s="11"/>
      <c r="G20" s="11"/>
      <c r="H20" s="11"/>
      <c r="I20" s="11"/>
      <c r="J20" s="11"/>
    </row>
    <row r="21" spans="1:10" s="12" customFormat="1" ht="11.25" customHeight="1" x14ac:dyDescent="0.25">
      <c r="D21" s="11"/>
      <c r="E21" s="11"/>
      <c r="F21" s="11"/>
      <c r="G21" s="11"/>
      <c r="H21" s="11"/>
      <c r="I21" s="11"/>
      <c r="J21" s="11"/>
    </row>
    <row r="22" spans="1:10" s="12" customFormat="1" ht="11.25" customHeight="1" x14ac:dyDescent="0.25">
      <c r="B22" s="13"/>
      <c r="C22" s="11"/>
      <c r="D22" s="11"/>
      <c r="E22" s="11"/>
      <c r="F22" s="11"/>
      <c r="G22" s="11"/>
      <c r="H22" s="11"/>
      <c r="I22" s="11"/>
      <c r="J22" s="11"/>
    </row>
    <row r="23" spans="1:10" s="12" customFormat="1" ht="27.75" x14ac:dyDescent="0.25">
      <c r="B23" s="14"/>
      <c r="C23" s="15" t="s">
        <v>570</v>
      </c>
      <c r="D23" s="16"/>
      <c r="E23" s="11"/>
      <c r="F23" s="11"/>
      <c r="G23" s="11"/>
      <c r="H23" s="11"/>
      <c r="I23" s="11"/>
      <c r="J23" s="11"/>
    </row>
    <row r="24" spans="1:10" s="12" customFormat="1" ht="11.25" customHeight="1" x14ac:dyDescent="0.25">
      <c r="B24" s="13"/>
      <c r="C24" s="11"/>
      <c r="D24" s="11"/>
      <c r="E24" s="11"/>
      <c r="F24" s="11"/>
      <c r="G24" s="11"/>
      <c r="H24" s="11"/>
      <c r="I24" s="11"/>
      <c r="J24" s="11"/>
    </row>
    <row r="25" spans="1:10" s="12" customFormat="1" ht="13.5" customHeight="1" x14ac:dyDescent="0.25">
      <c r="B25" s="13"/>
      <c r="C25" s="11"/>
      <c r="D25" s="11"/>
      <c r="E25" s="11"/>
      <c r="F25" s="11"/>
      <c r="G25" s="11"/>
      <c r="H25" s="11"/>
      <c r="I25" s="11"/>
      <c r="J25" s="11"/>
    </row>
    <row r="26" spans="1:10" s="12" customFormat="1" ht="10.5" customHeight="1" x14ac:dyDescent="0.25">
      <c r="B26" s="13"/>
      <c r="C26" s="11"/>
      <c r="D26" s="11"/>
      <c r="E26" s="11"/>
      <c r="F26" s="11"/>
      <c r="G26" s="11"/>
      <c r="H26" s="11"/>
      <c r="I26" s="11"/>
      <c r="J26" s="11"/>
    </row>
    <row r="27" spans="1:10" x14ac:dyDescent="0.25">
      <c r="A27" s="11"/>
    </row>
    <row r="28" spans="1:10" s="12" customFormat="1" ht="11.25" customHeight="1" x14ac:dyDescent="0.25">
      <c r="B28" s="13"/>
      <c r="C28" s="11"/>
      <c r="D28" s="11"/>
      <c r="E28" s="11"/>
      <c r="F28" s="11"/>
      <c r="G28" s="11"/>
      <c r="H28" s="11"/>
      <c r="I28" s="11"/>
      <c r="J28" s="11"/>
    </row>
    <row r="29" spans="1:10" s="12" customFormat="1" x14ac:dyDescent="0.25">
      <c r="B29" s="13"/>
      <c r="C29" s="11"/>
      <c r="D29" s="11"/>
      <c r="E29" s="11"/>
      <c r="F29" s="11"/>
      <c r="G29" s="11"/>
      <c r="H29" s="11"/>
      <c r="I29" s="11"/>
      <c r="J29" s="11"/>
    </row>
    <row r="30" spans="1:10" s="12" customFormat="1" ht="27.75" x14ac:dyDescent="0.25">
      <c r="B30" s="13"/>
      <c r="C30" s="17" t="s">
        <v>510</v>
      </c>
      <c r="D30" s="11"/>
      <c r="E30" s="11"/>
      <c r="F30" s="11"/>
      <c r="G30" s="11"/>
      <c r="H30" s="11"/>
      <c r="I30" s="11"/>
      <c r="J30" s="11"/>
    </row>
    <row r="31" spans="1:10" s="12" customFormat="1" ht="11.25" customHeight="1" x14ac:dyDescent="0.25">
      <c r="B31" s="13"/>
      <c r="C31" s="18"/>
      <c r="D31" s="11"/>
      <c r="E31" s="11"/>
      <c r="F31" s="11"/>
      <c r="G31" s="11"/>
      <c r="H31" s="11"/>
      <c r="I31" s="11"/>
      <c r="J31" s="11"/>
    </row>
    <row r="32" spans="1:10" s="12" customFormat="1" ht="11.25" customHeight="1" x14ac:dyDescent="0.25">
      <c r="B32" s="13"/>
      <c r="C32" s="18"/>
      <c r="D32" s="11"/>
      <c r="E32" s="11"/>
      <c r="F32" s="11"/>
      <c r="G32" s="11"/>
      <c r="H32" s="11"/>
      <c r="I32" s="11"/>
      <c r="J32" s="11"/>
    </row>
    <row r="33" spans="1:12" s="12" customFormat="1" ht="11.25" customHeight="1" x14ac:dyDescent="0.25">
      <c r="B33" s="13"/>
      <c r="C33" s="11"/>
      <c r="D33" s="11"/>
      <c r="E33" s="11"/>
      <c r="F33" s="11"/>
      <c r="G33" s="11"/>
      <c r="H33" s="11"/>
      <c r="I33" s="11"/>
      <c r="J33" s="11"/>
    </row>
    <row r="34" spans="1:12" s="12" customFormat="1" ht="11.25" customHeight="1" x14ac:dyDescent="0.25">
      <c r="B34" s="13"/>
      <c r="C34" s="11"/>
      <c r="D34" s="11"/>
      <c r="E34" s="11"/>
      <c r="F34" s="11"/>
      <c r="G34" s="11"/>
      <c r="H34" s="11"/>
      <c r="I34" s="11"/>
      <c r="J34" s="11"/>
    </row>
    <row r="35" spans="1:12" s="12" customFormat="1" ht="11.25" customHeight="1" x14ac:dyDescent="0.25">
      <c r="B35" s="13"/>
      <c r="C35" s="11"/>
      <c r="D35" s="11"/>
      <c r="E35" s="11"/>
      <c r="F35" s="11"/>
      <c r="G35" s="11"/>
      <c r="H35" s="11"/>
      <c r="I35" s="11"/>
      <c r="J35" s="11"/>
    </row>
    <row r="36" spans="1:12" s="12" customFormat="1" ht="13.5" customHeight="1" x14ac:dyDescent="0.25">
      <c r="B36" s="13"/>
      <c r="C36" s="11"/>
      <c r="D36" s="11"/>
      <c r="E36" s="11"/>
      <c r="F36" s="11"/>
      <c r="G36" s="11"/>
      <c r="H36" s="11"/>
      <c r="I36" s="11"/>
      <c r="J36" s="11"/>
    </row>
    <row r="37" spans="1:12" s="12" customFormat="1" ht="10.5" customHeight="1" x14ac:dyDescent="0.25">
      <c r="B37" s="13"/>
      <c r="C37" s="11"/>
      <c r="D37" s="11"/>
      <c r="E37" s="11"/>
      <c r="F37" s="11"/>
      <c r="G37" s="11"/>
      <c r="H37" s="11"/>
      <c r="I37" s="11"/>
      <c r="J37" s="11"/>
    </row>
    <row r="38" spans="1:12" x14ac:dyDescent="0.25">
      <c r="A38" s="11"/>
    </row>
    <row r="39" spans="1:12" s="12" customFormat="1" ht="12.75" customHeight="1" x14ac:dyDescent="0.25">
      <c r="B39" s="13"/>
      <c r="C39" s="11"/>
      <c r="E39" s="11"/>
      <c r="F39" s="11"/>
      <c r="G39" s="11"/>
      <c r="H39" s="11"/>
      <c r="I39" s="11"/>
      <c r="J39" s="11"/>
    </row>
    <row r="40" spans="1:12" s="12" customFormat="1" x14ac:dyDescent="0.25">
      <c r="B40" s="13"/>
      <c r="C40" s="11"/>
      <c r="E40" s="11"/>
      <c r="F40" s="11"/>
      <c r="G40" s="11"/>
      <c r="H40" s="11"/>
      <c r="I40" s="11"/>
      <c r="J40" s="11"/>
    </row>
    <row r="41" spans="1:12" s="12" customFormat="1" x14ac:dyDescent="0.25">
      <c r="B41" s="13"/>
      <c r="C41" s="11"/>
      <c r="D41" s="11"/>
      <c r="E41" s="11"/>
      <c r="F41" s="11"/>
      <c r="G41" s="11"/>
      <c r="H41" s="11"/>
      <c r="I41" s="11"/>
      <c r="J41" s="11"/>
    </row>
    <row r="42" spans="1:12" s="12" customFormat="1" ht="12.75" customHeight="1" x14ac:dyDescent="0.25">
      <c r="B42" s="13"/>
      <c r="C42" s="11"/>
      <c r="D42" s="11"/>
      <c r="E42" s="11"/>
      <c r="F42" s="11"/>
      <c r="G42" s="11"/>
      <c r="H42" s="11"/>
      <c r="I42" s="11"/>
      <c r="J42" s="11"/>
    </row>
    <row r="43" spans="1:12" ht="20.25" x14ac:dyDescent="0.25">
      <c r="D43" s="19" t="s">
        <v>573</v>
      </c>
    </row>
    <row r="44" spans="1:12" x14ac:dyDescent="0.25">
      <c r="A44" s="11"/>
      <c r="B44" s="11"/>
    </row>
    <row r="45" spans="1:12" ht="18" x14ac:dyDescent="0.25">
      <c r="A45" s="11"/>
      <c r="B45" s="11"/>
      <c r="D45" s="20">
        <v>43300.654675925929</v>
      </c>
    </row>
    <row r="46" spans="1:12" ht="12.75" x14ac:dyDescent="0.25">
      <c r="A46" s="11"/>
      <c r="B46" s="11"/>
      <c r="G46" s="21"/>
      <c r="H46" s="21"/>
      <c r="I46" s="21"/>
      <c r="J46" s="21"/>
      <c r="K46" s="21"/>
      <c r="L46" s="21"/>
    </row>
    <row r="47" spans="1:12" x14ac:dyDescent="0.25">
      <c r="A47" s="11"/>
      <c r="B47" s="11"/>
    </row>
    <row r="48" spans="1:12" x14ac:dyDescent="0.25">
      <c r="A48" s="11"/>
      <c r="B48" s="11"/>
    </row>
    <row r="49" spans="1:12" ht="15" x14ac:dyDescent="0.25">
      <c r="B49" s="22" t="s">
        <v>572</v>
      </c>
    </row>
    <row r="50" spans="1:12" ht="15" x14ac:dyDescent="0.25">
      <c r="B50" s="22"/>
    </row>
    <row r="51" spans="1:12" ht="15" x14ac:dyDescent="0.25">
      <c r="A51" s="21"/>
      <c r="B51" s="22" t="s">
        <v>511</v>
      </c>
      <c r="C51" s="21"/>
      <c r="D51" s="21"/>
      <c r="E51" s="21"/>
      <c r="F51" s="21"/>
    </row>
    <row r="52" spans="1:12" ht="15" x14ac:dyDescent="0.25">
      <c r="B52" s="22"/>
    </row>
    <row r="53" spans="1:12" ht="15" x14ac:dyDescent="0.25">
      <c r="B53" s="22" t="s">
        <v>574</v>
      </c>
    </row>
    <row r="54" spans="1:12" ht="15" x14ac:dyDescent="0.25">
      <c r="B54" s="22" t="s">
        <v>512</v>
      </c>
    </row>
    <row r="55" spans="1:12" ht="12.75" x14ac:dyDescent="0.25">
      <c r="B55" s="12"/>
      <c r="G55" s="21"/>
      <c r="H55" s="21"/>
      <c r="I55" s="21"/>
      <c r="J55" s="21"/>
      <c r="K55" s="21"/>
      <c r="L55" s="21"/>
    </row>
    <row r="56" spans="1:12" ht="15" x14ac:dyDescent="0.25">
      <c r="B56" s="22" t="s">
        <v>513</v>
      </c>
    </row>
    <row r="57" spans="1:12" ht="15" x14ac:dyDescent="0.25">
      <c r="B57" s="22" t="s">
        <v>514</v>
      </c>
    </row>
    <row r="62" spans="1:12" ht="12.75" x14ac:dyDescent="0.25">
      <c r="A62" s="21" t="s">
        <v>515</v>
      </c>
      <c r="B62" s="23"/>
      <c r="C62" s="24" t="s">
        <v>571</v>
      </c>
      <c r="D62" s="24"/>
      <c r="E62" s="25"/>
      <c r="F62" s="25" t="s">
        <v>516</v>
      </c>
    </row>
    <row r="65" spans="1:10" s="12" customFormat="1" ht="11.25" customHeight="1" x14ac:dyDescent="0.25">
      <c r="B65" s="13"/>
      <c r="C65" s="11"/>
      <c r="D65" s="11"/>
      <c r="E65" s="11"/>
      <c r="F65" s="11"/>
      <c r="G65" s="11"/>
      <c r="H65" s="11"/>
      <c r="I65" s="11"/>
      <c r="J65" s="11"/>
    </row>
    <row r="69" spans="1:10" x14ac:dyDescent="0.25">
      <c r="A69" s="11"/>
      <c r="B69" s="11"/>
    </row>
    <row r="70" spans="1:10" x14ac:dyDescent="0.25">
      <c r="A70" s="11"/>
      <c r="B70" s="11"/>
    </row>
    <row r="71" spans="1:10" x14ac:dyDescent="0.25">
      <c r="A71" s="11"/>
      <c r="B71" s="11"/>
    </row>
    <row r="72" spans="1:10" x14ac:dyDescent="0.25">
      <c r="A72" s="11"/>
      <c r="B72" s="11"/>
    </row>
    <row r="73" spans="1:10" x14ac:dyDescent="0.25">
      <c r="A73" s="11"/>
      <c r="B73" s="11"/>
    </row>
    <row r="74" spans="1:10" x14ac:dyDescent="0.25">
      <c r="A74" s="11"/>
      <c r="B74" s="11"/>
    </row>
    <row r="75" spans="1:10" x14ac:dyDescent="0.25">
      <c r="A75" s="11"/>
      <c r="B75" s="11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304</v>
      </c>
      <c r="B1" s="42" t="s">
        <v>303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2981.1789433457507</v>
      </c>
      <c r="D2" s="45">
        <v>3457.7999999999997</v>
      </c>
      <c r="E2" s="45">
        <v>3533.8</v>
      </c>
      <c r="F2" s="45">
        <v>3880.7</v>
      </c>
      <c r="G2" s="45">
        <v>4432.5</v>
      </c>
      <c r="H2" s="45">
        <v>4944.6520573403886</v>
      </c>
      <c r="I2" s="45">
        <v>5493.9610600000005</v>
      </c>
      <c r="J2" s="45">
        <v>6136.8</v>
      </c>
      <c r="K2" s="45">
        <v>5814.0442599999988</v>
      </c>
      <c r="L2" s="45">
        <v>6537.3</v>
      </c>
      <c r="M2" s="45">
        <v>8237.5800133753692</v>
      </c>
      <c r="N2" s="45">
        <v>7040.8665329129599</v>
      </c>
      <c r="O2" s="45">
        <v>9861.224797421286</v>
      </c>
      <c r="P2" s="45">
        <v>7672.5183911340391</v>
      </c>
      <c r="Q2" s="45">
        <v>6501.1225757141492</v>
      </c>
      <c r="R2" s="45">
        <v>9259.1477978408293</v>
      </c>
    </row>
    <row r="3" spans="1:18" ht="11.25" customHeight="1" x14ac:dyDescent="0.25">
      <c r="A3" s="46" t="s">
        <v>286</v>
      </c>
      <c r="B3" s="47" t="s">
        <v>285</v>
      </c>
      <c r="C3" s="5">
        <v>44.807490207318097</v>
      </c>
      <c r="D3" s="5">
        <v>33.999020000000201</v>
      </c>
      <c r="E3" s="5">
        <v>24.79930000000013</v>
      </c>
      <c r="F3" s="5">
        <v>44.401139999999941</v>
      </c>
      <c r="G3" s="5">
        <v>52.298819999999978</v>
      </c>
      <c r="H3" s="5">
        <v>15.596712387841762</v>
      </c>
      <c r="I3" s="5">
        <v>34</v>
      </c>
      <c r="J3" s="5">
        <v>16.299730000000636</v>
      </c>
      <c r="K3" s="5">
        <v>2.5999999999999996</v>
      </c>
      <c r="L3" s="5">
        <v>10.699840000000222</v>
      </c>
      <c r="M3" s="5">
        <v>4.5619566255851698</v>
      </c>
      <c r="N3" s="5">
        <v>2.5317750927406451</v>
      </c>
      <c r="O3" s="5">
        <v>1.7913442247062199</v>
      </c>
      <c r="P3" s="5">
        <v>1.3375370211139801</v>
      </c>
      <c r="Q3" s="5">
        <v>0.90761440718448005</v>
      </c>
      <c r="R3" s="5">
        <v>48.867870449987095</v>
      </c>
    </row>
    <row r="4" spans="1:18" ht="11.25" customHeight="1" x14ac:dyDescent="0.25">
      <c r="A4" s="48" t="s">
        <v>284</v>
      </c>
      <c r="B4" s="49" t="s">
        <v>283</v>
      </c>
      <c r="C4" s="4">
        <v>44.807490207318097</v>
      </c>
      <c r="D4" s="4">
        <v>33.999020000000201</v>
      </c>
      <c r="E4" s="4">
        <v>24.79930000000013</v>
      </c>
      <c r="F4" s="4">
        <v>44.401139999999941</v>
      </c>
      <c r="G4" s="4">
        <v>51.798829999999981</v>
      </c>
      <c r="H4" s="4">
        <v>14.642785024671015</v>
      </c>
      <c r="I4" s="4">
        <v>33.5</v>
      </c>
      <c r="J4" s="4">
        <v>15.799740000000636</v>
      </c>
      <c r="K4" s="4">
        <v>1.4</v>
      </c>
      <c r="L4" s="4">
        <v>8.999860000000222</v>
      </c>
      <c r="M4" s="4">
        <v>2.6989586318907</v>
      </c>
      <c r="N4" s="4">
        <v>0.66252058501624367</v>
      </c>
      <c r="O4" s="4">
        <v>1.3136524314512299</v>
      </c>
      <c r="P4" s="4">
        <v>1.3375370211139801</v>
      </c>
      <c r="Q4" s="4">
        <v>0.90761440718448005</v>
      </c>
      <c r="R4" s="4">
        <v>48.867870449987095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14.199679999999979</v>
      </c>
      <c r="H5" s="7">
        <v>2.0270956467378483</v>
      </c>
      <c r="I5" s="7">
        <v>0</v>
      </c>
      <c r="J5" s="7">
        <v>0.6999900000006356</v>
      </c>
      <c r="K5" s="7">
        <v>1.4</v>
      </c>
      <c r="L5" s="7">
        <v>0</v>
      </c>
      <c r="M5" s="7">
        <v>0.64488392089423996</v>
      </c>
      <c r="N5" s="7">
        <v>0.66252058501624367</v>
      </c>
      <c r="O5" s="7">
        <v>1.3136524314512299</v>
      </c>
      <c r="P5" s="7">
        <v>0.66876851055699005</v>
      </c>
      <c r="Q5" s="7">
        <v>0</v>
      </c>
      <c r="R5" s="7">
        <v>6.5443775675935782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2.0270956467378483</v>
      </c>
      <c r="I6" s="6">
        <v>0</v>
      </c>
      <c r="J6" s="6">
        <v>0</v>
      </c>
      <c r="K6" s="6">
        <v>0.7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14.199679999999979</v>
      </c>
      <c r="H8" s="6">
        <v>0</v>
      </c>
      <c r="I8" s="6">
        <v>0</v>
      </c>
      <c r="J8" s="6">
        <v>0.6999900000006356</v>
      </c>
      <c r="K8" s="6">
        <v>0.7</v>
      </c>
      <c r="L8" s="6">
        <v>0</v>
      </c>
      <c r="M8" s="6">
        <v>0.64488392089423996</v>
      </c>
      <c r="N8" s="6">
        <v>0.66252058501624367</v>
      </c>
      <c r="O8" s="6">
        <v>1.3136524314512299</v>
      </c>
      <c r="P8" s="6">
        <v>0.66876851055699005</v>
      </c>
      <c r="Q8" s="6">
        <v>0</v>
      </c>
      <c r="R8" s="6">
        <v>6.5443775675935782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0.66912518709595048</v>
      </c>
      <c r="D11" s="7">
        <v>0.69998000000020255</v>
      </c>
      <c r="E11" s="7">
        <v>1.3999600000001315</v>
      </c>
      <c r="F11" s="7">
        <v>2.0045699999999442</v>
      </c>
      <c r="G11" s="7">
        <v>28.599350000000001</v>
      </c>
      <c r="H11" s="7">
        <v>2.7186929850366348</v>
      </c>
      <c r="I11" s="7">
        <v>2</v>
      </c>
      <c r="J11" s="7">
        <v>3.39994</v>
      </c>
      <c r="K11" s="7">
        <v>0</v>
      </c>
      <c r="L11" s="7">
        <v>0</v>
      </c>
      <c r="M11" s="7">
        <v>2.0540747109964599</v>
      </c>
      <c r="N11" s="7">
        <v>0</v>
      </c>
      <c r="O11" s="7">
        <v>0</v>
      </c>
      <c r="P11" s="7">
        <v>0.66876851055699005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0.66912518709595048</v>
      </c>
      <c r="D12" s="6">
        <v>0.69998000000020255</v>
      </c>
      <c r="E12" s="6">
        <v>1.3999600000001315</v>
      </c>
      <c r="F12" s="6">
        <v>2.0045699999999442</v>
      </c>
      <c r="G12" s="6">
        <v>28.599350000000001</v>
      </c>
      <c r="H12" s="6">
        <v>2.7186929850366348</v>
      </c>
      <c r="I12" s="6">
        <v>2</v>
      </c>
      <c r="J12" s="6">
        <v>3.39994</v>
      </c>
      <c r="K12" s="6">
        <v>0</v>
      </c>
      <c r="L12" s="6">
        <v>0</v>
      </c>
      <c r="M12" s="6">
        <v>2.0540747109964599</v>
      </c>
      <c r="N12" s="6">
        <v>0</v>
      </c>
      <c r="O12" s="6">
        <v>0</v>
      </c>
      <c r="P12" s="6">
        <v>0.66876851055699005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44.138365020222146</v>
      </c>
      <c r="D14" s="7">
        <v>33.299039999999998</v>
      </c>
      <c r="E14" s="7">
        <v>23.399339999999999</v>
      </c>
      <c r="F14" s="7">
        <v>42.396569999999997</v>
      </c>
      <c r="G14" s="7">
        <v>8.9998000000000005</v>
      </c>
      <c r="H14" s="7">
        <v>9.8969963928965328</v>
      </c>
      <c r="I14" s="7">
        <v>31.5</v>
      </c>
      <c r="J14" s="7">
        <v>11.699809999999999</v>
      </c>
      <c r="K14" s="7">
        <v>0</v>
      </c>
      <c r="L14" s="7">
        <v>8.999860000000222</v>
      </c>
      <c r="M14" s="7">
        <v>0</v>
      </c>
      <c r="N14" s="7">
        <v>0</v>
      </c>
      <c r="O14" s="7">
        <v>0</v>
      </c>
      <c r="P14" s="7">
        <v>0</v>
      </c>
      <c r="Q14" s="7">
        <v>0.90761440718448005</v>
      </c>
      <c r="R14" s="7">
        <v>42.323492882393516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0.49998999999999999</v>
      </c>
      <c r="H15" s="4">
        <v>0.95392736317074656</v>
      </c>
      <c r="I15" s="4">
        <v>0.5</v>
      </c>
      <c r="J15" s="4">
        <v>0.49998999999999999</v>
      </c>
      <c r="K15" s="4">
        <v>1.2</v>
      </c>
      <c r="L15" s="4">
        <v>1.69998</v>
      </c>
      <c r="M15" s="4">
        <v>1.8629979936944701</v>
      </c>
      <c r="N15" s="4">
        <v>1.8692545077244014</v>
      </c>
      <c r="O15" s="4">
        <v>0.47769179325499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1.2</v>
      </c>
      <c r="L16" s="7">
        <v>0.69999</v>
      </c>
      <c r="M16" s="7">
        <v>1.8629979936944701</v>
      </c>
      <c r="N16" s="7">
        <v>1.3960255184270869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0.49998999999999999</v>
      </c>
      <c r="H18" s="7">
        <v>0.95392736317074656</v>
      </c>
      <c r="I18" s="7">
        <v>0.5</v>
      </c>
      <c r="J18" s="7">
        <v>0.49998999999999999</v>
      </c>
      <c r="K18" s="7">
        <v>0</v>
      </c>
      <c r="L18" s="7">
        <v>0.99999000000000005</v>
      </c>
      <c r="M18" s="7">
        <v>0</v>
      </c>
      <c r="N18" s="7">
        <v>0.47322898929731438</v>
      </c>
      <c r="O18" s="7">
        <v>0.47769179325499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1455.1447406133552</v>
      </c>
      <c r="D21" s="5">
        <v>1652.0522199999998</v>
      </c>
      <c r="E21" s="5">
        <v>1484.85798</v>
      </c>
      <c r="F21" s="5">
        <v>1438.5370699999999</v>
      </c>
      <c r="G21" s="5">
        <v>1614.6635699999999</v>
      </c>
      <c r="H21" s="5">
        <v>2176.565400427558</v>
      </c>
      <c r="I21" s="5">
        <v>1720.1000000000004</v>
      </c>
      <c r="J21" s="5">
        <v>2078.96612</v>
      </c>
      <c r="K21" s="5">
        <v>2432.6999999999998</v>
      </c>
      <c r="L21" s="5">
        <v>2174.7667299999994</v>
      </c>
      <c r="M21" s="5">
        <v>2198.2898633801483</v>
      </c>
      <c r="N21" s="5">
        <v>2199.8020548730819</v>
      </c>
      <c r="O21" s="5">
        <v>2412.2957867583818</v>
      </c>
      <c r="P21" s="5">
        <v>2485.7647845610004</v>
      </c>
      <c r="Q21" s="5">
        <v>2438.4494124390917</v>
      </c>
      <c r="R21" s="5">
        <v>2565.6826215725596</v>
      </c>
    </row>
    <row r="22" spans="1:18" ht="11.25" customHeight="1" x14ac:dyDescent="0.25">
      <c r="A22" s="48" t="s">
        <v>249</v>
      </c>
      <c r="B22" s="49" t="s">
        <v>248</v>
      </c>
      <c r="C22" s="4">
        <v>137.95738989204153</v>
      </c>
      <c r="D22" s="4">
        <v>104.79697999999995</v>
      </c>
      <c r="E22" s="4">
        <v>6.0998299999998835</v>
      </c>
      <c r="F22" s="4">
        <v>25.09891000000016</v>
      </c>
      <c r="G22" s="4">
        <v>5.1001899999998841</v>
      </c>
      <c r="H22" s="4">
        <v>29.305889897120778</v>
      </c>
      <c r="I22" s="4">
        <v>15.2</v>
      </c>
      <c r="J22" s="4">
        <v>19.199709999999868</v>
      </c>
      <c r="K22" s="4">
        <v>23.598070000000007</v>
      </c>
      <c r="L22" s="4">
        <v>2.0000599999993938</v>
      </c>
      <c r="M22" s="4">
        <v>42.61057092549936</v>
      </c>
      <c r="N22" s="4">
        <v>11.178025881159101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60.690742333046728</v>
      </c>
      <c r="D23" s="7">
        <v>61.998219999999947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60.690742333046728</v>
      </c>
      <c r="D24" s="6">
        <v>61.998219999999947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77.266647558994819</v>
      </c>
      <c r="D26" s="7">
        <v>42.798760000000001</v>
      </c>
      <c r="E26" s="7">
        <v>6.0998299999998835</v>
      </c>
      <c r="F26" s="7">
        <v>25.09891000000016</v>
      </c>
      <c r="G26" s="7">
        <v>5.1001899999998841</v>
      </c>
      <c r="H26" s="7">
        <v>29.305889897120778</v>
      </c>
      <c r="I26" s="7">
        <v>15.2</v>
      </c>
      <c r="J26" s="7">
        <v>19.199709999999868</v>
      </c>
      <c r="K26" s="7">
        <v>23.598070000000007</v>
      </c>
      <c r="L26" s="7">
        <v>2.0000599999993938</v>
      </c>
      <c r="M26" s="7">
        <v>42.61057092549936</v>
      </c>
      <c r="N26" s="7">
        <v>11.178025881159101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77.266647558994819</v>
      </c>
      <c r="D27" s="6">
        <v>42.798760000000001</v>
      </c>
      <c r="E27" s="6">
        <v>6.0998299999998835</v>
      </c>
      <c r="F27" s="6">
        <v>25.09891000000016</v>
      </c>
      <c r="G27" s="6">
        <v>5.1001899999998841</v>
      </c>
      <c r="H27" s="6">
        <v>29.305889897120778</v>
      </c>
      <c r="I27" s="6">
        <v>15.2</v>
      </c>
      <c r="J27" s="6">
        <v>19.199709999999868</v>
      </c>
      <c r="K27" s="6">
        <v>23.598070000000007</v>
      </c>
      <c r="L27" s="6">
        <v>2.0000599999993938</v>
      </c>
      <c r="M27" s="6">
        <v>42.61057092549936</v>
      </c>
      <c r="N27" s="6">
        <v>11.178025881159101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1317.1873507213138</v>
      </c>
      <c r="D30" s="4">
        <v>1547.25524</v>
      </c>
      <c r="E30" s="4">
        <v>1478.7581500000001</v>
      </c>
      <c r="F30" s="4">
        <v>1413.4381599999997</v>
      </c>
      <c r="G30" s="4">
        <v>1609.5633800000001</v>
      </c>
      <c r="H30" s="4">
        <v>2147.2595105304372</v>
      </c>
      <c r="I30" s="4">
        <v>1704.9000000000003</v>
      </c>
      <c r="J30" s="4">
        <v>2059.7664100000002</v>
      </c>
      <c r="K30" s="4">
        <v>2409.1019299999998</v>
      </c>
      <c r="L30" s="4">
        <v>2172.76667</v>
      </c>
      <c r="M30" s="4">
        <v>2155.6792924546489</v>
      </c>
      <c r="N30" s="4">
        <v>2188.6240289919228</v>
      </c>
      <c r="O30" s="4">
        <v>2412.2957867583818</v>
      </c>
      <c r="P30" s="4">
        <v>2485.7647845610004</v>
      </c>
      <c r="Q30" s="4">
        <v>2438.4494124390917</v>
      </c>
      <c r="R30" s="4">
        <v>2565.6826215725596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18.677749116270178</v>
      </c>
      <c r="D34" s="7">
        <v>4.3998699999999999</v>
      </c>
      <c r="E34" s="7">
        <v>7.6997799999999996</v>
      </c>
      <c r="F34" s="7">
        <v>9.8995700000000006</v>
      </c>
      <c r="G34" s="7">
        <v>18.70074</v>
      </c>
      <c r="H34" s="7">
        <v>21.97344637762923</v>
      </c>
      <c r="I34" s="7">
        <v>23.1</v>
      </c>
      <c r="J34" s="7">
        <v>23.099620000000002</v>
      </c>
      <c r="K34" s="7">
        <v>40.696649999999998</v>
      </c>
      <c r="L34" s="7">
        <v>8.8002699999999994</v>
      </c>
      <c r="M34" s="7">
        <v>12.08573368178401</v>
      </c>
      <c r="N34" s="7">
        <v>31.862150695439745</v>
      </c>
      <c r="O34" s="7">
        <v>24.242858507691381</v>
      </c>
      <c r="P34" s="7">
        <v>26.440494811421104</v>
      </c>
      <c r="Q34" s="7">
        <v>23.144167383204604</v>
      </c>
      <c r="R34" s="7">
        <v>91.429358089943435</v>
      </c>
    </row>
    <row r="35" spans="1:18" ht="11.25" customHeight="1" x14ac:dyDescent="0.25">
      <c r="A35" s="50" t="s">
        <v>223</v>
      </c>
      <c r="B35" s="51" t="s">
        <v>222</v>
      </c>
      <c r="C35" s="7">
        <v>481.27448170440374</v>
      </c>
      <c r="D35" s="7">
        <v>593.18283999999994</v>
      </c>
      <c r="E35" s="7">
        <v>506.68565999999998</v>
      </c>
      <c r="F35" s="7">
        <v>485.37876</v>
      </c>
      <c r="G35" s="7">
        <v>627.82471999999996</v>
      </c>
      <c r="H35" s="7">
        <v>781.37097635232726</v>
      </c>
      <c r="I35" s="7">
        <v>583.1</v>
      </c>
      <c r="J35" s="7">
        <v>668.78910000000008</v>
      </c>
      <c r="K35" s="7">
        <v>663.34546</v>
      </c>
      <c r="L35" s="7">
        <v>531.61631</v>
      </c>
      <c r="M35" s="7">
        <v>555.27497358520679</v>
      </c>
      <c r="N35" s="7">
        <v>527.25410539867414</v>
      </c>
      <c r="O35" s="7">
        <v>728.74271520015259</v>
      </c>
      <c r="P35" s="7">
        <v>780.4603509105649</v>
      </c>
      <c r="Q35" s="7">
        <v>823.5167669819424</v>
      </c>
      <c r="R35" s="7">
        <v>920.98120374822338</v>
      </c>
    </row>
    <row r="36" spans="1:18" ht="11.25" customHeight="1" x14ac:dyDescent="0.25">
      <c r="A36" s="56" t="s">
        <v>221</v>
      </c>
      <c r="B36" s="53" t="s">
        <v>220</v>
      </c>
      <c r="C36" s="6">
        <v>480.2474443489055</v>
      </c>
      <c r="D36" s="6">
        <v>592.18286999999998</v>
      </c>
      <c r="E36" s="6">
        <v>504.68572</v>
      </c>
      <c r="F36" s="6">
        <v>482.27890000000002</v>
      </c>
      <c r="G36" s="6">
        <v>624.72460000000001</v>
      </c>
      <c r="H36" s="6">
        <v>778.31380120413542</v>
      </c>
      <c r="I36" s="6">
        <v>580</v>
      </c>
      <c r="J36" s="6">
        <v>665.68915000000004</v>
      </c>
      <c r="K36" s="6">
        <v>659.24580000000003</v>
      </c>
      <c r="L36" s="6">
        <v>529.61625000000004</v>
      </c>
      <c r="M36" s="6">
        <v>553.24476140546051</v>
      </c>
      <c r="N36" s="6">
        <v>526.22706455916602</v>
      </c>
      <c r="O36" s="6">
        <v>728.74271520015259</v>
      </c>
      <c r="P36" s="6">
        <v>778.43014128186496</v>
      </c>
      <c r="Q36" s="6">
        <v>822.48972962644416</v>
      </c>
      <c r="R36" s="6">
        <v>919.95417595358708</v>
      </c>
    </row>
    <row r="37" spans="1:18" ht="11.25" customHeight="1" x14ac:dyDescent="0.25">
      <c r="A37" s="52" t="s">
        <v>219</v>
      </c>
      <c r="B37" s="53" t="s">
        <v>218</v>
      </c>
      <c r="C37" s="6">
        <v>1.0270373554982288</v>
      </c>
      <c r="D37" s="6">
        <v>0.99997000000000003</v>
      </c>
      <c r="E37" s="6">
        <v>1.9999400000000001</v>
      </c>
      <c r="F37" s="6">
        <v>3.0998600000000001</v>
      </c>
      <c r="G37" s="6">
        <v>3.10012</v>
      </c>
      <c r="H37" s="6">
        <v>3.0571751481918987</v>
      </c>
      <c r="I37" s="6">
        <v>3.1</v>
      </c>
      <c r="J37" s="6">
        <v>3.0999500000000002</v>
      </c>
      <c r="K37" s="6">
        <v>4.0996600000000001</v>
      </c>
      <c r="L37" s="6">
        <v>2.0000599999999999</v>
      </c>
      <c r="M37" s="6">
        <v>2.0302121797463295</v>
      </c>
      <c r="N37" s="6">
        <v>1.0270408395081738</v>
      </c>
      <c r="O37" s="6">
        <v>0</v>
      </c>
      <c r="P37" s="6">
        <v>2.0302096286999074</v>
      </c>
      <c r="Q37" s="6">
        <v>1.0270373554982291</v>
      </c>
      <c r="R37" s="6">
        <v>1.0270277946362425</v>
      </c>
    </row>
    <row r="38" spans="1:18" ht="11.25" customHeight="1" x14ac:dyDescent="0.25">
      <c r="A38" s="50" t="s">
        <v>217</v>
      </c>
      <c r="B38" s="51" t="s">
        <v>216</v>
      </c>
      <c r="C38" s="7">
        <v>5.1590713671539046</v>
      </c>
      <c r="D38" s="7">
        <v>0.99997000000000003</v>
      </c>
      <c r="E38" s="7">
        <v>0</v>
      </c>
      <c r="F38" s="7">
        <v>4.0998200000000002</v>
      </c>
      <c r="G38" s="7">
        <v>4.1001599999999998</v>
      </c>
      <c r="H38" s="7">
        <v>2.0779237335366747</v>
      </c>
      <c r="I38" s="7">
        <v>1</v>
      </c>
      <c r="J38" s="7">
        <v>0.99997999999999998</v>
      </c>
      <c r="K38" s="7">
        <v>2.0998299999999999</v>
      </c>
      <c r="L38" s="7">
        <v>0</v>
      </c>
      <c r="M38" s="7">
        <v>0</v>
      </c>
      <c r="N38" s="7">
        <v>7.2609398886159493</v>
      </c>
      <c r="O38" s="7">
        <v>24.839973249259586</v>
      </c>
      <c r="P38" s="7">
        <v>21.735185436669514</v>
      </c>
      <c r="Q38" s="7">
        <v>32.100888506735473</v>
      </c>
      <c r="R38" s="7">
        <v>38.310525176663603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5.1590713671539046</v>
      </c>
      <c r="D40" s="6">
        <v>0.99997000000000003</v>
      </c>
      <c r="E40" s="6">
        <v>0</v>
      </c>
      <c r="F40" s="6">
        <v>4.0998200000000002</v>
      </c>
      <c r="G40" s="6">
        <v>4.1001599999999998</v>
      </c>
      <c r="H40" s="6">
        <v>2.0779237335366747</v>
      </c>
      <c r="I40" s="6">
        <v>1</v>
      </c>
      <c r="J40" s="6">
        <v>0.99997999999999998</v>
      </c>
      <c r="K40" s="6">
        <v>2.0998299999999999</v>
      </c>
      <c r="L40" s="6">
        <v>0</v>
      </c>
      <c r="M40" s="6">
        <v>0</v>
      </c>
      <c r="N40" s="6">
        <v>7.2609398886159493</v>
      </c>
      <c r="O40" s="6">
        <v>24.839973249259586</v>
      </c>
      <c r="P40" s="6">
        <v>21.735185436669514</v>
      </c>
      <c r="Q40" s="6">
        <v>32.100888506735473</v>
      </c>
      <c r="R40" s="6">
        <v>38.310525176663603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162.9</v>
      </c>
      <c r="J42" s="7">
        <v>96.398430000000005</v>
      </c>
      <c r="K42" s="7">
        <v>150.68761000000001</v>
      </c>
      <c r="L42" s="7">
        <v>138.50425000000001</v>
      </c>
      <c r="M42" s="7">
        <v>150.71339828469783</v>
      </c>
      <c r="N42" s="7">
        <v>135.21112075478527</v>
      </c>
      <c r="O42" s="7">
        <v>206.12400878952889</v>
      </c>
      <c r="P42" s="7">
        <v>205.02728767952945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425.26511894525652</v>
      </c>
      <c r="D43" s="7">
        <v>427.28764000000001</v>
      </c>
      <c r="E43" s="7">
        <v>531.58496000000002</v>
      </c>
      <c r="F43" s="7">
        <v>550.97590000000002</v>
      </c>
      <c r="G43" s="7">
        <v>592.92334000000005</v>
      </c>
      <c r="H43" s="7">
        <v>929.07075069934785</v>
      </c>
      <c r="I43" s="7">
        <v>629.70000000000005</v>
      </c>
      <c r="J43" s="7">
        <v>964.98427000000004</v>
      </c>
      <c r="K43" s="7">
        <v>1052.8134399999999</v>
      </c>
      <c r="L43" s="7">
        <v>815.82502999999997</v>
      </c>
      <c r="M43" s="7">
        <v>848.48538203892338</v>
      </c>
      <c r="N43" s="7">
        <v>868.70935752911316</v>
      </c>
      <c r="O43" s="7">
        <v>958.58412152479139</v>
      </c>
      <c r="P43" s="7">
        <v>914.93188278798198</v>
      </c>
      <c r="Q43" s="7">
        <v>960.04108149421904</v>
      </c>
      <c r="R43" s="7">
        <v>842.56882584611162</v>
      </c>
    </row>
    <row r="44" spans="1:18" ht="11.25" customHeight="1" x14ac:dyDescent="0.25">
      <c r="A44" s="50" t="s">
        <v>205</v>
      </c>
      <c r="B44" s="51" t="s">
        <v>204</v>
      </c>
      <c r="C44" s="7">
        <v>145.21830514951782</v>
      </c>
      <c r="D44" s="7">
        <v>216.89373000000001</v>
      </c>
      <c r="E44" s="7">
        <v>139.49605</v>
      </c>
      <c r="F44" s="7">
        <v>52.497700000000002</v>
      </c>
      <c r="G44" s="7">
        <v>52.502070000000003</v>
      </c>
      <c r="H44" s="7">
        <v>68.786440834317645</v>
      </c>
      <c r="I44" s="7">
        <v>55.4</v>
      </c>
      <c r="J44" s="7">
        <v>35.299419999999998</v>
      </c>
      <c r="K44" s="7">
        <v>141.38838000000001</v>
      </c>
      <c r="L44" s="7">
        <v>282.80867999999998</v>
      </c>
      <c r="M44" s="7">
        <v>233.11612793322504</v>
      </c>
      <c r="N44" s="7">
        <v>254.1328961015584</v>
      </c>
      <c r="O44" s="7">
        <v>210.1843890321959</v>
      </c>
      <c r="P44" s="7">
        <v>310.50264909527954</v>
      </c>
      <c r="Q44" s="7">
        <v>408.90417502627258</v>
      </c>
      <c r="R44" s="7">
        <v>500.61633896687619</v>
      </c>
    </row>
    <row r="45" spans="1:18" ht="11.25" customHeight="1" x14ac:dyDescent="0.25">
      <c r="A45" s="50" t="s">
        <v>203</v>
      </c>
      <c r="B45" s="51" t="s">
        <v>202</v>
      </c>
      <c r="C45" s="7">
        <v>241.59262443871174</v>
      </c>
      <c r="D45" s="7">
        <v>304.49119000000002</v>
      </c>
      <c r="E45" s="7">
        <v>293.29169999999999</v>
      </c>
      <c r="F45" s="7">
        <v>310.58641</v>
      </c>
      <c r="G45" s="7">
        <v>313.51234999999997</v>
      </c>
      <c r="H45" s="7">
        <v>343.9799725332785</v>
      </c>
      <c r="I45" s="7">
        <v>249.7</v>
      </c>
      <c r="J45" s="7">
        <v>270.19558999999998</v>
      </c>
      <c r="K45" s="7">
        <v>358.07056</v>
      </c>
      <c r="L45" s="7">
        <v>395.21213</v>
      </c>
      <c r="M45" s="7">
        <v>356.00367693081165</v>
      </c>
      <c r="N45" s="7">
        <v>364.19345862373615</v>
      </c>
      <c r="O45" s="7">
        <v>259.57772045476219</v>
      </c>
      <c r="P45" s="7">
        <v>226.66693383955402</v>
      </c>
      <c r="Q45" s="7">
        <v>190.74233304671779</v>
      </c>
      <c r="R45" s="7">
        <v>171.77636974474149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1.0999699999999999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73.702259999999995</v>
      </c>
      <c r="M46" s="6">
        <v>68.453977731211353</v>
      </c>
      <c r="N46" s="6">
        <v>72.681052898218141</v>
      </c>
      <c r="O46" s="6">
        <v>0</v>
      </c>
      <c r="P46" s="6">
        <v>1.0509320430917122</v>
      </c>
      <c r="Q46" s="6">
        <v>1.050921945160979</v>
      </c>
      <c r="R46" s="6">
        <v>1.0509121619533648</v>
      </c>
    </row>
    <row r="47" spans="1:18" ht="11.25" customHeight="1" x14ac:dyDescent="0.25">
      <c r="A47" s="52" t="s">
        <v>199</v>
      </c>
      <c r="B47" s="53" t="s">
        <v>198</v>
      </c>
      <c r="C47" s="6">
        <v>57.896245342504933</v>
      </c>
      <c r="D47" s="6">
        <v>64.898120000000006</v>
      </c>
      <c r="E47" s="6">
        <v>61.898249999999997</v>
      </c>
      <c r="F47" s="6">
        <v>79.896500000000003</v>
      </c>
      <c r="G47" s="6">
        <v>69.902749999999997</v>
      </c>
      <c r="H47" s="6">
        <v>84.860494543170375</v>
      </c>
      <c r="I47" s="6">
        <v>90.9</v>
      </c>
      <c r="J47" s="6">
        <v>101.79834</v>
      </c>
      <c r="K47" s="6">
        <v>116.79040000000001</v>
      </c>
      <c r="L47" s="6">
        <v>90.902789999999996</v>
      </c>
      <c r="M47" s="6">
        <v>70.890232346906984</v>
      </c>
      <c r="N47" s="6">
        <v>49.918961734234571</v>
      </c>
      <c r="O47" s="6">
        <v>45.930065921467474</v>
      </c>
      <c r="P47" s="6">
        <v>58.899964051458348</v>
      </c>
      <c r="Q47" s="6">
        <v>41.941339447788259</v>
      </c>
      <c r="R47" s="6">
        <v>36.949116239587674</v>
      </c>
    </row>
    <row r="48" spans="1:18" ht="11.25" customHeight="1" x14ac:dyDescent="0.25">
      <c r="A48" s="52" t="s">
        <v>197</v>
      </c>
      <c r="B48" s="53" t="s">
        <v>196</v>
      </c>
      <c r="C48" s="6">
        <v>44.926913155631951</v>
      </c>
      <c r="D48" s="6">
        <v>77.897750000000002</v>
      </c>
      <c r="E48" s="6">
        <v>61.898249999999997</v>
      </c>
      <c r="F48" s="6">
        <v>81.896420000000006</v>
      </c>
      <c r="G48" s="6">
        <v>80.903189999999995</v>
      </c>
      <c r="H48" s="6">
        <v>146.76829129405601</v>
      </c>
      <c r="I48" s="6">
        <v>121.8</v>
      </c>
      <c r="J48" s="6">
        <v>150.79754</v>
      </c>
      <c r="K48" s="6">
        <v>214.68235000000001</v>
      </c>
      <c r="L48" s="6">
        <v>197.70607000000001</v>
      </c>
      <c r="M48" s="6">
        <v>181.71593251188293</v>
      </c>
      <c r="N48" s="6">
        <v>208.65648311496304</v>
      </c>
      <c r="O48" s="6">
        <v>204.66704882010089</v>
      </c>
      <c r="P48" s="6">
        <v>158.73850814517141</v>
      </c>
      <c r="Q48" s="6">
        <v>144.76449794592486</v>
      </c>
      <c r="R48" s="6">
        <v>130.79079542856019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0.69998000000000005</v>
      </c>
      <c r="F49" s="6">
        <v>0</v>
      </c>
      <c r="G49" s="6">
        <v>0</v>
      </c>
      <c r="H49" s="6">
        <v>1.5285875740959443</v>
      </c>
      <c r="I49" s="6">
        <v>3.1</v>
      </c>
      <c r="J49" s="6">
        <v>1.5999699999999999</v>
      </c>
      <c r="K49" s="6">
        <v>1.5998699999999999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138.76946594057486</v>
      </c>
      <c r="D51" s="6">
        <v>161.69532000000001</v>
      </c>
      <c r="E51" s="6">
        <v>167.69524999999999</v>
      </c>
      <c r="F51" s="6">
        <v>148.79348999999999</v>
      </c>
      <c r="G51" s="6">
        <v>162.70641000000001</v>
      </c>
      <c r="H51" s="6">
        <v>110.82259912195615</v>
      </c>
      <c r="I51" s="6">
        <v>33.9</v>
      </c>
      <c r="J51" s="6">
        <v>15.999739999999999</v>
      </c>
      <c r="K51" s="6">
        <v>24.99794</v>
      </c>
      <c r="L51" s="6">
        <v>32.901009999999999</v>
      </c>
      <c r="M51" s="6">
        <v>34.943534340810324</v>
      </c>
      <c r="N51" s="6">
        <v>32.936960876320363</v>
      </c>
      <c r="O51" s="6">
        <v>8.9806057131938442</v>
      </c>
      <c r="P51" s="6">
        <v>7.9775295998325539</v>
      </c>
      <c r="Q51" s="6">
        <v>2.9855737078436975</v>
      </c>
      <c r="R51" s="6">
        <v>2.9855459146402481</v>
      </c>
    </row>
    <row r="52" spans="1:18" ht="11.25" customHeight="1" x14ac:dyDescent="0.25">
      <c r="A52" s="46" t="s">
        <v>189</v>
      </c>
      <c r="B52" s="47" t="s">
        <v>188</v>
      </c>
      <c r="C52" s="5">
        <v>15.142829846183201</v>
      </c>
      <c r="D52" s="5">
        <v>351.38983999999999</v>
      </c>
      <c r="E52" s="5">
        <v>589.48332000000005</v>
      </c>
      <c r="F52" s="5">
        <v>975.62513999999999</v>
      </c>
      <c r="G52" s="5">
        <v>1165.2737099999999</v>
      </c>
      <c r="H52" s="5">
        <v>877.23744652470737</v>
      </c>
      <c r="I52" s="5">
        <v>2130.6</v>
      </c>
      <c r="J52" s="5">
        <v>2263.4631199999999</v>
      </c>
      <c r="K52" s="5">
        <v>1626</v>
      </c>
      <c r="L52" s="5">
        <v>2363.7638400000001</v>
      </c>
      <c r="M52" s="5">
        <v>4074.8781885927165</v>
      </c>
      <c r="N52" s="5">
        <v>2985.7749131450705</v>
      </c>
      <c r="O52" s="5">
        <v>5236.2185917645929</v>
      </c>
      <c r="P52" s="5">
        <v>3251.79134422471</v>
      </c>
      <c r="Q52" s="5">
        <v>2077.8398777109019</v>
      </c>
      <c r="R52" s="5">
        <v>4441.8887933505302</v>
      </c>
    </row>
    <row r="53" spans="1:18" ht="11.25" customHeight="1" x14ac:dyDescent="0.25">
      <c r="A53" s="48" t="s">
        <v>187</v>
      </c>
      <c r="B53" s="49" t="s">
        <v>186</v>
      </c>
      <c r="C53" s="4">
        <v>15.142829846183201</v>
      </c>
      <c r="D53" s="4">
        <v>351.38983999999999</v>
      </c>
      <c r="E53" s="4">
        <v>589.48332000000005</v>
      </c>
      <c r="F53" s="4">
        <v>975.62513999999999</v>
      </c>
      <c r="G53" s="4">
        <v>1165.2737099999999</v>
      </c>
      <c r="H53" s="4">
        <v>877.23744652470737</v>
      </c>
      <c r="I53" s="4">
        <v>2130.6</v>
      </c>
      <c r="J53" s="4">
        <v>2263.4631199999999</v>
      </c>
      <c r="K53" s="4">
        <v>1626</v>
      </c>
      <c r="L53" s="4">
        <v>2363.7638400000001</v>
      </c>
      <c r="M53" s="4">
        <v>4074.8781885927165</v>
      </c>
      <c r="N53" s="4">
        <v>2985.7749131450705</v>
      </c>
      <c r="O53" s="4">
        <v>5236.2185917645929</v>
      </c>
      <c r="P53" s="4">
        <v>3251.79134422471</v>
      </c>
      <c r="Q53" s="4">
        <v>2077.8398777109019</v>
      </c>
      <c r="R53" s="4">
        <v>4441.8887933505302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159.81178943345799</v>
      </c>
      <c r="D61" s="5">
        <v>194.89436000000001</v>
      </c>
      <c r="E61" s="5">
        <v>172.79510999999999</v>
      </c>
      <c r="F61" s="5">
        <v>270.90697999999998</v>
      </c>
      <c r="G61" s="5">
        <v>435.39017999999999</v>
      </c>
      <c r="H61" s="5">
        <v>350.57970050342169</v>
      </c>
      <c r="I61" s="5">
        <v>370.5</v>
      </c>
      <c r="J61" s="5">
        <v>444.39276000000001</v>
      </c>
      <c r="K61" s="5">
        <v>468.80000000000007</v>
      </c>
      <c r="L61" s="5">
        <v>374.89427000000001</v>
      </c>
      <c r="M61" s="5">
        <v>449.36466991497065</v>
      </c>
      <c r="N61" s="5">
        <v>410.19533436542878</v>
      </c>
      <c r="O61" s="5">
        <v>452.11139772618725</v>
      </c>
      <c r="P61" s="5">
        <v>412.65405560332465</v>
      </c>
      <c r="Q61" s="5">
        <v>484.61832425718899</v>
      </c>
      <c r="R61" s="5">
        <v>542.25183911340378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159.81178943345799</v>
      </c>
      <c r="D68" s="4">
        <v>194.89436000000001</v>
      </c>
      <c r="E68" s="4">
        <v>172.79510999999999</v>
      </c>
      <c r="F68" s="4">
        <v>270.90697999999998</v>
      </c>
      <c r="G68" s="4">
        <v>435.39017999999999</v>
      </c>
      <c r="H68" s="4">
        <v>350.57970050342169</v>
      </c>
      <c r="I68" s="4">
        <v>370.5</v>
      </c>
      <c r="J68" s="4">
        <v>444.39276000000001</v>
      </c>
      <c r="K68" s="4">
        <v>468.80000000000007</v>
      </c>
      <c r="L68" s="4">
        <v>374.89427000000001</v>
      </c>
      <c r="M68" s="4">
        <v>449.36466991497065</v>
      </c>
      <c r="N68" s="4">
        <v>410.19533436542878</v>
      </c>
      <c r="O68" s="4">
        <v>452.11139772618725</v>
      </c>
      <c r="P68" s="4">
        <v>412.65405560332465</v>
      </c>
      <c r="Q68" s="4">
        <v>484.61832425718899</v>
      </c>
      <c r="R68" s="4">
        <v>542.25183911340378</v>
      </c>
    </row>
    <row r="69" spans="1:18" ht="11.25" customHeight="1" x14ac:dyDescent="0.25">
      <c r="A69" s="50" t="s">
        <v>155</v>
      </c>
      <c r="B69" s="51" t="s">
        <v>154</v>
      </c>
      <c r="C69" s="7">
        <v>159.81178943345799</v>
      </c>
      <c r="D69" s="7">
        <v>194.89436000000001</v>
      </c>
      <c r="E69" s="7">
        <v>172.79510999999999</v>
      </c>
      <c r="F69" s="7">
        <v>270.90697999999998</v>
      </c>
      <c r="G69" s="7">
        <v>435.39017999999999</v>
      </c>
      <c r="H69" s="7">
        <v>350.57970050342169</v>
      </c>
      <c r="I69" s="7">
        <v>312.89999999999998</v>
      </c>
      <c r="J69" s="7">
        <v>327.76841999999999</v>
      </c>
      <c r="K69" s="7">
        <v>322.43122000000005</v>
      </c>
      <c r="L69" s="7">
        <v>255.72788</v>
      </c>
      <c r="M69" s="7">
        <v>332.63447580055708</v>
      </c>
      <c r="N69" s="7">
        <v>313.73076635949195</v>
      </c>
      <c r="O69" s="7">
        <v>291.33573108972485</v>
      </c>
      <c r="P69" s="7">
        <v>224.34795070220699</v>
      </c>
      <c r="Q69" s="7">
        <v>227.954523741282</v>
      </c>
      <c r="R69" s="7">
        <v>248.79284451613148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2.9991500000000002</v>
      </c>
      <c r="M70" s="7">
        <v>0.74046163649413343</v>
      </c>
      <c r="N70" s="7">
        <v>0.74038168065958243</v>
      </c>
      <c r="O70" s="7">
        <v>1.4809227947497636</v>
      </c>
      <c r="P70" s="7">
        <v>1.48084455909047</v>
      </c>
      <c r="Q70" s="7">
        <v>1.43307537976498</v>
      </c>
      <c r="R70" s="7">
        <v>0.71656925263862925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57.6</v>
      </c>
      <c r="J73" s="7">
        <v>116.62434</v>
      </c>
      <c r="K73" s="7">
        <v>146.36877999999999</v>
      </c>
      <c r="L73" s="7">
        <v>116.16724000000001</v>
      </c>
      <c r="M73" s="7">
        <v>115.9897324779194</v>
      </c>
      <c r="N73" s="7">
        <v>95.72418632527723</v>
      </c>
      <c r="O73" s="7">
        <v>159.29474384171266</v>
      </c>
      <c r="P73" s="7">
        <v>186.82526034202721</v>
      </c>
      <c r="Q73" s="7">
        <v>255.23072513614198</v>
      </c>
      <c r="R73" s="7">
        <v>292.74242534463372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5.7011900000000004</v>
      </c>
      <c r="K74" s="6">
        <v>48.789589999999997</v>
      </c>
      <c r="L74" s="6">
        <v>29.791599999999999</v>
      </c>
      <c r="M74" s="6">
        <v>28.734688667820663</v>
      </c>
      <c r="N74" s="6">
        <v>27.704604824681027</v>
      </c>
      <c r="O74" s="6">
        <v>48.774908820629499</v>
      </c>
      <c r="P74" s="6">
        <v>45.476258717875197</v>
      </c>
      <c r="Q74" s="6">
        <v>126.277825546957</v>
      </c>
      <c r="R74" s="6">
        <v>117.13518716466089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57.6</v>
      </c>
      <c r="J75" s="6">
        <v>110.92315000000001</v>
      </c>
      <c r="K75" s="6">
        <v>97.579189999999997</v>
      </c>
      <c r="L75" s="6">
        <v>86.375640000000004</v>
      </c>
      <c r="M75" s="6">
        <v>87.255043810098741</v>
      </c>
      <c r="N75" s="6">
        <v>68.019581500596203</v>
      </c>
      <c r="O75" s="6">
        <v>110.51983502108315</v>
      </c>
      <c r="P75" s="6">
        <v>141.34900162415201</v>
      </c>
      <c r="Q75" s="6">
        <v>128.95289958918499</v>
      </c>
      <c r="R75" s="6">
        <v>175.60723817997285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1306.2720932454358</v>
      </c>
      <c r="D79" s="5">
        <v>1225.4645599999999</v>
      </c>
      <c r="E79" s="5">
        <v>1261.86429</v>
      </c>
      <c r="F79" s="5">
        <v>1151.2296699999999</v>
      </c>
      <c r="G79" s="5">
        <v>1164.87372</v>
      </c>
      <c r="H79" s="5">
        <v>1524.6727974968594</v>
      </c>
      <c r="I79" s="5">
        <v>1238.7610599999996</v>
      </c>
      <c r="J79" s="5">
        <v>1333.6782700000001</v>
      </c>
      <c r="K79" s="5">
        <v>1283.9442599999998</v>
      </c>
      <c r="L79" s="5">
        <v>1613.1753200000001</v>
      </c>
      <c r="M79" s="5">
        <v>1510.4853348619486</v>
      </c>
      <c r="N79" s="5">
        <v>1442.5624554366382</v>
      </c>
      <c r="O79" s="5">
        <v>1758.8076769474173</v>
      </c>
      <c r="P79" s="5">
        <v>1520.9706697238905</v>
      </c>
      <c r="Q79" s="5">
        <v>1499.3073468997814</v>
      </c>
      <c r="R79" s="5">
        <v>1660.4566733543497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443</v>
      </c>
      <c r="B1" s="42" t="s">
        <v>442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113.61969684492254</v>
      </c>
      <c r="D2" s="45">
        <v>117.68610000000001</v>
      </c>
      <c r="E2" s="45">
        <v>109.20045</v>
      </c>
      <c r="F2" s="45">
        <v>129.89104</v>
      </c>
      <c r="G2" s="45">
        <v>157.68817999999999</v>
      </c>
      <c r="H2" s="45">
        <v>168.36124132814098</v>
      </c>
      <c r="I2" s="45">
        <v>169.01551000000001</v>
      </c>
      <c r="J2" s="45">
        <v>147.28492999999997</v>
      </c>
      <c r="K2" s="45">
        <v>129.99193000000002</v>
      </c>
      <c r="L2" s="45">
        <v>110.00426</v>
      </c>
      <c r="M2" s="45">
        <v>129.35873116545449</v>
      </c>
      <c r="N2" s="45">
        <v>138.88733905638827</v>
      </c>
      <c r="O2" s="45">
        <v>137.4094722040922</v>
      </c>
      <c r="P2" s="45">
        <v>131.00835110597393</v>
      </c>
      <c r="Q2" s="45">
        <v>127.42429044448929</v>
      </c>
      <c r="R2" s="45">
        <v>125.68011437904062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4.9201214577832566</v>
      </c>
      <c r="D21" s="5">
        <v>5.8995300000000004</v>
      </c>
      <c r="E21" s="5">
        <v>3.9950600000000001</v>
      </c>
      <c r="F21" s="5">
        <v>8.0930800000000005</v>
      </c>
      <c r="G21" s="5">
        <v>8.1032700000000002</v>
      </c>
      <c r="H21" s="5">
        <v>8.0013531982627129</v>
      </c>
      <c r="I21" s="5">
        <v>6.9977099999999997</v>
      </c>
      <c r="J21" s="5">
        <v>8.09863</v>
      </c>
      <c r="K21" s="5">
        <v>6.093</v>
      </c>
      <c r="L21" s="5">
        <v>3.9970599999999998</v>
      </c>
      <c r="M21" s="5">
        <v>4.0364604115584584</v>
      </c>
      <c r="N21" s="5">
        <v>4.0127578008227367</v>
      </c>
      <c r="O21" s="5">
        <v>4.0371111527967702</v>
      </c>
      <c r="P21" s="5">
        <v>3.081011145610133</v>
      </c>
      <c r="Q21" s="5">
        <v>3.0806676495912058</v>
      </c>
      <c r="R21" s="5">
        <v>3.0804340991777761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4.9201214577832566</v>
      </c>
      <c r="D30" s="4">
        <v>5.8995300000000004</v>
      </c>
      <c r="E30" s="4">
        <v>3.9950600000000001</v>
      </c>
      <c r="F30" s="4">
        <v>8.0930800000000005</v>
      </c>
      <c r="G30" s="4">
        <v>8.1032700000000002</v>
      </c>
      <c r="H30" s="4">
        <v>8.0013531982627129</v>
      </c>
      <c r="I30" s="4">
        <v>6.9977099999999997</v>
      </c>
      <c r="J30" s="4">
        <v>8.09863</v>
      </c>
      <c r="K30" s="4">
        <v>6.093</v>
      </c>
      <c r="L30" s="4">
        <v>3.9970599999999998</v>
      </c>
      <c r="M30" s="4">
        <v>4.0364604115584584</v>
      </c>
      <c r="N30" s="4">
        <v>4.0127578008227367</v>
      </c>
      <c r="O30" s="4">
        <v>4.0371111527967702</v>
      </c>
      <c r="P30" s="4">
        <v>3.081011145610133</v>
      </c>
      <c r="Q30" s="4">
        <v>3.0806676495912058</v>
      </c>
      <c r="R30" s="4">
        <v>3.0804340991777761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1.0986909681569599</v>
      </c>
      <c r="D34" s="7">
        <v>1.09785</v>
      </c>
      <c r="E34" s="7">
        <v>1.09748</v>
      </c>
      <c r="F34" s="7">
        <v>3.2930999999999999</v>
      </c>
      <c r="G34" s="7">
        <v>3.3025099999999998</v>
      </c>
      <c r="H34" s="7">
        <v>2.1974019445487691</v>
      </c>
      <c r="I34" s="7">
        <v>2.1962799999999998</v>
      </c>
      <c r="J34" s="7">
        <v>3.2980800000000001</v>
      </c>
      <c r="K34" s="7">
        <v>2.1972800000000001</v>
      </c>
      <c r="L34" s="7">
        <v>1.0975699999999999</v>
      </c>
      <c r="M34" s="7">
        <v>1.0986695083994791</v>
      </c>
      <c r="N34" s="7">
        <v>1.0987004079158742</v>
      </c>
      <c r="O34" s="7">
        <v>1.0994507776889049</v>
      </c>
      <c r="P34" s="7">
        <v>1.099154997130799</v>
      </c>
      <c r="Q34" s="7">
        <v>1.1068701150067153</v>
      </c>
      <c r="R34" s="7">
        <v>1.1067883713020925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0.99997000000000003</v>
      </c>
      <c r="G43" s="7">
        <v>1.0001199999999999</v>
      </c>
      <c r="H43" s="7">
        <v>1.0270148521443074</v>
      </c>
      <c r="I43" s="7">
        <v>1.0000100000000001</v>
      </c>
      <c r="J43" s="7">
        <v>0.99994000000000005</v>
      </c>
      <c r="K43" s="7">
        <v>0.99961</v>
      </c>
      <c r="L43" s="7">
        <v>1.0003</v>
      </c>
      <c r="M43" s="7">
        <v>1.026967636848658</v>
      </c>
      <c r="N43" s="7">
        <v>1.0032850192797067</v>
      </c>
      <c r="O43" s="7">
        <v>1.0268483164869002</v>
      </c>
      <c r="P43" s="7">
        <v>1.026600749994887</v>
      </c>
      <c r="Q43" s="7">
        <v>1.0111305943004194</v>
      </c>
      <c r="R43" s="7">
        <v>1.0111247825734941</v>
      </c>
    </row>
    <row r="44" spans="1:18" ht="11.25" customHeight="1" x14ac:dyDescent="0.25">
      <c r="A44" s="50" t="s">
        <v>205</v>
      </c>
      <c r="B44" s="51" t="s">
        <v>204</v>
      </c>
      <c r="C44" s="7">
        <v>3.8214304896262972</v>
      </c>
      <c r="D44" s="7">
        <v>4.8016800000000002</v>
      </c>
      <c r="E44" s="7">
        <v>2.89758</v>
      </c>
      <c r="F44" s="7">
        <v>3.8000099999999999</v>
      </c>
      <c r="G44" s="7">
        <v>3.80064</v>
      </c>
      <c r="H44" s="7">
        <v>4.7769364015696363</v>
      </c>
      <c r="I44" s="7">
        <v>3.8014199999999998</v>
      </c>
      <c r="J44" s="7">
        <v>3.8006099999999998</v>
      </c>
      <c r="K44" s="7">
        <v>2.8961100000000002</v>
      </c>
      <c r="L44" s="7">
        <v>1.8991899999999999</v>
      </c>
      <c r="M44" s="7">
        <v>1.9108232663103208</v>
      </c>
      <c r="N44" s="7">
        <v>1.910772373627156</v>
      </c>
      <c r="O44" s="7">
        <v>1.9108120586209654</v>
      </c>
      <c r="P44" s="7">
        <v>0.95525539848444707</v>
      </c>
      <c r="Q44" s="7">
        <v>0.96266694028407107</v>
      </c>
      <c r="R44" s="7">
        <v>0.96252094530218946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31.074598555228579</v>
      </c>
      <c r="D52" s="5">
        <v>36.002630000000003</v>
      </c>
      <c r="E52" s="5">
        <v>28.973030000000001</v>
      </c>
      <c r="F52" s="5">
        <v>40.205179999999999</v>
      </c>
      <c r="G52" s="5">
        <v>53.897190000000002</v>
      </c>
      <c r="H52" s="5">
        <v>52.928214995180817</v>
      </c>
      <c r="I52" s="5">
        <v>53.19979</v>
      </c>
      <c r="J52" s="5">
        <v>49.301220000000001</v>
      </c>
      <c r="K52" s="5">
        <v>41.368070000000003</v>
      </c>
      <c r="L52" s="5">
        <v>34.700470000000003</v>
      </c>
      <c r="M52" s="5">
        <v>44.210409947018952</v>
      </c>
      <c r="N52" s="5">
        <v>44.616036125463303</v>
      </c>
      <c r="O52" s="5">
        <v>47.029238021078072</v>
      </c>
      <c r="P52" s="5">
        <v>46.422963813397097</v>
      </c>
      <c r="Q52" s="5">
        <v>39.385253457041038</v>
      </c>
      <c r="R52" s="5">
        <v>38.454597243864001</v>
      </c>
    </row>
    <row r="53" spans="1:18" ht="11.25" customHeight="1" x14ac:dyDescent="0.25">
      <c r="A53" s="48" t="s">
        <v>187</v>
      </c>
      <c r="B53" s="49" t="s">
        <v>186</v>
      </c>
      <c r="C53" s="4">
        <v>31.074598555228579</v>
      </c>
      <c r="D53" s="4">
        <v>36.002630000000003</v>
      </c>
      <c r="E53" s="4">
        <v>28.973030000000001</v>
      </c>
      <c r="F53" s="4">
        <v>40.205179999999999</v>
      </c>
      <c r="G53" s="4">
        <v>53.897190000000002</v>
      </c>
      <c r="H53" s="4">
        <v>52.928214995180817</v>
      </c>
      <c r="I53" s="4">
        <v>53.19979</v>
      </c>
      <c r="J53" s="4">
        <v>49.301220000000001</v>
      </c>
      <c r="K53" s="4">
        <v>41.368070000000003</v>
      </c>
      <c r="L53" s="4">
        <v>34.700470000000003</v>
      </c>
      <c r="M53" s="4">
        <v>44.210409947018952</v>
      </c>
      <c r="N53" s="4">
        <v>44.616036125463303</v>
      </c>
      <c r="O53" s="4">
        <v>47.029238021078072</v>
      </c>
      <c r="P53" s="4">
        <v>46.422963813397097</v>
      </c>
      <c r="Q53" s="4">
        <v>39.385253457041038</v>
      </c>
      <c r="R53" s="4">
        <v>38.454597243864001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16.551999575080924</v>
      </c>
      <c r="D60" s="5">
        <v>15.886979999999999</v>
      </c>
      <c r="E60" s="5">
        <v>15.98568</v>
      </c>
      <c r="F60" s="5">
        <v>16.388079999999999</v>
      </c>
      <c r="G60" s="5">
        <v>16.779900000000001</v>
      </c>
      <c r="H60" s="5">
        <v>22.66652369691775</v>
      </c>
      <c r="I60" s="5">
        <v>22.712209999999999</v>
      </c>
      <c r="J60" s="5">
        <v>18.581289999999999</v>
      </c>
      <c r="K60" s="5">
        <v>18.777190000000001</v>
      </c>
      <c r="L60" s="5">
        <v>18.707699999999999</v>
      </c>
      <c r="M60" s="5">
        <v>20.397283242212175</v>
      </c>
      <c r="N60" s="5">
        <v>19.919681682213685</v>
      </c>
      <c r="O60" s="5">
        <v>19.537879437014603</v>
      </c>
      <c r="P60" s="5">
        <v>19.080641251739554</v>
      </c>
      <c r="Q60" s="5">
        <v>18.009064957541415</v>
      </c>
      <c r="R60" s="5">
        <v>17.746148419501704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0.1</v>
      </c>
      <c r="H61" s="5">
        <v>0.16719268576500287</v>
      </c>
      <c r="I61" s="5">
        <v>0.60001000000000004</v>
      </c>
      <c r="J61" s="5">
        <v>0.49997999999999998</v>
      </c>
      <c r="K61" s="5">
        <v>0.69940000000000002</v>
      </c>
      <c r="L61" s="5">
        <v>0.29996</v>
      </c>
      <c r="M61" s="5">
        <v>0.35826583500754672</v>
      </c>
      <c r="N61" s="5">
        <v>1.4569483284049902</v>
      </c>
      <c r="O61" s="5">
        <v>1.1942552766159278</v>
      </c>
      <c r="P61" s="5">
        <v>1.122377785003893</v>
      </c>
      <c r="Q61" s="5">
        <v>1.0031610087295642</v>
      </c>
      <c r="R61" s="5">
        <v>0.88372058579535651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0.1</v>
      </c>
      <c r="H68" s="4">
        <v>0.16719268576500287</v>
      </c>
      <c r="I68" s="4">
        <v>0.60001000000000004</v>
      </c>
      <c r="J68" s="4">
        <v>0.49997999999999998</v>
      </c>
      <c r="K68" s="4">
        <v>0.69940000000000002</v>
      </c>
      <c r="L68" s="4">
        <v>0.29996</v>
      </c>
      <c r="M68" s="4">
        <v>0.35826583500754672</v>
      </c>
      <c r="N68" s="4">
        <v>1.4569483284049902</v>
      </c>
      <c r="O68" s="4">
        <v>1.1942552766159278</v>
      </c>
      <c r="P68" s="4">
        <v>1.122377785003893</v>
      </c>
      <c r="Q68" s="4">
        <v>1.0031610087295642</v>
      </c>
      <c r="R68" s="4">
        <v>0.88372058579535651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0.1</v>
      </c>
      <c r="H69" s="7">
        <v>0.16719268576500287</v>
      </c>
      <c r="I69" s="7">
        <v>0.60001000000000004</v>
      </c>
      <c r="J69" s="7">
        <v>0.49997999999999998</v>
      </c>
      <c r="K69" s="7">
        <v>0.69940000000000002</v>
      </c>
      <c r="L69" s="7">
        <v>0.29996</v>
      </c>
      <c r="M69" s="7">
        <v>0.35826583500754672</v>
      </c>
      <c r="N69" s="7">
        <v>1.4330638610269273</v>
      </c>
      <c r="O69" s="7">
        <v>1.1464860139509756</v>
      </c>
      <c r="P69" s="7">
        <v>1.0507368878664092</v>
      </c>
      <c r="Q69" s="7">
        <v>0.9076231131947109</v>
      </c>
      <c r="R69" s="7">
        <v>0.78818308095704692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2.3884467378062935E-2</v>
      </c>
      <c r="O71" s="7">
        <v>4.7769262664952079E-2</v>
      </c>
      <c r="P71" s="7">
        <v>7.1640897137483839E-2</v>
      </c>
      <c r="Q71" s="7">
        <v>9.5537895534853173E-2</v>
      </c>
      <c r="R71" s="7">
        <v>9.5537504838309542E-2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61.04909294969773</v>
      </c>
      <c r="D79" s="5">
        <v>59.89696</v>
      </c>
      <c r="E79" s="5">
        <v>60.246679999999998</v>
      </c>
      <c r="F79" s="5">
        <v>65.204700000000003</v>
      </c>
      <c r="G79" s="5">
        <v>78.807820000000007</v>
      </c>
      <c r="H79" s="5">
        <v>84.59795675201471</v>
      </c>
      <c r="I79" s="5">
        <v>85.505790000000005</v>
      </c>
      <c r="J79" s="5">
        <v>70.803809999999999</v>
      </c>
      <c r="K79" s="5">
        <v>63.054270000000002</v>
      </c>
      <c r="L79" s="5">
        <v>52.29907</v>
      </c>
      <c r="M79" s="5">
        <v>60.356311729657357</v>
      </c>
      <c r="N79" s="5">
        <v>68.881915119483565</v>
      </c>
      <c r="O79" s="5">
        <v>65.610988316586827</v>
      </c>
      <c r="P79" s="5">
        <v>61.30135711022325</v>
      </c>
      <c r="Q79" s="5">
        <v>65.946143371586061</v>
      </c>
      <c r="R79" s="5">
        <v>65.51521403070177</v>
      </c>
    </row>
    <row r="80" spans="1:18" ht="11.25" customHeight="1" x14ac:dyDescent="0.25">
      <c r="A80" s="58" t="s">
        <v>133</v>
      </c>
      <c r="B80" s="47">
        <v>7200</v>
      </c>
      <c r="C80" s="5">
        <v>2.3884307132046562E-2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2.3884307132046562E-2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445</v>
      </c>
      <c r="B1" s="42" t="s">
        <v>444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378.69184573996785</v>
      </c>
      <c r="D2" s="45">
        <v>406.55348000000004</v>
      </c>
      <c r="E2" s="45">
        <v>387.19005000000004</v>
      </c>
      <c r="F2" s="45">
        <v>412.29565000000002</v>
      </c>
      <c r="G2" s="45">
        <v>460.40734999999995</v>
      </c>
      <c r="H2" s="45">
        <v>491.80372273993794</v>
      </c>
      <c r="I2" s="45">
        <v>520.41864999999996</v>
      </c>
      <c r="J2" s="45">
        <v>523.19174999999996</v>
      </c>
      <c r="K2" s="45">
        <v>527.78528000000006</v>
      </c>
      <c r="L2" s="45">
        <v>554.37550999999996</v>
      </c>
      <c r="M2" s="45">
        <v>625.65599938381479</v>
      </c>
      <c r="N2" s="45">
        <v>647.36119702334372</v>
      </c>
      <c r="O2" s="45">
        <v>652.79989394069162</v>
      </c>
      <c r="P2" s="45">
        <v>637.25095824536675</v>
      </c>
      <c r="Q2" s="45">
        <v>596.68085209958497</v>
      </c>
      <c r="R2" s="45">
        <v>604.17553641942686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0.69986999999999999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0.69986999999999999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0.69986999999999999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0.69986999999999999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49.156268184457026</v>
      </c>
      <c r="D21" s="5">
        <v>56.372909999999997</v>
      </c>
      <c r="E21" s="5">
        <v>47.385530000000003</v>
      </c>
      <c r="F21" s="5">
        <v>50.691290000000002</v>
      </c>
      <c r="G21" s="5">
        <v>52.71414</v>
      </c>
      <c r="H21" s="5">
        <v>54.838943571678769</v>
      </c>
      <c r="I21" s="5">
        <v>56.088899999999995</v>
      </c>
      <c r="J21" s="5">
        <v>44.088290000000001</v>
      </c>
      <c r="K21" s="5">
        <v>38.086039999999997</v>
      </c>
      <c r="L21" s="5">
        <v>41.076219999999992</v>
      </c>
      <c r="M21" s="5">
        <v>44.355137725733236</v>
      </c>
      <c r="N21" s="5">
        <v>46.815034605207231</v>
      </c>
      <c r="O21" s="5">
        <v>45.889043459713861</v>
      </c>
      <c r="P21" s="5">
        <v>41.062102261068162</v>
      </c>
      <c r="Q21" s="5">
        <v>34.126263210863236</v>
      </c>
      <c r="R21" s="5">
        <v>33.333345432908075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49.156268184457026</v>
      </c>
      <c r="D30" s="4">
        <v>56.372909999999997</v>
      </c>
      <c r="E30" s="4">
        <v>47.385530000000003</v>
      </c>
      <c r="F30" s="4">
        <v>50.691290000000002</v>
      </c>
      <c r="G30" s="4">
        <v>52.71414</v>
      </c>
      <c r="H30" s="4">
        <v>54.838943571678769</v>
      </c>
      <c r="I30" s="4">
        <v>56.088899999999995</v>
      </c>
      <c r="J30" s="4">
        <v>44.088290000000001</v>
      </c>
      <c r="K30" s="4">
        <v>38.086039999999997</v>
      </c>
      <c r="L30" s="4">
        <v>41.076219999999992</v>
      </c>
      <c r="M30" s="4">
        <v>44.355137725733236</v>
      </c>
      <c r="N30" s="4">
        <v>46.815034605207231</v>
      </c>
      <c r="O30" s="4">
        <v>45.889043459713861</v>
      </c>
      <c r="P30" s="4">
        <v>41.062102261068162</v>
      </c>
      <c r="Q30" s="4">
        <v>34.126263210863236</v>
      </c>
      <c r="R30" s="4">
        <v>33.333345432908075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15.382643761940274</v>
      </c>
      <c r="D34" s="7">
        <v>14.246740000000001</v>
      </c>
      <c r="E34" s="7">
        <v>14.280290000000001</v>
      </c>
      <c r="F34" s="7">
        <v>9.8816900000000008</v>
      </c>
      <c r="G34" s="7">
        <v>9.8887599999999996</v>
      </c>
      <c r="H34" s="7">
        <v>10.987009722743846</v>
      </c>
      <c r="I34" s="7">
        <v>13.177709999999999</v>
      </c>
      <c r="J34" s="7">
        <v>10.991490000000001</v>
      </c>
      <c r="K34" s="7">
        <v>9.8953799999999994</v>
      </c>
      <c r="L34" s="7">
        <v>10.951029999999999</v>
      </c>
      <c r="M34" s="7">
        <v>13.184537423466907</v>
      </c>
      <c r="N34" s="7">
        <v>10.987004079158741</v>
      </c>
      <c r="O34" s="7">
        <v>11.018408880751901</v>
      </c>
      <c r="P34" s="7">
        <v>11.017039997883876</v>
      </c>
      <c r="Q34" s="7">
        <v>9.9088800430676685</v>
      </c>
      <c r="R34" s="7">
        <v>11.013849842467422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5.1110879586786426</v>
      </c>
      <c r="D43" s="7">
        <v>16.362829999999999</v>
      </c>
      <c r="E43" s="7">
        <v>9.2033400000000007</v>
      </c>
      <c r="F43" s="7">
        <v>11.20238</v>
      </c>
      <c r="G43" s="7">
        <v>12.27815</v>
      </c>
      <c r="H43" s="7">
        <v>13.279540878889241</v>
      </c>
      <c r="I43" s="7">
        <v>13.30016</v>
      </c>
      <c r="J43" s="7">
        <v>10.19749</v>
      </c>
      <c r="K43" s="7">
        <v>7.2027099999999997</v>
      </c>
      <c r="L43" s="7">
        <v>8.1839899999999997</v>
      </c>
      <c r="M43" s="7">
        <v>9.1952938274444787</v>
      </c>
      <c r="N43" s="7">
        <v>8.1218311084547903</v>
      </c>
      <c r="O43" s="7">
        <v>8.119265758268531</v>
      </c>
      <c r="P43" s="7">
        <v>7.1156123376061471</v>
      </c>
      <c r="Q43" s="7">
        <v>6.0677729488993331</v>
      </c>
      <c r="R43" s="7">
        <v>6.0718446473678043</v>
      </c>
    </row>
    <row r="44" spans="1:18" ht="11.25" customHeight="1" x14ac:dyDescent="0.25">
      <c r="A44" s="50" t="s">
        <v>205</v>
      </c>
      <c r="B44" s="51" t="s">
        <v>204</v>
      </c>
      <c r="C44" s="7">
        <v>28.662536463838109</v>
      </c>
      <c r="D44" s="7">
        <v>25.763339999999999</v>
      </c>
      <c r="E44" s="7">
        <v>23.901900000000001</v>
      </c>
      <c r="F44" s="7">
        <v>29.607220000000002</v>
      </c>
      <c r="G44" s="7">
        <v>30.547229999999999</v>
      </c>
      <c r="H44" s="7">
        <v>30.572392970045684</v>
      </c>
      <c r="I44" s="7">
        <v>29.61103</v>
      </c>
      <c r="J44" s="7">
        <v>22.89931</v>
      </c>
      <c r="K44" s="7">
        <v>20.987950000000001</v>
      </c>
      <c r="L44" s="7">
        <v>21.941199999999998</v>
      </c>
      <c r="M44" s="7">
        <v>21.975306474821849</v>
      </c>
      <c r="N44" s="7">
        <v>27.706199417593698</v>
      </c>
      <c r="O44" s="7">
        <v>26.751368820693433</v>
      </c>
      <c r="P44" s="7">
        <v>22.92944992557814</v>
      </c>
      <c r="Q44" s="7">
        <v>18.149610218896235</v>
      </c>
      <c r="R44" s="7">
        <v>16.247650943072852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114.53658608896542</v>
      </c>
      <c r="D52" s="5">
        <v>120.60879</v>
      </c>
      <c r="E52" s="5">
        <v>114.89825</v>
      </c>
      <c r="F52" s="5">
        <v>128.74781999999999</v>
      </c>
      <c r="G52" s="5">
        <v>137.89281</v>
      </c>
      <c r="H52" s="5">
        <v>155.72741957065799</v>
      </c>
      <c r="I52" s="5">
        <v>164.69935000000001</v>
      </c>
      <c r="J52" s="5">
        <v>162.87289999999999</v>
      </c>
      <c r="K52" s="5">
        <v>166.79955000000001</v>
      </c>
      <c r="L52" s="5">
        <v>184.63580999999999</v>
      </c>
      <c r="M52" s="5">
        <v>210.59863095351682</v>
      </c>
      <c r="N52" s="5">
        <v>209.37054211767227</v>
      </c>
      <c r="O52" s="5">
        <v>209.73272679689518</v>
      </c>
      <c r="P52" s="5">
        <v>202.98657996013208</v>
      </c>
      <c r="Q52" s="5">
        <v>180.47719100920239</v>
      </c>
      <c r="R52" s="5">
        <v>188.64249008201105</v>
      </c>
    </row>
    <row r="53" spans="1:18" ht="11.25" customHeight="1" x14ac:dyDescent="0.25">
      <c r="A53" s="48" t="s">
        <v>187</v>
      </c>
      <c r="B53" s="49" t="s">
        <v>186</v>
      </c>
      <c r="C53" s="4">
        <v>114.53658608896542</v>
      </c>
      <c r="D53" s="4">
        <v>120.60879</v>
      </c>
      <c r="E53" s="4">
        <v>114.89825</v>
      </c>
      <c r="F53" s="4">
        <v>128.74781999999999</v>
      </c>
      <c r="G53" s="4">
        <v>137.89281</v>
      </c>
      <c r="H53" s="4">
        <v>155.72741957065799</v>
      </c>
      <c r="I53" s="4">
        <v>164.69935000000001</v>
      </c>
      <c r="J53" s="4">
        <v>162.87289999999999</v>
      </c>
      <c r="K53" s="4">
        <v>166.79955000000001</v>
      </c>
      <c r="L53" s="4">
        <v>184.63580999999999</v>
      </c>
      <c r="M53" s="4">
        <v>210.59863095351682</v>
      </c>
      <c r="N53" s="4">
        <v>209.37054211767227</v>
      </c>
      <c r="O53" s="4">
        <v>209.73272679689518</v>
      </c>
      <c r="P53" s="4">
        <v>202.98657996013208</v>
      </c>
      <c r="Q53" s="4">
        <v>180.47719100920239</v>
      </c>
      <c r="R53" s="4">
        <v>188.64249008201105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19.276055103392633</v>
      </c>
      <c r="D60" s="5">
        <v>21.082719999999998</v>
      </c>
      <c r="E60" s="5">
        <v>21.700430000000001</v>
      </c>
      <c r="F60" s="5">
        <v>19.1907</v>
      </c>
      <c r="G60" s="5">
        <v>19.576550000000001</v>
      </c>
      <c r="H60" s="5">
        <v>20.731867828160727</v>
      </c>
      <c r="I60" s="5">
        <v>22.712209999999999</v>
      </c>
      <c r="J60" s="5">
        <v>24.071159999999999</v>
      </c>
      <c r="K60" s="5">
        <v>26.08839</v>
      </c>
      <c r="L60" s="5">
        <v>28.917120000000001</v>
      </c>
      <c r="M60" s="5">
        <v>34.036578768726464</v>
      </c>
      <c r="N60" s="5">
        <v>32.674010241328808</v>
      </c>
      <c r="O60" s="5">
        <v>37.929281841050333</v>
      </c>
      <c r="P60" s="5">
        <v>37.211444913721486</v>
      </c>
      <c r="Q60" s="5">
        <v>33.917633862871291</v>
      </c>
      <c r="R60" s="5">
        <v>36.280483780919496</v>
      </c>
    </row>
    <row r="61" spans="1:18" ht="11.25" customHeight="1" x14ac:dyDescent="0.25">
      <c r="A61" s="46" t="s">
        <v>171</v>
      </c>
      <c r="B61" s="47" t="s">
        <v>170</v>
      </c>
      <c r="C61" s="5">
        <v>1.9108922229553815</v>
      </c>
      <c r="D61" s="5">
        <v>4.0994299999999999</v>
      </c>
      <c r="E61" s="5">
        <v>4.3997400000000004</v>
      </c>
      <c r="F61" s="5">
        <v>6.9008000000000003</v>
      </c>
      <c r="G61" s="5">
        <v>9.1999700000000004</v>
      </c>
      <c r="H61" s="5">
        <v>7.3325935042649961</v>
      </c>
      <c r="I61" s="5">
        <v>6.7001400000000002</v>
      </c>
      <c r="J61" s="5">
        <v>8.8979700000000008</v>
      </c>
      <c r="K61" s="5">
        <v>12.2989</v>
      </c>
      <c r="L61" s="5">
        <v>22.101199999999999</v>
      </c>
      <c r="M61" s="5">
        <v>30.74038233315882</v>
      </c>
      <c r="N61" s="5">
        <v>36.041576455557049</v>
      </c>
      <c r="O61" s="5">
        <v>34.107821100712208</v>
      </c>
      <c r="P61" s="5">
        <v>31.741608465227273</v>
      </c>
      <c r="Q61" s="5">
        <v>23.527416180607773</v>
      </c>
      <c r="R61" s="5">
        <v>21.63920943532878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1.9108922229553815</v>
      </c>
      <c r="D68" s="4">
        <v>4.0994299999999999</v>
      </c>
      <c r="E68" s="4">
        <v>4.3997400000000004</v>
      </c>
      <c r="F68" s="4">
        <v>6.9008000000000003</v>
      </c>
      <c r="G68" s="4">
        <v>9.1999700000000004</v>
      </c>
      <c r="H68" s="4">
        <v>7.3325935042649961</v>
      </c>
      <c r="I68" s="4">
        <v>6.7001400000000002</v>
      </c>
      <c r="J68" s="4">
        <v>8.8979700000000008</v>
      </c>
      <c r="K68" s="4">
        <v>12.2989</v>
      </c>
      <c r="L68" s="4">
        <v>22.101199999999999</v>
      </c>
      <c r="M68" s="4">
        <v>30.74038233315882</v>
      </c>
      <c r="N68" s="4">
        <v>36.041576455557049</v>
      </c>
      <c r="O68" s="4">
        <v>34.107821100712208</v>
      </c>
      <c r="P68" s="4">
        <v>31.741608465227273</v>
      </c>
      <c r="Q68" s="4">
        <v>23.527416180607773</v>
      </c>
      <c r="R68" s="4">
        <v>21.63920943532878</v>
      </c>
    </row>
    <row r="69" spans="1:18" ht="11.25" customHeight="1" x14ac:dyDescent="0.25">
      <c r="A69" s="50" t="s">
        <v>155</v>
      </c>
      <c r="B69" s="51" t="s">
        <v>154</v>
      </c>
      <c r="C69" s="7">
        <v>1.9108922229553815</v>
      </c>
      <c r="D69" s="7">
        <v>4.0994299999999999</v>
      </c>
      <c r="E69" s="7">
        <v>4.3997400000000004</v>
      </c>
      <c r="F69" s="7">
        <v>6.9008000000000003</v>
      </c>
      <c r="G69" s="7">
        <v>9.1999700000000004</v>
      </c>
      <c r="H69" s="7">
        <v>7.3325935042649961</v>
      </c>
      <c r="I69" s="7">
        <v>6.7001400000000002</v>
      </c>
      <c r="J69" s="7">
        <v>8.8979700000000008</v>
      </c>
      <c r="K69" s="7">
        <v>12.2989</v>
      </c>
      <c r="L69" s="7">
        <v>22.101199999999999</v>
      </c>
      <c r="M69" s="7">
        <v>30.716496863804178</v>
      </c>
      <c r="N69" s="7">
        <v>29.067311981162796</v>
      </c>
      <c r="O69" s="7">
        <v>27.444008958951503</v>
      </c>
      <c r="P69" s="7">
        <v>26.654368096656931</v>
      </c>
      <c r="Q69" s="7">
        <v>18.535361312842319</v>
      </c>
      <c r="R69" s="7">
        <v>20.92267814904147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2.3885469354641933E-2</v>
      </c>
      <c r="N71" s="7">
        <v>6.974264474394257</v>
      </c>
      <c r="O71" s="7">
        <v>6.6638121417607064</v>
      </c>
      <c r="P71" s="7">
        <v>5.08724036857034</v>
      </c>
      <c r="Q71" s="7">
        <v>4.9920548677654528</v>
      </c>
      <c r="R71" s="7">
        <v>0.71653128628731155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193.8120441401974</v>
      </c>
      <c r="D79" s="5">
        <v>204.38963000000001</v>
      </c>
      <c r="E79" s="5">
        <v>198.80609999999999</v>
      </c>
      <c r="F79" s="5">
        <v>206.56497999999999</v>
      </c>
      <c r="G79" s="5">
        <v>240.82390000000001</v>
      </c>
      <c r="H79" s="5">
        <v>252.45635315324515</v>
      </c>
      <c r="I79" s="5">
        <v>269.31824</v>
      </c>
      <c r="J79" s="5">
        <v>281.86131</v>
      </c>
      <c r="K79" s="5">
        <v>283.51245999999998</v>
      </c>
      <c r="L79" s="5">
        <v>277.64515999999998</v>
      </c>
      <c r="M79" s="5">
        <v>305.853611803185</v>
      </c>
      <c r="N79" s="5">
        <v>322.4361491376664</v>
      </c>
      <c r="O79" s="5">
        <v>325.11713613592246</v>
      </c>
      <c r="P79" s="5">
        <v>324.24922264521774</v>
      </c>
      <c r="Q79" s="5">
        <v>324.60846215459577</v>
      </c>
      <c r="R79" s="5">
        <v>324.25612310638286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0.20005999999999999</v>
      </c>
      <c r="G80" s="5">
        <v>0.19997999999999999</v>
      </c>
      <c r="H80" s="5">
        <v>0.71654511193038239</v>
      </c>
      <c r="I80" s="5">
        <v>0.19994000000000001</v>
      </c>
      <c r="J80" s="5">
        <v>1.40012</v>
      </c>
      <c r="K80" s="5">
        <v>0.99994000000000005</v>
      </c>
      <c r="L80" s="5">
        <v>0</v>
      </c>
      <c r="M80" s="5">
        <v>7.1657799494468613E-2</v>
      </c>
      <c r="N80" s="5">
        <v>2.388446591203439E-2</v>
      </c>
      <c r="O80" s="5">
        <v>2.3884606397615679E-2</v>
      </c>
      <c r="P80" s="5">
        <v>0</v>
      </c>
      <c r="Q80" s="5">
        <v>2.3885681444536035E-2</v>
      </c>
      <c r="R80" s="5">
        <v>2.3884581876568028E-2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0.20005999999999999</v>
      </c>
      <c r="G81" s="4">
        <v>0.19997999999999999</v>
      </c>
      <c r="H81" s="4">
        <v>0.71654511193038239</v>
      </c>
      <c r="I81" s="4">
        <v>0.19994000000000001</v>
      </c>
      <c r="J81" s="4">
        <v>1.40012</v>
      </c>
      <c r="K81" s="4">
        <v>0.99994000000000005</v>
      </c>
      <c r="L81" s="4">
        <v>0</v>
      </c>
      <c r="M81" s="4">
        <v>7.1657799494468613E-2</v>
      </c>
      <c r="N81" s="4">
        <v>2.388446591203439E-2</v>
      </c>
      <c r="O81" s="4">
        <v>2.3884606397615679E-2</v>
      </c>
      <c r="P81" s="4">
        <v>0</v>
      </c>
      <c r="Q81" s="4">
        <v>2.3885681444536035E-2</v>
      </c>
      <c r="R81" s="4">
        <v>2.3884581876568028E-2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447</v>
      </c>
      <c r="B1" s="42" t="s">
        <v>446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135.16420565734344</v>
      </c>
      <c r="D2" s="45">
        <v>147.50301999999999</v>
      </c>
      <c r="E2" s="45">
        <v>130.50232</v>
      </c>
      <c r="F2" s="45">
        <v>120.20829999999998</v>
      </c>
      <c r="G2" s="45">
        <v>116.0021</v>
      </c>
      <c r="H2" s="45">
        <v>118.44282021605713</v>
      </c>
      <c r="I2" s="45">
        <v>113.40509</v>
      </c>
      <c r="J2" s="45">
        <v>109.30374</v>
      </c>
      <c r="K2" s="45">
        <v>101.19879</v>
      </c>
      <c r="L2" s="45">
        <v>91.198450000000008</v>
      </c>
      <c r="M2" s="45">
        <v>91.669103104798637</v>
      </c>
      <c r="N2" s="45">
        <v>88.419988129248836</v>
      </c>
      <c r="O2" s="45">
        <v>86.820677328689726</v>
      </c>
      <c r="P2" s="45">
        <v>88.779052539201928</v>
      </c>
      <c r="Q2" s="45">
        <v>78.341123497821286</v>
      </c>
      <c r="R2" s="45">
        <v>79.654190019857083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12.491221004172846</v>
      </c>
      <c r="D21" s="5">
        <v>19.403310000000001</v>
      </c>
      <c r="E21" s="5">
        <v>12.59192</v>
      </c>
      <c r="F21" s="5">
        <v>11.690199999999999</v>
      </c>
      <c r="G21" s="5">
        <v>11.701829999999999</v>
      </c>
      <c r="H21" s="5">
        <v>14.593435425701479</v>
      </c>
      <c r="I21" s="5">
        <v>13.78923</v>
      </c>
      <c r="J21" s="5">
        <v>9.80091</v>
      </c>
      <c r="K21" s="5">
        <v>7.7974499999999995</v>
      </c>
      <c r="L21" s="5">
        <v>7.8066999999999993</v>
      </c>
      <c r="M21" s="5">
        <v>8.7395395980194763</v>
      </c>
      <c r="N21" s="5">
        <v>7.7627748979951612</v>
      </c>
      <c r="O21" s="5">
        <v>6.806846586119546</v>
      </c>
      <c r="P21" s="5">
        <v>5.8514152665699086</v>
      </c>
      <c r="Q21" s="5">
        <v>3.8700854943431064</v>
      </c>
      <c r="R21" s="5">
        <v>4.8249715445454271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12.491221004172846</v>
      </c>
      <c r="D30" s="4">
        <v>19.403310000000001</v>
      </c>
      <c r="E30" s="4">
        <v>12.59192</v>
      </c>
      <c r="F30" s="4">
        <v>11.690199999999999</v>
      </c>
      <c r="G30" s="4">
        <v>11.701829999999999</v>
      </c>
      <c r="H30" s="4">
        <v>14.593435425701479</v>
      </c>
      <c r="I30" s="4">
        <v>13.78923</v>
      </c>
      <c r="J30" s="4">
        <v>9.80091</v>
      </c>
      <c r="K30" s="4">
        <v>7.7974499999999995</v>
      </c>
      <c r="L30" s="4">
        <v>7.8066999999999993</v>
      </c>
      <c r="M30" s="4">
        <v>8.7395395980194763</v>
      </c>
      <c r="N30" s="4">
        <v>7.7627748979951612</v>
      </c>
      <c r="O30" s="4">
        <v>6.806846586119546</v>
      </c>
      <c r="P30" s="4">
        <v>5.8514152665699086</v>
      </c>
      <c r="Q30" s="4">
        <v>3.8700854943431064</v>
      </c>
      <c r="R30" s="4">
        <v>4.8249715445454271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1.09717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1.026929535293946</v>
      </c>
      <c r="D43" s="7">
        <v>4.0979599999999996</v>
      </c>
      <c r="E43" s="7">
        <v>2.01519</v>
      </c>
      <c r="F43" s="7">
        <v>3.0973299999999999</v>
      </c>
      <c r="G43" s="7">
        <v>3.1003699999999998</v>
      </c>
      <c r="H43" s="7">
        <v>4.0841753422483018</v>
      </c>
      <c r="I43" s="7">
        <v>4.0964400000000003</v>
      </c>
      <c r="J43" s="7">
        <v>3.0998299999999999</v>
      </c>
      <c r="K43" s="7">
        <v>2.0267300000000001</v>
      </c>
      <c r="L43" s="7">
        <v>2.0287999999999999</v>
      </c>
      <c r="M43" s="7">
        <v>2.0534002553921042</v>
      </c>
      <c r="N43" s="7">
        <v>2.0304577771137029</v>
      </c>
      <c r="O43" s="7">
        <v>2.0298164395671381</v>
      </c>
      <c r="P43" s="7">
        <v>2.029697041530238</v>
      </c>
      <c r="Q43" s="7">
        <v>1.0035983477451957</v>
      </c>
      <c r="R43" s="7">
        <v>1.0035875317610237</v>
      </c>
    </row>
    <row r="44" spans="1:18" ht="11.25" customHeight="1" x14ac:dyDescent="0.25">
      <c r="A44" s="50" t="s">
        <v>205</v>
      </c>
      <c r="B44" s="51" t="s">
        <v>204</v>
      </c>
      <c r="C44" s="7">
        <v>11.464291468878901</v>
      </c>
      <c r="D44" s="7">
        <v>15.305350000000001</v>
      </c>
      <c r="E44" s="7">
        <v>10.57673</v>
      </c>
      <c r="F44" s="7">
        <v>8.5928699999999996</v>
      </c>
      <c r="G44" s="7">
        <v>8.6014599999999994</v>
      </c>
      <c r="H44" s="7">
        <v>10.509260083453176</v>
      </c>
      <c r="I44" s="7">
        <v>8.5956200000000003</v>
      </c>
      <c r="J44" s="7">
        <v>6.7010800000000001</v>
      </c>
      <c r="K44" s="7">
        <v>5.7707199999999998</v>
      </c>
      <c r="L44" s="7">
        <v>5.7778999999999998</v>
      </c>
      <c r="M44" s="7">
        <v>6.6861393426273716</v>
      </c>
      <c r="N44" s="7">
        <v>5.7323171208814578</v>
      </c>
      <c r="O44" s="7">
        <v>4.7770301465524083</v>
      </c>
      <c r="P44" s="7">
        <v>3.8217182250396706</v>
      </c>
      <c r="Q44" s="7">
        <v>2.8664871465979109</v>
      </c>
      <c r="R44" s="7">
        <v>3.8213840127844039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69.362516682846916</v>
      </c>
      <c r="D52" s="5">
        <v>70.40513</v>
      </c>
      <c r="E52" s="5">
        <v>62.950800000000001</v>
      </c>
      <c r="F52" s="5">
        <v>51.463830000000002</v>
      </c>
      <c r="G52" s="5">
        <v>46.797559999999997</v>
      </c>
      <c r="H52" s="5">
        <v>49.226106094344601</v>
      </c>
      <c r="I52" s="5">
        <v>48.157339999999998</v>
      </c>
      <c r="J52" s="5">
        <v>49.401220000000002</v>
      </c>
      <c r="K52" s="5">
        <v>47.499870000000001</v>
      </c>
      <c r="L52" s="5">
        <v>43.748559999999998</v>
      </c>
      <c r="M52" s="5">
        <v>44.10338027355354</v>
      </c>
      <c r="N52" s="5">
        <v>40.3884995118622</v>
      </c>
      <c r="O52" s="5">
        <v>40.341484518842563</v>
      </c>
      <c r="P52" s="5">
        <v>41.511224733443782</v>
      </c>
      <c r="Q52" s="5">
        <v>35.431257565487314</v>
      </c>
      <c r="R52" s="5">
        <v>36.053038606323021</v>
      </c>
    </row>
    <row r="53" spans="1:18" ht="11.25" customHeight="1" x14ac:dyDescent="0.25">
      <c r="A53" s="48" t="s">
        <v>187</v>
      </c>
      <c r="B53" s="49" t="s">
        <v>186</v>
      </c>
      <c r="C53" s="4">
        <v>69.362516682846916</v>
      </c>
      <c r="D53" s="4">
        <v>70.40513</v>
      </c>
      <c r="E53" s="4">
        <v>62.950800000000001</v>
      </c>
      <c r="F53" s="4">
        <v>51.463830000000002</v>
      </c>
      <c r="G53" s="4">
        <v>46.797559999999997</v>
      </c>
      <c r="H53" s="4">
        <v>49.226106094344601</v>
      </c>
      <c r="I53" s="4">
        <v>48.157339999999998</v>
      </c>
      <c r="J53" s="4">
        <v>49.401220000000002</v>
      </c>
      <c r="K53" s="4">
        <v>47.499870000000001</v>
      </c>
      <c r="L53" s="4">
        <v>43.748559999999998</v>
      </c>
      <c r="M53" s="4">
        <v>44.10338027355354</v>
      </c>
      <c r="N53" s="4">
        <v>40.3884995118622</v>
      </c>
      <c r="O53" s="4">
        <v>40.341484518842563</v>
      </c>
      <c r="P53" s="4">
        <v>41.511224733443782</v>
      </c>
      <c r="Q53" s="4">
        <v>35.431257565487314</v>
      </c>
      <c r="R53" s="4">
        <v>36.053038606323021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2.3406868085972974</v>
      </c>
      <c r="D60" s="5">
        <v>3.3972199999999999</v>
      </c>
      <c r="E60" s="5">
        <v>3.1976100000000001</v>
      </c>
      <c r="F60" s="5">
        <v>2.8954800000000001</v>
      </c>
      <c r="G60" s="5">
        <v>2.29725</v>
      </c>
      <c r="H60" s="5">
        <v>1.886886588046893</v>
      </c>
      <c r="I60" s="5">
        <v>0.89968999999999999</v>
      </c>
      <c r="J60" s="5">
        <v>0.99899000000000004</v>
      </c>
      <c r="K60" s="5">
        <v>1.09951</v>
      </c>
      <c r="L60" s="5">
        <v>1.1016600000000001</v>
      </c>
      <c r="M60" s="5">
        <v>1.0028837737407263</v>
      </c>
      <c r="N60" s="5">
        <v>0.97926492682344923</v>
      </c>
      <c r="O60" s="5">
        <v>0.979282465669431</v>
      </c>
      <c r="P60" s="5">
        <v>1.0031702600209673</v>
      </c>
      <c r="Q60" s="5">
        <v>1.003463398441371</v>
      </c>
      <c r="R60" s="5">
        <v>1.003447900912255</v>
      </c>
    </row>
    <row r="61" spans="1:18" ht="11.25" customHeight="1" x14ac:dyDescent="0.25">
      <c r="A61" s="46" t="s">
        <v>171</v>
      </c>
      <c r="B61" s="47" t="s">
        <v>170</v>
      </c>
      <c r="C61" s="5">
        <v>0.11942323124698456</v>
      </c>
      <c r="D61" s="5">
        <v>9.9989999999999996E-2</v>
      </c>
      <c r="E61" s="5">
        <v>9.9909999999999999E-2</v>
      </c>
      <c r="F61" s="5">
        <v>0.19980000000000001</v>
      </c>
      <c r="G61" s="5">
        <v>0.2</v>
      </c>
      <c r="H61" s="5">
        <v>0.19107735516000326</v>
      </c>
      <c r="I61" s="5">
        <v>0.39966000000000002</v>
      </c>
      <c r="J61" s="5">
        <v>0.29998999999999998</v>
      </c>
      <c r="K61" s="5">
        <v>9.9989999999999996E-2</v>
      </c>
      <c r="L61" s="5">
        <v>0.50048999999999999</v>
      </c>
      <c r="M61" s="5">
        <v>0.8596140295445599</v>
      </c>
      <c r="N61" s="5">
        <v>0.69264753282968117</v>
      </c>
      <c r="O61" s="5">
        <v>0.76432351534248399</v>
      </c>
      <c r="P61" s="5">
        <v>0.76431151767948591</v>
      </c>
      <c r="Q61" s="5">
        <v>0.7167623984007877</v>
      </c>
      <c r="R61" s="5">
        <v>0.8839856893935869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0.11942323124698456</v>
      </c>
      <c r="D68" s="4">
        <v>9.9989999999999996E-2</v>
      </c>
      <c r="E68" s="4">
        <v>9.9909999999999999E-2</v>
      </c>
      <c r="F68" s="4">
        <v>0.19980000000000001</v>
      </c>
      <c r="G68" s="4">
        <v>0.2</v>
      </c>
      <c r="H68" s="4">
        <v>0.19107735516000326</v>
      </c>
      <c r="I68" s="4">
        <v>0.39966000000000002</v>
      </c>
      <c r="J68" s="4">
        <v>0.29998999999999998</v>
      </c>
      <c r="K68" s="4">
        <v>9.9989999999999996E-2</v>
      </c>
      <c r="L68" s="4">
        <v>0.50048999999999999</v>
      </c>
      <c r="M68" s="4">
        <v>0.8596140295445599</v>
      </c>
      <c r="N68" s="4">
        <v>0.69264753282968117</v>
      </c>
      <c r="O68" s="4">
        <v>0.76432351534248399</v>
      </c>
      <c r="P68" s="4">
        <v>0.76431151767948591</v>
      </c>
      <c r="Q68" s="4">
        <v>0.7167623984007877</v>
      </c>
      <c r="R68" s="4">
        <v>0.8839856893935869</v>
      </c>
    </row>
    <row r="69" spans="1:18" ht="11.25" customHeight="1" x14ac:dyDescent="0.25">
      <c r="A69" s="50" t="s">
        <v>155</v>
      </c>
      <c r="B69" s="51" t="s">
        <v>154</v>
      </c>
      <c r="C69" s="7">
        <v>0.11942323124698456</v>
      </c>
      <c r="D69" s="7">
        <v>9.9989999999999996E-2</v>
      </c>
      <c r="E69" s="7">
        <v>9.9909999999999999E-2</v>
      </c>
      <c r="F69" s="7">
        <v>0.19980000000000001</v>
      </c>
      <c r="G69" s="7">
        <v>0.2</v>
      </c>
      <c r="H69" s="7">
        <v>0.19107735516000326</v>
      </c>
      <c r="I69" s="7">
        <v>0.39966000000000002</v>
      </c>
      <c r="J69" s="7">
        <v>0.29998999999999998</v>
      </c>
      <c r="K69" s="7">
        <v>9.9989999999999996E-2</v>
      </c>
      <c r="L69" s="7">
        <v>0.50048999999999999</v>
      </c>
      <c r="M69" s="7">
        <v>0.8596140295445599</v>
      </c>
      <c r="N69" s="7">
        <v>0.69264753282968117</v>
      </c>
      <c r="O69" s="7">
        <v>0.7404388840100079</v>
      </c>
      <c r="P69" s="7">
        <v>0.7404268648872504</v>
      </c>
      <c r="Q69" s="7">
        <v>0.66897888248826576</v>
      </c>
      <c r="R69" s="7">
        <v>0.76452798894526564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2.388463133247604E-2</v>
      </c>
      <c r="P71" s="7">
        <v>2.3884652792235471E-2</v>
      </c>
      <c r="Q71" s="7">
        <v>4.7783515912521897E-2</v>
      </c>
      <c r="R71" s="7">
        <v>0.11945770044832123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50.730936394819174</v>
      </c>
      <c r="D79" s="5">
        <v>53.997259999999997</v>
      </c>
      <c r="E79" s="5">
        <v>51.462150000000001</v>
      </c>
      <c r="F79" s="5">
        <v>53.759149999999998</v>
      </c>
      <c r="G79" s="5">
        <v>55.005459999999999</v>
      </c>
      <c r="H79" s="5">
        <v>52.545314752804138</v>
      </c>
      <c r="I79" s="5">
        <v>50.159170000000003</v>
      </c>
      <c r="J79" s="5">
        <v>48.802630000000001</v>
      </c>
      <c r="K79" s="5">
        <v>44.701970000000003</v>
      </c>
      <c r="L79" s="5">
        <v>38.041040000000002</v>
      </c>
      <c r="M79" s="5">
        <v>36.963685429940327</v>
      </c>
      <c r="N79" s="5">
        <v>38.596801259738342</v>
      </c>
      <c r="O79" s="5">
        <v>37.928740242715705</v>
      </c>
      <c r="P79" s="5">
        <v>39.648930761487776</v>
      </c>
      <c r="Q79" s="5">
        <v>37.319554641148713</v>
      </c>
      <c r="R79" s="5">
        <v>36.888746278682795</v>
      </c>
    </row>
    <row r="80" spans="1:18" ht="11.25" customHeight="1" x14ac:dyDescent="0.25">
      <c r="A80" s="58" t="s">
        <v>133</v>
      </c>
      <c r="B80" s="47">
        <v>7200</v>
      </c>
      <c r="C80" s="5">
        <v>0.11942153566023281</v>
      </c>
      <c r="D80" s="5">
        <v>0.20011000000000001</v>
      </c>
      <c r="E80" s="5">
        <v>0.19993</v>
      </c>
      <c r="F80" s="5">
        <v>0.19983999999999999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0.11942153566023281</v>
      </c>
      <c r="D81" s="4">
        <v>0.20011000000000001</v>
      </c>
      <c r="E81" s="4">
        <v>0.19993</v>
      </c>
      <c r="F81" s="4">
        <v>0.19983999999999999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449</v>
      </c>
      <c r="B1" s="42" t="s">
        <v>448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308.30319282440644</v>
      </c>
      <c r="D2" s="45">
        <v>321.87882000000002</v>
      </c>
      <c r="E2" s="45">
        <v>324.09812999999997</v>
      </c>
      <c r="F2" s="45">
        <v>363.58335</v>
      </c>
      <c r="G2" s="45">
        <v>385.57407000000001</v>
      </c>
      <c r="H2" s="45">
        <v>495.26945693886483</v>
      </c>
      <c r="I2" s="45">
        <v>496.44152000000003</v>
      </c>
      <c r="J2" s="45">
        <v>577.75490000000002</v>
      </c>
      <c r="K2" s="45">
        <v>621.45378999999991</v>
      </c>
      <c r="L2" s="45">
        <v>593.27116999999998</v>
      </c>
      <c r="M2" s="45">
        <v>640.22331333572095</v>
      </c>
      <c r="N2" s="45">
        <v>664.15260849553852</v>
      </c>
      <c r="O2" s="45">
        <v>671.43043472988143</v>
      </c>
      <c r="P2" s="45">
        <v>680.00003213192463</v>
      </c>
      <c r="Q2" s="45">
        <v>588.23261604079062</v>
      </c>
      <c r="R2" s="45">
        <v>565.51012370501257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11.750768640404029</v>
      </c>
      <c r="D21" s="5">
        <v>8.9999399999999987</v>
      </c>
      <c r="E21" s="5">
        <v>15.600519999999999</v>
      </c>
      <c r="F21" s="5">
        <v>18.597569999999997</v>
      </c>
      <c r="G21" s="5">
        <v>19.59787</v>
      </c>
      <c r="H21" s="5">
        <v>20.588385328577665</v>
      </c>
      <c r="I21" s="5">
        <v>19.60041</v>
      </c>
      <c r="J21" s="5">
        <v>15.803719999999998</v>
      </c>
      <c r="K21" s="5">
        <v>4.8990900000000002</v>
      </c>
      <c r="L21" s="5">
        <v>6.9964899999999997</v>
      </c>
      <c r="M21" s="5">
        <v>9.9837440894272262</v>
      </c>
      <c r="N21" s="5">
        <v>9.96017571382691</v>
      </c>
      <c r="O21" s="5">
        <v>10.987611622095359</v>
      </c>
      <c r="P21" s="5">
        <v>9.960985159129681</v>
      </c>
      <c r="Q21" s="5">
        <v>9.0027085935722226</v>
      </c>
      <c r="R21" s="5">
        <v>9.0021759343600163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11.750768640404029</v>
      </c>
      <c r="D30" s="4">
        <v>8.9999399999999987</v>
      </c>
      <c r="E30" s="4">
        <v>15.600519999999999</v>
      </c>
      <c r="F30" s="4">
        <v>18.597569999999997</v>
      </c>
      <c r="G30" s="4">
        <v>19.59787</v>
      </c>
      <c r="H30" s="4">
        <v>20.588385328577665</v>
      </c>
      <c r="I30" s="4">
        <v>19.60041</v>
      </c>
      <c r="J30" s="4">
        <v>15.803719999999998</v>
      </c>
      <c r="K30" s="4">
        <v>4.8990900000000002</v>
      </c>
      <c r="L30" s="4">
        <v>6.9964899999999997</v>
      </c>
      <c r="M30" s="4">
        <v>9.9837440894272262</v>
      </c>
      <c r="N30" s="4">
        <v>9.96017571382691</v>
      </c>
      <c r="O30" s="4">
        <v>10.987611622095359</v>
      </c>
      <c r="P30" s="4">
        <v>9.960985159129681</v>
      </c>
      <c r="Q30" s="4">
        <v>9.0027085935722226</v>
      </c>
      <c r="R30" s="4">
        <v>9.0021759343600163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1.0986909681569599</v>
      </c>
      <c r="D34" s="7">
        <v>1.09819</v>
      </c>
      <c r="E34" s="7">
        <v>1.0914900000000001</v>
      </c>
      <c r="F34" s="7">
        <v>1.0976999999999999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1.11347</v>
      </c>
      <c r="M34" s="7">
        <v>2.1973390167989582</v>
      </c>
      <c r="N34" s="7">
        <v>2.1974008158317484</v>
      </c>
      <c r="O34" s="7">
        <v>2.1988233360567055</v>
      </c>
      <c r="P34" s="7">
        <v>2.1987107800399324</v>
      </c>
      <c r="Q34" s="7">
        <v>2.1964902663277224</v>
      </c>
      <c r="R34" s="7">
        <v>2.1964172329715872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2.0538590705878921</v>
      </c>
      <c r="D43" s="7">
        <v>4.09924</v>
      </c>
      <c r="E43" s="7">
        <v>3.0813700000000002</v>
      </c>
      <c r="F43" s="7">
        <v>5.09985</v>
      </c>
      <c r="G43" s="7">
        <v>7.1989799999999997</v>
      </c>
      <c r="H43" s="7">
        <v>8.1683506844966036</v>
      </c>
      <c r="I43" s="7">
        <v>8.1568299999999994</v>
      </c>
      <c r="J43" s="7">
        <v>7.20085</v>
      </c>
      <c r="K43" s="7">
        <v>2.00075</v>
      </c>
      <c r="L43" s="7">
        <v>2.0295899999999998</v>
      </c>
      <c r="M43" s="7">
        <v>2.053935273697316</v>
      </c>
      <c r="N43" s="7">
        <v>2.0304577771137029</v>
      </c>
      <c r="O43" s="7">
        <v>3.0565560243823193</v>
      </c>
      <c r="P43" s="7">
        <v>2.029697041530238</v>
      </c>
      <c r="Q43" s="7">
        <v>2.0303902165618068</v>
      </c>
      <c r="R43" s="7">
        <v>2.0304609882612841</v>
      </c>
    </row>
    <row r="44" spans="1:18" ht="11.25" customHeight="1" x14ac:dyDescent="0.25">
      <c r="A44" s="50" t="s">
        <v>205</v>
      </c>
      <c r="B44" s="51" t="s">
        <v>204</v>
      </c>
      <c r="C44" s="7">
        <v>8.5982186016591768</v>
      </c>
      <c r="D44" s="7">
        <v>3.8025099999999998</v>
      </c>
      <c r="E44" s="7">
        <v>11.427659999999999</v>
      </c>
      <c r="F44" s="7">
        <v>12.40002</v>
      </c>
      <c r="G44" s="7">
        <v>12.39889</v>
      </c>
      <c r="H44" s="7">
        <v>12.420034644081062</v>
      </c>
      <c r="I44" s="7">
        <v>11.443580000000001</v>
      </c>
      <c r="J44" s="7">
        <v>8.6028699999999994</v>
      </c>
      <c r="K44" s="7">
        <v>2.8983400000000001</v>
      </c>
      <c r="L44" s="7">
        <v>3.8534299999999999</v>
      </c>
      <c r="M44" s="7">
        <v>5.7324697989309517</v>
      </c>
      <c r="N44" s="7">
        <v>5.7323171208814578</v>
      </c>
      <c r="O44" s="7">
        <v>5.7322322616563346</v>
      </c>
      <c r="P44" s="7">
        <v>5.732577337559511</v>
      </c>
      <c r="Q44" s="7">
        <v>4.7758281106826939</v>
      </c>
      <c r="R44" s="7">
        <v>4.775297713127145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40.174846095230194</v>
      </c>
      <c r="D52" s="5">
        <v>45.6175</v>
      </c>
      <c r="E52" s="5">
        <v>45.099310000000003</v>
      </c>
      <c r="F52" s="5">
        <v>50.506509999999999</v>
      </c>
      <c r="G52" s="5">
        <v>43.886330000000001</v>
      </c>
      <c r="H52" s="5">
        <v>79.320668772109883</v>
      </c>
      <c r="I52" s="5">
        <v>68.086010000000002</v>
      </c>
      <c r="J52" s="5">
        <v>69.013649999999998</v>
      </c>
      <c r="K52" s="5">
        <v>81.699780000000004</v>
      </c>
      <c r="L52" s="5">
        <v>72.100980000000007</v>
      </c>
      <c r="M52" s="5">
        <v>68.381633537717605</v>
      </c>
      <c r="N52" s="5">
        <v>61.741142068695261</v>
      </c>
      <c r="O52" s="5">
        <v>63.507514267785453</v>
      </c>
      <c r="P52" s="5">
        <v>70.602520317640852</v>
      </c>
      <c r="Q52" s="5">
        <v>54.048035000790271</v>
      </c>
      <c r="R52" s="5">
        <v>53.310969595220229</v>
      </c>
    </row>
    <row r="53" spans="1:18" ht="11.25" customHeight="1" x14ac:dyDescent="0.25">
      <c r="A53" s="48" t="s">
        <v>187</v>
      </c>
      <c r="B53" s="49" t="s">
        <v>186</v>
      </c>
      <c r="C53" s="4">
        <v>40.174846095230194</v>
      </c>
      <c r="D53" s="4">
        <v>45.6175</v>
      </c>
      <c r="E53" s="4">
        <v>45.099310000000003</v>
      </c>
      <c r="F53" s="4">
        <v>50.506509999999999</v>
      </c>
      <c r="G53" s="4">
        <v>43.886330000000001</v>
      </c>
      <c r="H53" s="4">
        <v>79.320668772109883</v>
      </c>
      <c r="I53" s="4">
        <v>68.086010000000002</v>
      </c>
      <c r="J53" s="4">
        <v>69.013649999999998</v>
      </c>
      <c r="K53" s="4">
        <v>81.699780000000004</v>
      </c>
      <c r="L53" s="4">
        <v>72.100980000000007</v>
      </c>
      <c r="M53" s="4">
        <v>68.381633537717605</v>
      </c>
      <c r="N53" s="4">
        <v>61.741142068695261</v>
      </c>
      <c r="O53" s="4">
        <v>63.507514267785453</v>
      </c>
      <c r="P53" s="4">
        <v>70.602520317640852</v>
      </c>
      <c r="Q53" s="4">
        <v>54.048035000790271</v>
      </c>
      <c r="R53" s="4">
        <v>53.310969595220229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5.1590648026226127</v>
      </c>
      <c r="D60" s="5">
        <v>5.8970000000000002</v>
      </c>
      <c r="E60" s="5">
        <v>10.0002</v>
      </c>
      <c r="F60" s="5">
        <v>11.39171</v>
      </c>
      <c r="G60" s="5">
        <v>29.656780000000001</v>
      </c>
      <c r="H60" s="5">
        <v>44.043276814664182</v>
      </c>
      <c r="I60" s="5">
        <v>45.91545</v>
      </c>
      <c r="J60" s="5">
        <v>51.057450000000003</v>
      </c>
      <c r="K60" s="5">
        <v>51.976869999999998</v>
      </c>
      <c r="L60" s="5">
        <v>47.919739999999997</v>
      </c>
      <c r="M60" s="5">
        <v>42.872509859216336</v>
      </c>
      <c r="N60" s="5">
        <v>50.897891684409217</v>
      </c>
      <c r="O60" s="5">
        <v>55.076708201125491</v>
      </c>
      <c r="P60" s="5">
        <v>52.785863682055812</v>
      </c>
      <c r="Q60" s="5">
        <v>60.879632245050523</v>
      </c>
      <c r="R60" s="5">
        <v>63.174377617203433</v>
      </c>
    </row>
    <row r="61" spans="1:18" ht="11.25" customHeight="1" x14ac:dyDescent="0.25">
      <c r="A61" s="46" t="s">
        <v>171</v>
      </c>
      <c r="B61" s="47" t="s">
        <v>170</v>
      </c>
      <c r="C61" s="5">
        <v>161.12583677762453</v>
      </c>
      <c r="D61" s="5">
        <v>152.62621999999999</v>
      </c>
      <c r="E61" s="5">
        <v>152.49084999999999</v>
      </c>
      <c r="F61" s="5">
        <v>163.77930000000001</v>
      </c>
      <c r="G61" s="5">
        <v>156.55888999999999</v>
      </c>
      <c r="H61" s="5">
        <v>203.61680659237473</v>
      </c>
      <c r="I61" s="5">
        <v>199.46395999999999</v>
      </c>
      <c r="J61" s="5">
        <v>260.73557</v>
      </c>
      <c r="K61" s="5">
        <v>303.57272999999998</v>
      </c>
      <c r="L61" s="5">
        <v>298.16233</v>
      </c>
      <c r="M61" s="5">
        <v>358.00310689706617</v>
      </c>
      <c r="N61" s="5">
        <v>371.47403731525083</v>
      </c>
      <c r="O61" s="5">
        <v>362.39611195292144</v>
      </c>
      <c r="P61" s="5">
        <v>372.55413630224643</v>
      </c>
      <c r="Q61" s="5">
        <v>268.21562202032703</v>
      </c>
      <c r="R61" s="5">
        <v>252.62461989758651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161.12583677762453</v>
      </c>
      <c r="D68" s="4">
        <v>152.62621999999999</v>
      </c>
      <c r="E68" s="4">
        <v>152.49084999999999</v>
      </c>
      <c r="F68" s="4">
        <v>163.77930000000001</v>
      </c>
      <c r="G68" s="4">
        <v>156.55888999999999</v>
      </c>
      <c r="H68" s="4">
        <v>203.61680659237473</v>
      </c>
      <c r="I68" s="4">
        <v>199.46395999999999</v>
      </c>
      <c r="J68" s="4">
        <v>260.73557</v>
      </c>
      <c r="K68" s="4">
        <v>303.57272999999998</v>
      </c>
      <c r="L68" s="4">
        <v>298.16233</v>
      </c>
      <c r="M68" s="4">
        <v>358.00310689706617</v>
      </c>
      <c r="N68" s="4">
        <v>371.47403731525083</v>
      </c>
      <c r="O68" s="4">
        <v>362.39611195292144</v>
      </c>
      <c r="P68" s="4">
        <v>372.55413630224643</v>
      </c>
      <c r="Q68" s="4">
        <v>268.21562202032703</v>
      </c>
      <c r="R68" s="4">
        <v>252.62461989758651</v>
      </c>
    </row>
    <row r="69" spans="1:18" ht="11.25" customHeight="1" x14ac:dyDescent="0.25">
      <c r="A69" s="50" t="s">
        <v>155</v>
      </c>
      <c r="B69" s="51" t="s">
        <v>154</v>
      </c>
      <c r="C69" s="7">
        <v>160.40928421094668</v>
      </c>
      <c r="D69" s="7">
        <v>152.62621999999999</v>
      </c>
      <c r="E69" s="7">
        <v>152.49084999999999</v>
      </c>
      <c r="F69" s="7">
        <v>163.77930000000001</v>
      </c>
      <c r="G69" s="7">
        <v>156.55888999999999</v>
      </c>
      <c r="H69" s="7">
        <v>203.61680659237473</v>
      </c>
      <c r="I69" s="7">
        <v>199.46395999999999</v>
      </c>
      <c r="J69" s="7">
        <v>260.73557</v>
      </c>
      <c r="K69" s="7">
        <v>303.57272999999998</v>
      </c>
      <c r="L69" s="7">
        <v>298.16233</v>
      </c>
      <c r="M69" s="7">
        <v>357.97922233954466</v>
      </c>
      <c r="N69" s="7">
        <v>371.42626838049472</v>
      </c>
      <c r="O69" s="7">
        <v>362.27669304437933</v>
      </c>
      <c r="P69" s="7">
        <v>372.43471303828528</v>
      </c>
      <c r="Q69" s="7">
        <v>268.07232099564686</v>
      </c>
      <c r="R69" s="7">
        <v>252.45742926411947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0.7165525666778424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2.3884557521492329E-2</v>
      </c>
      <c r="N71" s="7">
        <v>4.7768934756125869E-2</v>
      </c>
      <c r="O71" s="7">
        <v>0.11941890854212338</v>
      </c>
      <c r="P71" s="7">
        <v>0.11942326396117738</v>
      </c>
      <c r="Q71" s="7">
        <v>0.14330102468019607</v>
      </c>
      <c r="R71" s="7">
        <v>0.16719063346704172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81.255482869668029</v>
      </c>
      <c r="D79" s="5">
        <v>92.323989999999995</v>
      </c>
      <c r="E79" s="5">
        <v>90.002759999999995</v>
      </c>
      <c r="F79" s="5">
        <v>105.40759</v>
      </c>
      <c r="G79" s="5">
        <v>113.48183</v>
      </c>
      <c r="H79" s="5">
        <v>139.12566292503817</v>
      </c>
      <c r="I79" s="5">
        <v>156.47908000000001</v>
      </c>
      <c r="J79" s="5">
        <v>166.03766999999999</v>
      </c>
      <c r="K79" s="5">
        <v>154.20678000000001</v>
      </c>
      <c r="L79" s="5">
        <v>138.99753999999999</v>
      </c>
      <c r="M79" s="5">
        <v>144.62107935222636</v>
      </c>
      <c r="N79" s="5">
        <v>149.514836563095</v>
      </c>
      <c r="O79" s="5">
        <v>153.90686893729119</v>
      </c>
      <c r="P79" s="5">
        <v>157.18651406105488</v>
      </c>
      <c r="Q79" s="5">
        <v>155.89025759323133</v>
      </c>
      <c r="R79" s="5">
        <v>151.4994541001613</v>
      </c>
    </row>
    <row r="80" spans="1:18" ht="11.25" customHeight="1" x14ac:dyDescent="0.25">
      <c r="A80" s="58" t="s">
        <v>133</v>
      </c>
      <c r="B80" s="47">
        <v>7200</v>
      </c>
      <c r="C80" s="5">
        <v>8.8371936388570784</v>
      </c>
      <c r="D80" s="5">
        <v>16.414169999999999</v>
      </c>
      <c r="E80" s="5">
        <v>10.904489999999999</v>
      </c>
      <c r="F80" s="5">
        <v>13.90067</v>
      </c>
      <c r="G80" s="5">
        <v>22.39237</v>
      </c>
      <c r="H80" s="5">
        <v>8.5746565061002133</v>
      </c>
      <c r="I80" s="5">
        <v>6.8966099999999999</v>
      </c>
      <c r="J80" s="5">
        <v>15.10684</v>
      </c>
      <c r="K80" s="5">
        <v>25.09854</v>
      </c>
      <c r="L80" s="5">
        <v>29.094090000000001</v>
      </c>
      <c r="M80" s="5">
        <v>16.361239600067261</v>
      </c>
      <c r="N80" s="5">
        <v>20.564525150261264</v>
      </c>
      <c r="O80" s="5">
        <v>25.555619748662476</v>
      </c>
      <c r="P80" s="5">
        <v>16.910012609796876</v>
      </c>
      <c r="Q80" s="5">
        <v>40.196360587819143</v>
      </c>
      <c r="R80" s="5">
        <v>35.898526560481095</v>
      </c>
    </row>
    <row r="81" spans="1:18" ht="11.25" customHeight="1" x14ac:dyDescent="0.25">
      <c r="A81" s="48" t="s">
        <v>132</v>
      </c>
      <c r="B81" s="49" t="s">
        <v>131</v>
      </c>
      <c r="C81" s="4">
        <v>8.8371936388570784</v>
      </c>
      <c r="D81" s="4">
        <v>16.414169999999999</v>
      </c>
      <c r="E81" s="4">
        <v>10.904489999999999</v>
      </c>
      <c r="F81" s="4">
        <v>13.90067</v>
      </c>
      <c r="G81" s="4">
        <v>22.39237</v>
      </c>
      <c r="H81" s="4">
        <v>8.5746565061002133</v>
      </c>
      <c r="I81" s="4">
        <v>6.8966099999999999</v>
      </c>
      <c r="J81" s="4">
        <v>15.10684</v>
      </c>
      <c r="K81" s="4">
        <v>25.09854</v>
      </c>
      <c r="L81" s="4">
        <v>29.094090000000001</v>
      </c>
      <c r="M81" s="4">
        <v>16.361239600067261</v>
      </c>
      <c r="N81" s="4">
        <v>20.564525150261264</v>
      </c>
      <c r="O81" s="4">
        <v>25.555619748662476</v>
      </c>
      <c r="P81" s="4">
        <v>16.910012609796876</v>
      </c>
      <c r="Q81" s="4">
        <v>40.196360587819143</v>
      </c>
      <c r="R81" s="4">
        <v>35.898526560481095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451</v>
      </c>
      <c r="B1" s="42" t="s">
        <v>450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121.64487851092295</v>
      </c>
      <c r="D2" s="45">
        <v>134.30026000000001</v>
      </c>
      <c r="E2" s="45">
        <v>140.90262000000001</v>
      </c>
      <c r="F2" s="45">
        <v>141.30932000000001</v>
      </c>
      <c r="G2" s="45">
        <v>143.50587999999999</v>
      </c>
      <c r="H2" s="45">
        <v>116.03033216931112</v>
      </c>
      <c r="I2" s="45">
        <v>150.90638999999999</v>
      </c>
      <c r="J2" s="45">
        <v>151.10493000000002</v>
      </c>
      <c r="K2" s="45">
        <v>148.10259000000002</v>
      </c>
      <c r="L2" s="45">
        <v>126.49671999999998</v>
      </c>
      <c r="M2" s="45">
        <v>159.4532165369439</v>
      </c>
      <c r="N2" s="45">
        <v>162.38979278555595</v>
      </c>
      <c r="O2" s="45">
        <v>152.57523908700284</v>
      </c>
      <c r="P2" s="45">
        <v>151.78712350624991</v>
      </c>
      <c r="Q2" s="45">
        <v>160.38543083480235</v>
      </c>
      <c r="R2" s="45">
        <v>154.53281857694299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16.646818495995518</v>
      </c>
      <c r="D21" s="5">
        <v>20.714019999999998</v>
      </c>
      <c r="E21" s="5">
        <v>18.801920000000003</v>
      </c>
      <c r="F21" s="5">
        <v>20.697499999999998</v>
      </c>
      <c r="G21" s="5">
        <v>20.70373</v>
      </c>
      <c r="H21" s="5">
        <v>20.731699020538109</v>
      </c>
      <c r="I21" s="5">
        <v>19.802149999999997</v>
      </c>
      <c r="J21" s="5">
        <v>14.900039999999999</v>
      </c>
      <c r="K21" s="5">
        <v>10.093310000000001</v>
      </c>
      <c r="L21" s="5">
        <v>9.9974600000000002</v>
      </c>
      <c r="M21" s="5">
        <v>10.031271256964605</v>
      </c>
      <c r="N21" s="5">
        <v>10.941441187617258</v>
      </c>
      <c r="O21" s="5">
        <v>10.962962119862478</v>
      </c>
      <c r="P21" s="5">
        <v>10.005681155158292</v>
      </c>
      <c r="Q21" s="5">
        <v>9.0294853084829292</v>
      </c>
      <c r="R21" s="5">
        <v>10.054765486224916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16.646818495995518</v>
      </c>
      <c r="D30" s="4">
        <v>20.714019999999998</v>
      </c>
      <c r="E30" s="4">
        <v>18.801920000000003</v>
      </c>
      <c r="F30" s="4">
        <v>20.697499999999998</v>
      </c>
      <c r="G30" s="4">
        <v>20.70373</v>
      </c>
      <c r="H30" s="4">
        <v>20.731699020538109</v>
      </c>
      <c r="I30" s="4">
        <v>19.802149999999997</v>
      </c>
      <c r="J30" s="4">
        <v>14.900039999999999</v>
      </c>
      <c r="K30" s="4">
        <v>10.093310000000001</v>
      </c>
      <c r="L30" s="4">
        <v>9.9974600000000002</v>
      </c>
      <c r="M30" s="4">
        <v>10.031271256964605</v>
      </c>
      <c r="N30" s="4">
        <v>10.941441187617258</v>
      </c>
      <c r="O30" s="4">
        <v>10.962962119862478</v>
      </c>
      <c r="P30" s="4">
        <v>10.005681155158292</v>
      </c>
      <c r="Q30" s="4">
        <v>9.0294853084829292</v>
      </c>
      <c r="R30" s="4">
        <v>10.054765486224916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1.0986909681569599</v>
      </c>
      <c r="D34" s="7">
        <v>1.09866</v>
      </c>
      <c r="E34" s="7">
        <v>1.0984799999999999</v>
      </c>
      <c r="F34" s="7">
        <v>1.0976999999999999</v>
      </c>
      <c r="G34" s="7">
        <v>1.09554</v>
      </c>
      <c r="H34" s="7">
        <v>1.0987009722743846</v>
      </c>
      <c r="I34" s="7">
        <v>1.0981399999999999</v>
      </c>
      <c r="J34" s="7">
        <v>1.0920300000000001</v>
      </c>
      <c r="K34" s="7">
        <v>1.0987499999999999</v>
      </c>
      <c r="L34" s="7">
        <v>1.0975699999999999</v>
      </c>
      <c r="M34" s="7">
        <v>1.0986695083994791</v>
      </c>
      <c r="N34" s="7">
        <v>1.0988620290408948</v>
      </c>
      <c r="O34" s="7">
        <v>1.0994507776889049</v>
      </c>
      <c r="P34" s="7">
        <v>1.0991824266168866</v>
      </c>
      <c r="Q34" s="7">
        <v>1.0984533085448789</v>
      </c>
      <c r="R34" s="7">
        <v>1.1008233989060006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4.0838360589596556</v>
      </c>
      <c r="D43" s="7">
        <v>7.2017800000000003</v>
      </c>
      <c r="E43" s="7">
        <v>7.20261</v>
      </c>
      <c r="F43" s="7">
        <v>7.1997799999999996</v>
      </c>
      <c r="G43" s="7">
        <v>8.1615400000000005</v>
      </c>
      <c r="H43" s="7">
        <v>8.1683506844966036</v>
      </c>
      <c r="I43" s="7">
        <v>8.2001000000000008</v>
      </c>
      <c r="J43" s="7">
        <v>7.1516099999999998</v>
      </c>
      <c r="K43" s="7">
        <v>6.0981800000000002</v>
      </c>
      <c r="L43" s="7">
        <v>5.1015100000000002</v>
      </c>
      <c r="M43" s="7">
        <v>5.110955215944494</v>
      </c>
      <c r="N43" s="7">
        <v>5.0649455279898019</v>
      </c>
      <c r="O43" s="7">
        <v>5.0864811956211664</v>
      </c>
      <c r="P43" s="7">
        <v>5.0853817807554931</v>
      </c>
      <c r="Q43" s="7">
        <v>5.0649919707281148</v>
      </c>
      <c r="R43" s="7">
        <v>6.0819416055667279</v>
      </c>
    </row>
    <row r="44" spans="1:18" ht="11.25" customHeight="1" x14ac:dyDescent="0.25">
      <c r="A44" s="50" t="s">
        <v>205</v>
      </c>
      <c r="B44" s="51" t="s">
        <v>204</v>
      </c>
      <c r="C44" s="7">
        <v>11.464291468878901</v>
      </c>
      <c r="D44" s="7">
        <v>12.41358</v>
      </c>
      <c r="E44" s="7">
        <v>10.500830000000001</v>
      </c>
      <c r="F44" s="7">
        <v>12.40002</v>
      </c>
      <c r="G44" s="7">
        <v>11.44665</v>
      </c>
      <c r="H44" s="7">
        <v>11.464647363767119</v>
      </c>
      <c r="I44" s="7">
        <v>10.503909999999999</v>
      </c>
      <c r="J44" s="7">
        <v>6.6563999999999997</v>
      </c>
      <c r="K44" s="7">
        <v>2.8963800000000002</v>
      </c>
      <c r="L44" s="7">
        <v>3.7983799999999999</v>
      </c>
      <c r="M44" s="7">
        <v>3.8216465326206315</v>
      </c>
      <c r="N44" s="7">
        <v>4.7776336305865614</v>
      </c>
      <c r="O44" s="7">
        <v>4.7770301465524083</v>
      </c>
      <c r="P44" s="7">
        <v>3.8211169477859133</v>
      </c>
      <c r="Q44" s="7">
        <v>2.8660400292099353</v>
      </c>
      <c r="R44" s="7">
        <v>2.8720004817521865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55.652432462476995</v>
      </c>
      <c r="D52" s="5">
        <v>61.950650000000003</v>
      </c>
      <c r="E52" s="5">
        <v>66.198989999999995</v>
      </c>
      <c r="F52" s="5">
        <v>62.308030000000002</v>
      </c>
      <c r="G52" s="5">
        <v>63.596679999999999</v>
      </c>
      <c r="H52" s="5">
        <v>37.427126758776311</v>
      </c>
      <c r="I52" s="5">
        <v>66.599739999999997</v>
      </c>
      <c r="J52" s="5">
        <v>69.30171</v>
      </c>
      <c r="K52" s="5">
        <v>71.651430000000005</v>
      </c>
      <c r="L52" s="5">
        <v>38.500520000000002</v>
      </c>
      <c r="M52" s="5">
        <v>48.509639439435681</v>
      </c>
      <c r="N52" s="5">
        <v>51.741193762625315</v>
      </c>
      <c r="O52" s="5">
        <v>48.319019053652099</v>
      </c>
      <c r="P52" s="5">
        <v>50.364441324055782</v>
      </c>
      <c r="Q52" s="5">
        <v>50.642312639424375</v>
      </c>
      <c r="R52" s="5">
        <v>46.790407453869307</v>
      </c>
    </row>
    <row r="53" spans="1:18" ht="11.25" customHeight="1" x14ac:dyDescent="0.25">
      <c r="A53" s="48" t="s">
        <v>187</v>
      </c>
      <c r="B53" s="49" t="s">
        <v>186</v>
      </c>
      <c r="C53" s="4">
        <v>55.652432462476995</v>
      </c>
      <c r="D53" s="4">
        <v>61.950650000000003</v>
      </c>
      <c r="E53" s="4">
        <v>66.198989999999995</v>
      </c>
      <c r="F53" s="4">
        <v>62.308030000000002</v>
      </c>
      <c r="G53" s="4">
        <v>63.596679999999999</v>
      </c>
      <c r="H53" s="4">
        <v>37.427126758776311</v>
      </c>
      <c r="I53" s="4">
        <v>66.599739999999997</v>
      </c>
      <c r="J53" s="4">
        <v>69.30171</v>
      </c>
      <c r="K53" s="4">
        <v>71.651430000000005</v>
      </c>
      <c r="L53" s="4">
        <v>38.500520000000002</v>
      </c>
      <c r="M53" s="4">
        <v>48.509639439435681</v>
      </c>
      <c r="N53" s="4">
        <v>51.741193762625315</v>
      </c>
      <c r="O53" s="4">
        <v>48.319019053652099</v>
      </c>
      <c r="P53" s="4">
        <v>50.364441324055782</v>
      </c>
      <c r="Q53" s="4">
        <v>50.642312639424375</v>
      </c>
      <c r="R53" s="4">
        <v>46.790407453869307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0.31049927052821824</v>
      </c>
      <c r="D60" s="5">
        <v>0.29997000000000001</v>
      </c>
      <c r="E60" s="5">
        <v>0.40000999999999998</v>
      </c>
      <c r="F60" s="5">
        <v>0.49963999999999997</v>
      </c>
      <c r="G60" s="5">
        <v>0.29964000000000002</v>
      </c>
      <c r="H60" s="5">
        <v>0.31050032461531646</v>
      </c>
      <c r="I60" s="5">
        <v>0.30015999999999998</v>
      </c>
      <c r="J60" s="5">
        <v>0.39960000000000001</v>
      </c>
      <c r="K60" s="5">
        <v>0.49944</v>
      </c>
      <c r="L60" s="5">
        <v>0.40016000000000002</v>
      </c>
      <c r="M60" s="5">
        <v>0.28661287928167412</v>
      </c>
      <c r="N60" s="5">
        <v>0.33443233420380342</v>
      </c>
      <c r="O60" s="5">
        <v>0.35827407280588669</v>
      </c>
      <c r="P60" s="5">
        <v>0.31045622820444874</v>
      </c>
      <c r="Q60" s="5">
        <v>0.23888258982555363</v>
      </c>
      <c r="R60" s="5">
        <v>0.16719116949732757</v>
      </c>
    </row>
    <row r="61" spans="1:18" ht="11.25" customHeight="1" x14ac:dyDescent="0.25">
      <c r="A61" s="46" t="s">
        <v>171</v>
      </c>
      <c r="B61" s="47" t="s">
        <v>170</v>
      </c>
      <c r="C61" s="5">
        <v>2.3884646249396912E-2</v>
      </c>
      <c r="D61" s="5">
        <v>0</v>
      </c>
      <c r="E61" s="5">
        <v>0</v>
      </c>
      <c r="F61" s="5">
        <v>9.9989999999999996E-2</v>
      </c>
      <c r="G61" s="5">
        <v>0.2</v>
      </c>
      <c r="H61" s="5">
        <v>0.11942334697500205</v>
      </c>
      <c r="I61" s="5">
        <v>0.2</v>
      </c>
      <c r="J61" s="5">
        <v>0.1</v>
      </c>
      <c r="K61" s="5">
        <v>9.9919999999999995E-2</v>
      </c>
      <c r="L61" s="5">
        <v>0.39995000000000003</v>
      </c>
      <c r="M61" s="5">
        <v>0.78818483701661479</v>
      </c>
      <c r="N61" s="5">
        <v>0.74052531469027283</v>
      </c>
      <c r="O61" s="5">
        <v>0.76432351534248399</v>
      </c>
      <c r="P61" s="5">
        <v>0.74031028753166328</v>
      </c>
      <c r="Q61" s="5">
        <v>0.54943196348935897</v>
      </c>
      <c r="R61" s="5">
        <v>0.62099281129700434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2.3884646249396912E-2</v>
      </c>
      <c r="D68" s="4">
        <v>0</v>
      </c>
      <c r="E68" s="4">
        <v>0</v>
      </c>
      <c r="F68" s="4">
        <v>9.9989999999999996E-2</v>
      </c>
      <c r="G68" s="4">
        <v>0.2</v>
      </c>
      <c r="H68" s="4">
        <v>0.11942334697500205</v>
      </c>
      <c r="I68" s="4">
        <v>0.2</v>
      </c>
      <c r="J68" s="4">
        <v>0.1</v>
      </c>
      <c r="K68" s="4">
        <v>9.9919999999999995E-2</v>
      </c>
      <c r="L68" s="4">
        <v>0.39995000000000003</v>
      </c>
      <c r="M68" s="4">
        <v>0.78818483701661479</v>
      </c>
      <c r="N68" s="4">
        <v>0.74052531469027283</v>
      </c>
      <c r="O68" s="4">
        <v>0.76432351534248399</v>
      </c>
      <c r="P68" s="4">
        <v>0.74031028753166328</v>
      </c>
      <c r="Q68" s="4">
        <v>0.54943196348935897</v>
      </c>
      <c r="R68" s="4">
        <v>0.62099281129700434</v>
      </c>
    </row>
    <row r="69" spans="1:18" ht="11.25" customHeight="1" x14ac:dyDescent="0.25">
      <c r="A69" s="50" t="s">
        <v>155</v>
      </c>
      <c r="B69" s="51" t="s">
        <v>154</v>
      </c>
      <c r="C69" s="7">
        <v>2.3884646249396912E-2</v>
      </c>
      <c r="D69" s="7">
        <v>0</v>
      </c>
      <c r="E69" s="7">
        <v>0</v>
      </c>
      <c r="F69" s="7">
        <v>9.9989999999999996E-2</v>
      </c>
      <c r="G69" s="7">
        <v>0.2</v>
      </c>
      <c r="H69" s="7">
        <v>0.11942334697500205</v>
      </c>
      <c r="I69" s="7">
        <v>0.2</v>
      </c>
      <c r="J69" s="7">
        <v>0.1</v>
      </c>
      <c r="K69" s="7">
        <v>9.9919999999999995E-2</v>
      </c>
      <c r="L69" s="7">
        <v>0.39995000000000003</v>
      </c>
      <c r="M69" s="7">
        <v>0.78818483701661479</v>
      </c>
      <c r="N69" s="7">
        <v>0.71663733385716755</v>
      </c>
      <c r="O69" s="7">
        <v>0.7404388840100079</v>
      </c>
      <c r="P69" s="7">
        <v>0.71642939255138371</v>
      </c>
      <c r="Q69" s="7">
        <v>0.50165590089503809</v>
      </c>
      <c r="R69" s="7">
        <v>0.57322405887784955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2.3887980833105237E-2</v>
      </c>
      <c r="O71" s="7">
        <v>2.388463133247604E-2</v>
      </c>
      <c r="P71" s="7">
        <v>2.3880894980279527E-2</v>
      </c>
      <c r="Q71" s="7">
        <v>4.7776062594320927E-2</v>
      </c>
      <c r="R71" s="7">
        <v>4.7768752419154771E-2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49.011243635672827</v>
      </c>
      <c r="D79" s="5">
        <v>51.335619999999999</v>
      </c>
      <c r="E79" s="5">
        <v>55.5017</v>
      </c>
      <c r="F79" s="5">
        <v>57.704160000000002</v>
      </c>
      <c r="G79" s="5">
        <v>58.705829999999999</v>
      </c>
      <c r="H79" s="5">
        <v>57.441582718406373</v>
      </c>
      <c r="I79" s="5">
        <v>64.004339999999999</v>
      </c>
      <c r="J79" s="5">
        <v>66.403580000000005</v>
      </c>
      <c r="K79" s="5">
        <v>65.758489999999995</v>
      </c>
      <c r="L79" s="5">
        <v>77.198629999999994</v>
      </c>
      <c r="M79" s="5">
        <v>99.837508124245304</v>
      </c>
      <c r="N79" s="5">
        <v>98.632200186419311</v>
      </c>
      <c r="O79" s="5">
        <v>92.170660325339895</v>
      </c>
      <c r="P79" s="5">
        <v>90.366234511299723</v>
      </c>
      <c r="Q79" s="5">
        <v>99.925318333580137</v>
      </c>
      <c r="R79" s="5">
        <v>96.899461656054413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453</v>
      </c>
      <c r="B1" s="42" t="s">
        <v>452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291.59204036600619</v>
      </c>
      <c r="D2" s="45">
        <v>300.89355999999998</v>
      </c>
      <c r="E2" s="45">
        <v>280.45611000000002</v>
      </c>
      <c r="F2" s="45">
        <v>406.58164999999997</v>
      </c>
      <c r="G2" s="45">
        <v>542.24779999999998</v>
      </c>
      <c r="H2" s="45">
        <v>534.48707973422449</v>
      </c>
      <c r="I2" s="45">
        <v>544.03704999999991</v>
      </c>
      <c r="J2" s="45">
        <v>546.61231000000021</v>
      </c>
      <c r="K2" s="45">
        <v>531.2576499999999</v>
      </c>
      <c r="L2" s="45">
        <v>525.60800000000006</v>
      </c>
      <c r="M2" s="45">
        <v>489.72086945459733</v>
      </c>
      <c r="N2" s="45">
        <v>500.92446463059389</v>
      </c>
      <c r="O2" s="45">
        <v>502.3450984809129</v>
      </c>
      <c r="P2" s="45">
        <v>490.93100778970268</v>
      </c>
      <c r="Q2" s="45">
        <v>476.140439053612</v>
      </c>
      <c r="R2" s="45">
        <v>479.43358849489186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209.49984035936063</v>
      </c>
      <c r="D21" s="5">
        <v>208.26514999999998</v>
      </c>
      <c r="E21" s="5">
        <v>188.88893000000002</v>
      </c>
      <c r="F21" s="5">
        <v>300.08010999999993</v>
      </c>
      <c r="G21" s="5">
        <v>419.75349999999997</v>
      </c>
      <c r="H21" s="5">
        <v>402.16728148111724</v>
      </c>
      <c r="I21" s="5">
        <v>388.78654999999998</v>
      </c>
      <c r="J21" s="5">
        <v>378.83657000000005</v>
      </c>
      <c r="K21" s="5">
        <v>392.56234000000001</v>
      </c>
      <c r="L21" s="5">
        <v>365.21096000000006</v>
      </c>
      <c r="M21" s="5">
        <v>335.85677768436989</v>
      </c>
      <c r="N21" s="5">
        <v>347.51569664127965</v>
      </c>
      <c r="O21" s="5">
        <v>348.76634996729967</v>
      </c>
      <c r="P21" s="5">
        <v>335.33931002096705</v>
      </c>
      <c r="Q21" s="5">
        <v>333.53060054784856</v>
      </c>
      <c r="R21" s="5">
        <v>337.60655314093418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209.49984035936063</v>
      </c>
      <c r="D30" s="4">
        <v>208.26514999999998</v>
      </c>
      <c r="E30" s="4">
        <v>188.88893000000002</v>
      </c>
      <c r="F30" s="4">
        <v>300.08010999999993</v>
      </c>
      <c r="G30" s="4">
        <v>419.75349999999997</v>
      </c>
      <c r="H30" s="4">
        <v>402.16728148111724</v>
      </c>
      <c r="I30" s="4">
        <v>388.78654999999998</v>
      </c>
      <c r="J30" s="4">
        <v>378.83657000000005</v>
      </c>
      <c r="K30" s="4">
        <v>392.56234000000001</v>
      </c>
      <c r="L30" s="4">
        <v>365.21096000000006</v>
      </c>
      <c r="M30" s="4">
        <v>335.85677768436989</v>
      </c>
      <c r="N30" s="4">
        <v>347.51569664127965</v>
      </c>
      <c r="O30" s="4">
        <v>348.76634996729967</v>
      </c>
      <c r="P30" s="4">
        <v>335.33931002096705</v>
      </c>
      <c r="Q30" s="4">
        <v>333.53060054784856</v>
      </c>
      <c r="R30" s="4">
        <v>337.60655314093418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14.282982586040537</v>
      </c>
      <c r="D34" s="7">
        <v>6.5892600000000003</v>
      </c>
      <c r="E34" s="7">
        <v>5.4904599999999997</v>
      </c>
      <c r="F34" s="7">
        <v>5.4885000000000002</v>
      </c>
      <c r="G34" s="7">
        <v>5.5041799999999999</v>
      </c>
      <c r="H34" s="7">
        <v>6.5925973645505334</v>
      </c>
      <c r="I34" s="7">
        <v>9.8814600000000006</v>
      </c>
      <c r="J34" s="7">
        <v>7.6955099999999996</v>
      </c>
      <c r="K34" s="7">
        <v>10.99206</v>
      </c>
      <c r="L34" s="7">
        <v>10.97268</v>
      </c>
      <c r="M34" s="7">
        <v>9.8880255755953215</v>
      </c>
      <c r="N34" s="7">
        <v>10.987004079158741</v>
      </c>
      <c r="O34" s="7">
        <v>11.019163411251176</v>
      </c>
      <c r="P34" s="7">
        <v>8.8191711609900221</v>
      </c>
      <c r="Q34" s="7">
        <v>7.7120693991809253</v>
      </c>
      <c r="R34" s="7">
        <v>6.613125799273158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178.87679579887572</v>
      </c>
      <c r="D43" s="7">
        <v>189.06874999999999</v>
      </c>
      <c r="E43" s="7">
        <v>171.70112</v>
      </c>
      <c r="F43" s="7">
        <v>279.09154999999998</v>
      </c>
      <c r="G43" s="7">
        <v>398.74703</v>
      </c>
      <c r="H43" s="7">
        <v>378.17888203177489</v>
      </c>
      <c r="I43" s="7">
        <v>355.63889999999998</v>
      </c>
      <c r="J43" s="7">
        <v>350.58064000000002</v>
      </c>
      <c r="K43" s="7">
        <v>362.94393000000002</v>
      </c>
      <c r="L43" s="7">
        <v>339.40739000000002</v>
      </c>
      <c r="M43" s="7">
        <v>316.87922338855918</v>
      </c>
      <c r="N43" s="7">
        <v>322.77112334541465</v>
      </c>
      <c r="O43" s="7">
        <v>323.88536083398799</v>
      </c>
      <c r="P43" s="7">
        <v>313.71090800505698</v>
      </c>
      <c r="Q43" s="7">
        <v>311.95895672301475</v>
      </c>
      <c r="R43" s="7">
        <v>319.04514069667857</v>
      </c>
    </row>
    <row r="44" spans="1:18" ht="11.25" customHeight="1" x14ac:dyDescent="0.25">
      <c r="A44" s="50" t="s">
        <v>205</v>
      </c>
      <c r="B44" s="51" t="s">
        <v>204</v>
      </c>
      <c r="C44" s="7">
        <v>15.285721958505169</v>
      </c>
      <c r="D44" s="7">
        <v>10.507160000000001</v>
      </c>
      <c r="E44" s="7">
        <v>9.5973400000000009</v>
      </c>
      <c r="F44" s="7">
        <v>13.40002</v>
      </c>
      <c r="G44" s="7">
        <v>13.40227</v>
      </c>
      <c r="H44" s="7">
        <v>15.287104378144219</v>
      </c>
      <c r="I44" s="7">
        <v>20.1038</v>
      </c>
      <c r="J44" s="7">
        <v>15.30246</v>
      </c>
      <c r="K44" s="7">
        <v>13.3889</v>
      </c>
      <c r="L44" s="7">
        <v>9.59328</v>
      </c>
      <c r="M44" s="7">
        <v>3.8216465326206315</v>
      </c>
      <c r="N44" s="7">
        <v>9.5538618681357708</v>
      </c>
      <c r="O44" s="7">
        <v>8.5992430917244622</v>
      </c>
      <c r="P44" s="7">
        <v>8.599284320505765</v>
      </c>
      <c r="Q44" s="7">
        <v>8.5970240879689541</v>
      </c>
      <c r="R44" s="7">
        <v>6.6854167983780046</v>
      </c>
    </row>
    <row r="45" spans="1:18" ht="11.25" customHeight="1" x14ac:dyDescent="0.25">
      <c r="A45" s="50" t="s">
        <v>203</v>
      </c>
      <c r="B45" s="51" t="s">
        <v>202</v>
      </c>
      <c r="C45" s="7">
        <v>1.0543400159392027</v>
      </c>
      <c r="D45" s="7">
        <v>2.0999799999999995</v>
      </c>
      <c r="E45" s="7">
        <v>2.1000100000000002</v>
      </c>
      <c r="F45" s="7">
        <v>2.1000399999999999</v>
      </c>
      <c r="G45" s="7">
        <v>2.1000199999999998</v>
      </c>
      <c r="H45" s="7">
        <v>2.1086977066475923</v>
      </c>
      <c r="I45" s="7">
        <v>3.1623899999999994</v>
      </c>
      <c r="J45" s="7">
        <v>5.2579599999999997</v>
      </c>
      <c r="K45" s="7">
        <v>5.2374500000000008</v>
      </c>
      <c r="L45" s="7">
        <v>5.2376100000000001</v>
      </c>
      <c r="M45" s="7">
        <v>5.2678821875947293</v>
      </c>
      <c r="N45" s="7">
        <v>4.2037073485704788</v>
      </c>
      <c r="O45" s="7">
        <v>5.2625826303360324</v>
      </c>
      <c r="P45" s="7">
        <v>4.2099465344142839</v>
      </c>
      <c r="Q45" s="7">
        <v>5.2625503376839209</v>
      </c>
      <c r="R45" s="7">
        <v>5.2628698466044117</v>
      </c>
    </row>
    <row r="46" spans="1:18" ht="11.25" customHeight="1" x14ac:dyDescent="0.25">
      <c r="A46" s="52" t="s">
        <v>201</v>
      </c>
      <c r="B46" s="53" t="s">
        <v>200</v>
      </c>
      <c r="C46" s="6">
        <v>1.0543400159392027</v>
      </c>
      <c r="D46" s="6">
        <v>2.0999799999999995</v>
      </c>
      <c r="E46" s="6">
        <v>2.1000100000000002</v>
      </c>
      <c r="F46" s="6">
        <v>2.1000399999999999</v>
      </c>
      <c r="G46" s="6">
        <v>2.1000199999999998</v>
      </c>
      <c r="H46" s="6">
        <v>2.1086977066475923</v>
      </c>
      <c r="I46" s="6">
        <v>3.1623899999999994</v>
      </c>
      <c r="J46" s="6">
        <v>5.2579599999999997</v>
      </c>
      <c r="K46" s="6">
        <v>5.2374500000000008</v>
      </c>
      <c r="L46" s="6">
        <v>5.2376100000000001</v>
      </c>
      <c r="M46" s="6">
        <v>5.2678821875947293</v>
      </c>
      <c r="N46" s="6">
        <v>4.2037073485704788</v>
      </c>
      <c r="O46" s="6">
        <v>5.2625826303360324</v>
      </c>
      <c r="P46" s="6">
        <v>4.2099465344142839</v>
      </c>
      <c r="Q46" s="6">
        <v>5.2625503376839209</v>
      </c>
      <c r="R46" s="6">
        <v>5.2628698466044117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33.367574313339261</v>
      </c>
      <c r="D52" s="5">
        <v>42.917389999999997</v>
      </c>
      <c r="E52" s="5">
        <v>43.283900000000003</v>
      </c>
      <c r="F52" s="5">
        <v>38.104909999999997</v>
      </c>
      <c r="G52" s="5">
        <v>33.59825</v>
      </c>
      <c r="H52" s="5">
        <v>39.027393186879685</v>
      </c>
      <c r="I52" s="5">
        <v>47.891010000000001</v>
      </c>
      <c r="J52" s="5">
        <v>39.30097</v>
      </c>
      <c r="K52" s="5">
        <v>38.599899999999998</v>
      </c>
      <c r="L52" s="5">
        <v>43.000579999999999</v>
      </c>
      <c r="M52" s="5">
        <v>42.968410315876312</v>
      </c>
      <c r="N52" s="5">
        <v>43.326279192500316</v>
      </c>
      <c r="O52" s="5">
        <v>42.682198244624963</v>
      </c>
      <c r="P52" s="5">
        <v>44.23620723511479</v>
      </c>
      <c r="Q52" s="5">
        <v>40.004238996014266</v>
      </c>
      <c r="R52" s="5">
        <v>37.97690038369187</v>
      </c>
    </row>
    <row r="53" spans="1:18" ht="11.25" customHeight="1" x14ac:dyDescent="0.25">
      <c r="A53" s="48" t="s">
        <v>187</v>
      </c>
      <c r="B53" s="49" t="s">
        <v>186</v>
      </c>
      <c r="C53" s="4">
        <v>33.367574313339261</v>
      </c>
      <c r="D53" s="4">
        <v>42.917389999999997</v>
      </c>
      <c r="E53" s="4">
        <v>43.283900000000003</v>
      </c>
      <c r="F53" s="4">
        <v>38.104909999999997</v>
      </c>
      <c r="G53" s="4">
        <v>33.59825</v>
      </c>
      <c r="H53" s="4">
        <v>39.027393186879685</v>
      </c>
      <c r="I53" s="4">
        <v>47.891010000000001</v>
      </c>
      <c r="J53" s="4">
        <v>39.30097</v>
      </c>
      <c r="K53" s="4">
        <v>38.599899999999998</v>
      </c>
      <c r="L53" s="4">
        <v>43.000579999999999</v>
      </c>
      <c r="M53" s="4">
        <v>42.968410315876312</v>
      </c>
      <c r="N53" s="4">
        <v>43.326279192500316</v>
      </c>
      <c r="O53" s="4">
        <v>42.682198244624963</v>
      </c>
      <c r="P53" s="4">
        <v>44.23620723511479</v>
      </c>
      <c r="Q53" s="4">
        <v>40.004238996014266</v>
      </c>
      <c r="R53" s="4">
        <v>37.97690038369187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3.4871456536245447</v>
      </c>
      <c r="D60" s="5">
        <v>2.7986399999999998</v>
      </c>
      <c r="E60" s="5">
        <v>2.8990300000000002</v>
      </c>
      <c r="F60" s="5">
        <v>5.8957100000000002</v>
      </c>
      <c r="G60" s="5">
        <v>7.7906700000000004</v>
      </c>
      <c r="H60" s="5">
        <v>9.3150097384593327</v>
      </c>
      <c r="I60" s="5">
        <v>10.103569999999999</v>
      </c>
      <c r="J60" s="5">
        <v>8.8910499999999999</v>
      </c>
      <c r="K60" s="5">
        <v>7.4966600000000003</v>
      </c>
      <c r="L60" s="5">
        <v>11.204610000000001</v>
      </c>
      <c r="M60" s="5">
        <v>8.741692818090911</v>
      </c>
      <c r="N60" s="5">
        <v>8.4073476644354983</v>
      </c>
      <c r="O60" s="5">
        <v>8.3358434272837236</v>
      </c>
      <c r="P60" s="5">
        <v>8.8139960433376423</v>
      </c>
      <c r="Q60" s="5">
        <v>9.1234982782101994</v>
      </c>
      <c r="R60" s="5">
        <v>9.2910521334941851</v>
      </c>
    </row>
    <row r="61" spans="1:18" ht="11.25" customHeight="1" x14ac:dyDescent="0.25">
      <c r="A61" s="46" t="s">
        <v>171</v>
      </c>
      <c r="B61" s="47" t="s">
        <v>170</v>
      </c>
      <c r="C61" s="5">
        <v>11.321322322213936</v>
      </c>
      <c r="D61" s="5">
        <v>12.80247</v>
      </c>
      <c r="E61" s="5">
        <v>12.694710000000001</v>
      </c>
      <c r="F61" s="5">
        <v>17.997730000000001</v>
      </c>
      <c r="G61" s="5">
        <v>24.999919999999999</v>
      </c>
      <c r="H61" s="5">
        <v>23.239770227748437</v>
      </c>
      <c r="I61" s="5">
        <v>32.863679999999995</v>
      </c>
      <c r="J61" s="5">
        <v>60.480340000000069</v>
      </c>
      <c r="K61" s="5">
        <v>43.296759999999978</v>
      </c>
      <c r="L61" s="5">
        <v>45.893140000000017</v>
      </c>
      <c r="M61" s="5">
        <v>48.604760833576066</v>
      </c>
      <c r="N61" s="5">
        <v>46.192233493888132</v>
      </c>
      <c r="O61" s="5">
        <v>47.339518072859462</v>
      </c>
      <c r="P61" s="5">
        <v>45.191081936584055</v>
      </c>
      <c r="Q61" s="5">
        <v>38.525760259746058</v>
      </c>
      <c r="R61" s="5">
        <v>41.631005039854784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11.321322322213936</v>
      </c>
      <c r="D68" s="4">
        <v>12.80247</v>
      </c>
      <c r="E68" s="4">
        <v>12.694710000000001</v>
      </c>
      <c r="F68" s="4">
        <v>17.997730000000001</v>
      </c>
      <c r="G68" s="4">
        <v>24.999919999999999</v>
      </c>
      <c r="H68" s="4">
        <v>23.239770227748437</v>
      </c>
      <c r="I68" s="4">
        <v>32.863679999999995</v>
      </c>
      <c r="J68" s="4">
        <v>60.480340000000069</v>
      </c>
      <c r="K68" s="4">
        <v>43.296759999999978</v>
      </c>
      <c r="L68" s="4">
        <v>45.893140000000017</v>
      </c>
      <c r="M68" s="4">
        <v>48.604760833576066</v>
      </c>
      <c r="N68" s="4">
        <v>46.192233493888132</v>
      </c>
      <c r="O68" s="4">
        <v>47.339518072859462</v>
      </c>
      <c r="P68" s="4">
        <v>45.191081936584055</v>
      </c>
      <c r="Q68" s="4">
        <v>38.525760259746058</v>
      </c>
      <c r="R68" s="4">
        <v>41.631005039854784</v>
      </c>
    </row>
    <row r="69" spans="1:18" ht="11.25" customHeight="1" x14ac:dyDescent="0.25">
      <c r="A69" s="50" t="s">
        <v>155</v>
      </c>
      <c r="B69" s="51" t="s">
        <v>154</v>
      </c>
      <c r="C69" s="7">
        <v>11.321322322213936</v>
      </c>
      <c r="D69" s="7">
        <v>12.80247</v>
      </c>
      <c r="E69" s="7">
        <v>12.694710000000001</v>
      </c>
      <c r="F69" s="7">
        <v>17.997730000000001</v>
      </c>
      <c r="G69" s="7">
        <v>24.999919999999999</v>
      </c>
      <c r="H69" s="7">
        <v>17.937386715644958</v>
      </c>
      <c r="I69" s="7">
        <v>17.751069999999999</v>
      </c>
      <c r="J69" s="7">
        <v>42.498440000000002</v>
      </c>
      <c r="K69" s="7">
        <v>24.65474</v>
      </c>
      <c r="L69" s="7">
        <v>25.79674</v>
      </c>
      <c r="M69" s="7">
        <v>30.237636474637284</v>
      </c>
      <c r="N69" s="7">
        <v>26.941600587306109</v>
      </c>
      <c r="O69" s="7">
        <v>27.20515770604505</v>
      </c>
      <c r="P69" s="7">
        <v>26.489462558909469</v>
      </c>
      <c r="Q69" s="7">
        <v>18.963594735200292</v>
      </c>
      <c r="R69" s="7">
        <v>21.161521506907249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3.5588038597496898</v>
      </c>
      <c r="I71" s="7">
        <v>2.0081199999999999</v>
      </c>
      <c r="J71" s="7">
        <v>3.0865499999999999</v>
      </c>
      <c r="K71" s="7">
        <v>2.9424899999999998</v>
      </c>
      <c r="L71" s="7">
        <v>0</v>
      </c>
      <c r="M71" s="7">
        <v>0</v>
      </c>
      <c r="N71" s="7">
        <v>2.3884467378062935E-2</v>
      </c>
      <c r="O71" s="7">
        <v>2.388463133247604E-2</v>
      </c>
      <c r="P71" s="7">
        <v>4.7771629446388797E-2</v>
      </c>
      <c r="Q71" s="7">
        <v>7.1649827118098183E-2</v>
      </c>
      <c r="R71" s="7">
        <v>9.5537504838309542E-2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1.7435796523537874</v>
      </c>
      <c r="I73" s="7">
        <v>13.104489999999998</v>
      </c>
      <c r="J73" s="7">
        <v>14.895350000000064</v>
      </c>
      <c r="K73" s="7">
        <v>15.699529999999982</v>
      </c>
      <c r="L73" s="7">
        <v>20.096400000000017</v>
      </c>
      <c r="M73" s="7">
        <v>18.367124358938781</v>
      </c>
      <c r="N73" s="7">
        <v>19.226748439203959</v>
      </c>
      <c r="O73" s="7">
        <v>20.110475735481941</v>
      </c>
      <c r="P73" s="7">
        <v>18.653847748228202</v>
      </c>
      <c r="Q73" s="7">
        <v>19.490515697427668</v>
      </c>
      <c r="R73" s="7">
        <v>20.373946028109231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1.7435796523537874</v>
      </c>
      <c r="I75" s="6">
        <v>13.104489999999998</v>
      </c>
      <c r="J75" s="6">
        <v>14.895350000000064</v>
      </c>
      <c r="K75" s="6">
        <v>15.699529999999982</v>
      </c>
      <c r="L75" s="6">
        <v>20.096400000000017</v>
      </c>
      <c r="M75" s="6">
        <v>18.367124358938781</v>
      </c>
      <c r="N75" s="6">
        <v>19.226748439203959</v>
      </c>
      <c r="O75" s="6">
        <v>20.110475735481941</v>
      </c>
      <c r="P75" s="6">
        <v>18.653847748228202</v>
      </c>
      <c r="Q75" s="6">
        <v>19.490515697427668</v>
      </c>
      <c r="R75" s="6">
        <v>20.373946028109231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33.534008803355043</v>
      </c>
      <c r="D79" s="5">
        <v>33.609459999999999</v>
      </c>
      <c r="E79" s="5">
        <v>32.189509999999999</v>
      </c>
      <c r="F79" s="5">
        <v>44.003169999999997</v>
      </c>
      <c r="G79" s="5">
        <v>55.505510000000001</v>
      </c>
      <c r="H79" s="5">
        <v>60.021079988089426</v>
      </c>
      <c r="I79" s="5">
        <v>63.592619999999997</v>
      </c>
      <c r="J79" s="5">
        <v>58.203130000000002</v>
      </c>
      <c r="K79" s="5">
        <v>47.602089999999997</v>
      </c>
      <c r="L79" s="5">
        <v>59.098950000000002</v>
      </c>
      <c r="M79" s="5">
        <v>52.546056907497515</v>
      </c>
      <c r="N79" s="5">
        <v>55.029102786161687</v>
      </c>
      <c r="O79" s="5">
        <v>54.695727428097555</v>
      </c>
      <c r="P79" s="5">
        <v>56.753278540942354</v>
      </c>
      <c r="Q79" s="5">
        <v>54.598088064714204</v>
      </c>
      <c r="R79" s="5">
        <v>52.545924486891714</v>
      </c>
    </row>
    <row r="80" spans="1:18" ht="11.25" customHeight="1" x14ac:dyDescent="0.25">
      <c r="A80" s="58" t="s">
        <v>133</v>
      </c>
      <c r="B80" s="47">
        <v>7200</v>
      </c>
      <c r="C80" s="5">
        <v>0.38214891411273499</v>
      </c>
      <c r="D80" s="5">
        <v>0.50044999999999995</v>
      </c>
      <c r="E80" s="5">
        <v>0.50002999999999997</v>
      </c>
      <c r="F80" s="5">
        <v>0.50002000000000002</v>
      </c>
      <c r="G80" s="5">
        <v>0.59994999999999998</v>
      </c>
      <c r="H80" s="5">
        <v>0.71654511193038239</v>
      </c>
      <c r="I80" s="5">
        <v>0.79962</v>
      </c>
      <c r="J80" s="5">
        <v>0.90024999999999999</v>
      </c>
      <c r="K80" s="5">
        <v>1.6999</v>
      </c>
      <c r="L80" s="5">
        <v>1.1997599999999999</v>
      </c>
      <c r="M80" s="5">
        <v>1.003170895186601</v>
      </c>
      <c r="N80" s="5">
        <v>0.45380485232864348</v>
      </c>
      <c r="O80" s="5">
        <v>0.52546134074753492</v>
      </c>
      <c r="P80" s="5">
        <v>0.59713401275679179</v>
      </c>
      <c r="Q80" s="5">
        <v>0.35825290707869861</v>
      </c>
      <c r="R80" s="5">
        <v>0.38215331002507846</v>
      </c>
    </row>
    <row r="81" spans="1:18" ht="11.25" customHeight="1" x14ac:dyDescent="0.25">
      <c r="A81" s="48" t="s">
        <v>132</v>
      </c>
      <c r="B81" s="49" t="s">
        <v>131</v>
      </c>
      <c r="C81" s="4">
        <v>0.38214891411273499</v>
      </c>
      <c r="D81" s="4">
        <v>0.50044999999999995</v>
      </c>
      <c r="E81" s="4">
        <v>0.50002999999999997</v>
      </c>
      <c r="F81" s="4">
        <v>0.50002000000000002</v>
      </c>
      <c r="G81" s="4">
        <v>0.59994999999999998</v>
      </c>
      <c r="H81" s="4">
        <v>0.71654511193038239</v>
      </c>
      <c r="I81" s="4">
        <v>0.79962</v>
      </c>
      <c r="J81" s="4">
        <v>0.90024999999999999</v>
      </c>
      <c r="K81" s="4">
        <v>1.6999</v>
      </c>
      <c r="L81" s="4">
        <v>1.1997599999999999</v>
      </c>
      <c r="M81" s="4">
        <v>1.003170895186601</v>
      </c>
      <c r="N81" s="4">
        <v>0.45380485232864348</v>
      </c>
      <c r="O81" s="4">
        <v>0.52546134074753492</v>
      </c>
      <c r="P81" s="4">
        <v>0.59713401275679179</v>
      </c>
      <c r="Q81" s="4">
        <v>0.35825290707869861</v>
      </c>
      <c r="R81" s="4">
        <v>0.38215331002507846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455</v>
      </c>
      <c r="B1" s="42" t="s">
        <v>454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168.64912206892032</v>
      </c>
      <c r="D2" s="45">
        <v>187.29463000000001</v>
      </c>
      <c r="E2" s="45">
        <v>170.30253000000002</v>
      </c>
      <c r="F2" s="45">
        <v>208.50373999999999</v>
      </c>
      <c r="G2" s="45">
        <v>244.00760999999997</v>
      </c>
      <c r="H2" s="45">
        <v>230.22144334053675</v>
      </c>
      <c r="I2" s="45">
        <v>246.62069</v>
      </c>
      <c r="J2" s="45">
        <v>254.70150000000001</v>
      </c>
      <c r="K2" s="45">
        <v>240.99574999999999</v>
      </c>
      <c r="L2" s="45">
        <v>238.19531999999998</v>
      </c>
      <c r="M2" s="45">
        <v>252.55517747301681</v>
      </c>
      <c r="N2" s="45">
        <v>252.40943582031971</v>
      </c>
      <c r="O2" s="45">
        <v>247.78060153859221</v>
      </c>
      <c r="P2" s="45">
        <v>252.5102800422728</v>
      </c>
      <c r="Q2" s="45">
        <v>230.39081813178734</v>
      </c>
      <c r="R2" s="45">
        <v>240.46724182541686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24.027084385939105</v>
      </c>
      <c r="D21" s="5">
        <v>29.134399999999999</v>
      </c>
      <c r="E21" s="5">
        <v>16.610340000000001</v>
      </c>
      <c r="F21" s="5">
        <v>20.49757</v>
      </c>
      <c r="G21" s="5">
        <v>20.394839999999999</v>
      </c>
      <c r="H21" s="5">
        <v>20.469014251245873</v>
      </c>
      <c r="I21" s="5">
        <v>21.49671</v>
      </c>
      <c r="J21" s="5">
        <v>16.59506</v>
      </c>
      <c r="K21" s="5">
        <v>12.595700000000001</v>
      </c>
      <c r="L21" s="5">
        <v>12.79482</v>
      </c>
      <c r="M21" s="5">
        <v>12.755600466469421</v>
      </c>
      <c r="N21" s="5">
        <v>13.687600265505743</v>
      </c>
      <c r="O21" s="5">
        <v>13.708854364117453</v>
      </c>
      <c r="P21" s="5">
        <v>12.75350000606174</v>
      </c>
      <c r="Q21" s="5">
        <v>9.8151932264737667</v>
      </c>
      <c r="R21" s="5">
        <v>9.8150612800897292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24.027084385939105</v>
      </c>
      <c r="D30" s="4">
        <v>29.134399999999999</v>
      </c>
      <c r="E30" s="4">
        <v>16.610340000000001</v>
      </c>
      <c r="F30" s="4">
        <v>20.49757</v>
      </c>
      <c r="G30" s="4">
        <v>20.394839999999999</v>
      </c>
      <c r="H30" s="4">
        <v>20.469014251245873</v>
      </c>
      <c r="I30" s="4">
        <v>21.49671</v>
      </c>
      <c r="J30" s="4">
        <v>16.59506</v>
      </c>
      <c r="K30" s="4">
        <v>12.595700000000001</v>
      </c>
      <c r="L30" s="4">
        <v>12.79482</v>
      </c>
      <c r="M30" s="4">
        <v>12.755600466469421</v>
      </c>
      <c r="N30" s="4">
        <v>13.687600265505743</v>
      </c>
      <c r="O30" s="4">
        <v>13.708854364117453</v>
      </c>
      <c r="P30" s="4">
        <v>12.75350000606174</v>
      </c>
      <c r="Q30" s="4">
        <v>9.8151932264737667</v>
      </c>
      <c r="R30" s="4">
        <v>9.8150612800897292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1.09901</v>
      </c>
      <c r="E34" s="7">
        <v>1.0991299999999999</v>
      </c>
      <c r="F34" s="7">
        <v>1.0976999999999999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1.0975699999999999</v>
      </c>
      <c r="M34" s="7">
        <v>1.0987734211497269</v>
      </c>
      <c r="N34" s="7">
        <v>1.0988043825925005</v>
      </c>
      <c r="O34" s="7">
        <v>1.0993448065296094</v>
      </c>
      <c r="P34" s="7">
        <v>1.0992514123986643</v>
      </c>
      <c r="Q34" s="7">
        <v>1.0982897265182874</v>
      </c>
      <c r="R34" s="7">
        <v>1.0983177064447174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2.0538590705878921</v>
      </c>
      <c r="D43" s="7">
        <v>5.1029099999999996</v>
      </c>
      <c r="E43" s="7">
        <v>3.1029499999999999</v>
      </c>
      <c r="F43" s="7">
        <v>5.09985</v>
      </c>
      <c r="G43" s="7">
        <v>5.0985100000000001</v>
      </c>
      <c r="H43" s="7">
        <v>6.1382050465369264</v>
      </c>
      <c r="I43" s="7">
        <v>7.1971699999999998</v>
      </c>
      <c r="J43" s="7">
        <v>5.0977199999999998</v>
      </c>
      <c r="K43" s="7">
        <v>3.0767500000000001</v>
      </c>
      <c r="L43" s="7">
        <v>3.1009199999999999</v>
      </c>
      <c r="M43" s="7">
        <v>3.0573090768298088</v>
      </c>
      <c r="N43" s="7">
        <v>3.034029892333256</v>
      </c>
      <c r="O43" s="7">
        <v>3.0563701377642962</v>
      </c>
      <c r="P43" s="7">
        <v>3.05619587267388</v>
      </c>
      <c r="Q43" s="7">
        <v>2.0304726589126219</v>
      </c>
      <c r="R43" s="7">
        <v>2.0306626830053243</v>
      </c>
    </row>
    <row r="44" spans="1:18" ht="11.25" customHeight="1" x14ac:dyDescent="0.25">
      <c r="A44" s="50" t="s">
        <v>205</v>
      </c>
      <c r="B44" s="51" t="s">
        <v>204</v>
      </c>
      <c r="C44" s="7">
        <v>21.973225315351211</v>
      </c>
      <c r="D44" s="7">
        <v>22.932480000000002</v>
      </c>
      <c r="E44" s="7">
        <v>12.40826</v>
      </c>
      <c r="F44" s="7">
        <v>14.30002</v>
      </c>
      <c r="G44" s="7">
        <v>15.296329999999999</v>
      </c>
      <c r="H44" s="7">
        <v>14.330809204708949</v>
      </c>
      <c r="I44" s="7">
        <v>14.29954</v>
      </c>
      <c r="J44" s="7">
        <v>11.497339999999999</v>
      </c>
      <c r="K44" s="7">
        <v>9.5189500000000002</v>
      </c>
      <c r="L44" s="7">
        <v>8.59633</v>
      </c>
      <c r="M44" s="7">
        <v>8.5995179684898861</v>
      </c>
      <c r="N44" s="7">
        <v>9.5547659905799858</v>
      </c>
      <c r="O44" s="7">
        <v>9.5531394198235464</v>
      </c>
      <c r="P44" s="7">
        <v>8.5980527209891964</v>
      </c>
      <c r="Q44" s="7">
        <v>6.6864308410428563</v>
      </c>
      <c r="R44" s="7">
        <v>6.6860808906396869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28.829393125411972</v>
      </c>
      <c r="D52" s="5">
        <v>32.036549999999998</v>
      </c>
      <c r="E52" s="5">
        <v>32.518599999999999</v>
      </c>
      <c r="F52" s="5">
        <v>35.404559999999996</v>
      </c>
      <c r="G52" s="5">
        <v>41.081020000000002</v>
      </c>
      <c r="H52" s="5">
        <v>39.09904690754108</v>
      </c>
      <c r="I52" s="5">
        <v>40.483420000000002</v>
      </c>
      <c r="J52" s="5">
        <v>42.584330000000001</v>
      </c>
      <c r="K52" s="5">
        <v>42.999879999999997</v>
      </c>
      <c r="L52" s="5">
        <v>44.000599999999999</v>
      </c>
      <c r="M52" s="5">
        <v>47.654300283933473</v>
      </c>
      <c r="N52" s="5">
        <v>46.961149827048381</v>
      </c>
      <c r="O52" s="5">
        <v>44.875277221923817</v>
      </c>
      <c r="P52" s="5">
        <v>48.624200177237199</v>
      </c>
      <c r="Q52" s="5">
        <v>46.263939324614014</v>
      </c>
      <c r="R52" s="5">
        <v>46.986153078458607</v>
      </c>
    </row>
    <row r="53" spans="1:18" ht="11.25" customHeight="1" x14ac:dyDescent="0.25">
      <c r="A53" s="48" t="s">
        <v>187</v>
      </c>
      <c r="B53" s="49" t="s">
        <v>186</v>
      </c>
      <c r="C53" s="4">
        <v>28.829393125411972</v>
      </c>
      <c r="D53" s="4">
        <v>32.036549999999998</v>
      </c>
      <c r="E53" s="4">
        <v>32.518599999999999</v>
      </c>
      <c r="F53" s="4">
        <v>35.404559999999996</v>
      </c>
      <c r="G53" s="4">
        <v>41.081020000000002</v>
      </c>
      <c r="H53" s="4">
        <v>39.09904690754108</v>
      </c>
      <c r="I53" s="4">
        <v>40.483420000000002</v>
      </c>
      <c r="J53" s="4">
        <v>42.584330000000001</v>
      </c>
      <c r="K53" s="4">
        <v>42.999879999999997</v>
      </c>
      <c r="L53" s="4">
        <v>44.000599999999999</v>
      </c>
      <c r="M53" s="4">
        <v>47.654300283933473</v>
      </c>
      <c r="N53" s="4">
        <v>46.961149827048381</v>
      </c>
      <c r="O53" s="4">
        <v>44.875277221923817</v>
      </c>
      <c r="P53" s="4">
        <v>48.624200177237199</v>
      </c>
      <c r="Q53" s="4">
        <v>46.263939324614014</v>
      </c>
      <c r="R53" s="4">
        <v>46.986153078458607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3.2005309423677377</v>
      </c>
      <c r="D60" s="5">
        <v>4.3010799999999998</v>
      </c>
      <c r="E60" s="5">
        <v>5.4032799999999996</v>
      </c>
      <c r="F60" s="5">
        <v>5.8957100000000002</v>
      </c>
      <c r="G60" s="5">
        <v>6.58941</v>
      </c>
      <c r="H60" s="5">
        <v>8.2163162821282345</v>
      </c>
      <c r="I60" s="5">
        <v>10.001329999999999</v>
      </c>
      <c r="J60" s="5">
        <v>9.7863000000000007</v>
      </c>
      <c r="K60" s="5">
        <v>10.495329999999999</v>
      </c>
      <c r="L60" s="5">
        <v>11.004530000000001</v>
      </c>
      <c r="M60" s="5">
        <v>10.77288618865264</v>
      </c>
      <c r="N60" s="5">
        <v>9.81746275884535</v>
      </c>
      <c r="O60" s="5">
        <v>12.180144372414693</v>
      </c>
      <c r="P60" s="5">
        <v>12.825035211121072</v>
      </c>
      <c r="Q60" s="5">
        <v>11.082501512333163</v>
      </c>
      <c r="R60" s="5">
        <v>11.608997112582088</v>
      </c>
    </row>
    <row r="61" spans="1:18" ht="11.25" customHeight="1" x14ac:dyDescent="0.25">
      <c r="A61" s="46" t="s">
        <v>171</v>
      </c>
      <c r="B61" s="47" t="s">
        <v>170</v>
      </c>
      <c r="C61" s="5">
        <v>14.259133810889706</v>
      </c>
      <c r="D61" s="5">
        <v>19.81842</v>
      </c>
      <c r="E61" s="5">
        <v>16.908919999999998</v>
      </c>
      <c r="F61" s="5">
        <v>23.397040000000001</v>
      </c>
      <c r="G61" s="5">
        <v>27.5886</v>
      </c>
      <c r="H61" s="5">
        <v>19.872044936640041</v>
      </c>
      <c r="I61" s="5">
        <v>29.38869</v>
      </c>
      <c r="J61" s="5">
        <v>27.788070000000001</v>
      </c>
      <c r="K61" s="5">
        <v>28.998630000000002</v>
      </c>
      <c r="L61" s="5">
        <v>37.297779999999996</v>
      </c>
      <c r="M61" s="5">
        <v>41.180582835302062</v>
      </c>
      <c r="N61" s="5">
        <v>36.355495166123859</v>
      </c>
      <c r="O61" s="5">
        <v>34.295730528434433</v>
      </c>
      <c r="P61" s="5">
        <v>33.6981752781765</v>
      </c>
      <c r="Q61" s="5">
        <v>22.97719289601071</v>
      </c>
      <c r="R61" s="5">
        <v>26.514246644081062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14.259133810889706</v>
      </c>
      <c r="D68" s="4">
        <v>19.81842</v>
      </c>
      <c r="E68" s="4">
        <v>16.908919999999998</v>
      </c>
      <c r="F68" s="4">
        <v>23.397040000000001</v>
      </c>
      <c r="G68" s="4">
        <v>27.5886</v>
      </c>
      <c r="H68" s="4">
        <v>19.872044936640041</v>
      </c>
      <c r="I68" s="4">
        <v>29.38869</v>
      </c>
      <c r="J68" s="4">
        <v>27.788070000000001</v>
      </c>
      <c r="K68" s="4">
        <v>28.998630000000002</v>
      </c>
      <c r="L68" s="4">
        <v>37.297779999999996</v>
      </c>
      <c r="M68" s="4">
        <v>41.180582835302062</v>
      </c>
      <c r="N68" s="4">
        <v>36.355495166123859</v>
      </c>
      <c r="O68" s="4">
        <v>34.295730528434433</v>
      </c>
      <c r="P68" s="4">
        <v>33.6981752781765</v>
      </c>
      <c r="Q68" s="4">
        <v>22.97719289601071</v>
      </c>
      <c r="R68" s="4">
        <v>26.514246644081062</v>
      </c>
    </row>
    <row r="69" spans="1:18" ht="11.25" customHeight="1" x14ac:dyDescent="0.25">
      <c r="A69" s="50" t="s">
        <v>155</v>
      </c>
      <c r="B69" s="51" t="s">
        <v>154</v>
      </c>
      <c r="C69" s="7">
        <v>14.259133810889706</v>
      </c>
      <c r="D69" s="7">
        <v>19.81842</v>
      </c>
      <c r="E69" s="7">
        <v>16.908919999999998</v>
      </c>
      <c r="F69" s="7">
        <v>23.397040000000001</v>
      </c>
      <c r="G69" s="7">
        <v>27.5886</v>
      </c>
      <c r="H69" s="7">
        <v>19.872044936640041</v>
      </c>
      <c r="I69" s="7">
        <v>29.38869</v>
      </c>
      <c r="J69" s="7">
        <v>27.788070000000001</v>
      </c>
      <c r="K69" s="7">
        <v>28.897400000000001</v>
      </c>
      <c r="L69" s="7">
        <v>37.095309999999998</v>
      </c>
      <c r="M69" s="7">
        <v>40.941714669944773</v>
      </c>
      <c r="N69" s="7">
        <v>35.758326974462634</v>
      </c>
      <c r="O69" s="7">
        <v>34.128554224039085</v>
      </c>
      <c r="P69" s="7">
        <v>33.148880221489776</v>
      </c>
      <c r="Q69" s="7">
        <v>22.786117104941003</v>
      </c>
      <c r="R69" s="7">
        <v>26.275379156569365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0.10123</v>
      </c>
      <c r="L71" s="7">
        <v>0.20247000000000001</v>
      </c>
      <c r="M71" s="7">
        <v>0.2388681653572868</v>
      </c>
      <c r="N71" s="7">
        <v>0.59716819166122215</v>
      </c>
      <c r="O71" s="7">
        <v>0.16717630439534858</v>
      </c>
      <c r="P71" s="7">
        <v>0.5492950566867234</v>
      </c>
      <c r="Q71" s="7">
        <v>0.19107579106970635</v>
      </c>
      <c r="R71" s="7">
        <v>0.23886748751169634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97.759756433142684</v>
      </c>
      <c r="D79" s="5">
        <v>101.30304</v>
      </c>
      <c r="E79" s="5">
        <v>98.060590000000005</v>
      </c>
      <c r="F79" s="5">
        <v>122.40882000000001</v>
      </c>
      <c r="G79" s="5">
        <v>147.25427999999999</v>
      </c>
      <c r="H79" s="5">
        <v>141.44243362095725</v>
      </c>
      <c r="I79" s="5">
        <v>144.15131</v>
      </c>
      <c r="J79" s="5">
        <v>152.44836000000001</v>
      </c>
      <c r="K79" s="5">
        <v>143.90633</v>
      </c>
      <c r="L79" s="5">
        <v>132.79765</v>
      </c>
      <c r="M79" s="5">
        <v>140.16792041828714</v>
      </c>
      <c r="N79" s="5">
        <v>145.49218089799524</v>
      </c>
      <c r="O79" s="5">
        <v>142.38624279196554</v>
      </c>
      <c r="P79" s="5">
        <v>144.27502221498062</v>
      </c>
      <c r="Q79" s="5">
        <v>139.89372029242259</v>
      </c>
      <c r="R79" s="5">
        <v>145.0650446214336</v>
      </c>
    </row>
    <row r="80" spans="1:18" ht="11.25" customHeight="1" x14ac:dyDescent="0.25">
      <c r="A80" s="58" t="s">
        <v>133</v>
      </c>
      <c r="B80" s="47">
        <v>7200</v>
      </c>
      <c r="C80" s="5">
        <v>0.57322337116910749</v>
      </c>
      <c r="D80" s="5">
        <v>0.70113999999999999</v>
      </c>
      <c r="E80" s="5">
        <v>0.80079999999999996</v>
      </c>
      <c r="F80" s="5">
        <v>0.90003999999999995</v>
      </c>
      <c r="G80" s="5">
        <v>1.0994600000000001</v>
      </c>
      <c r="H80" s="5">
        <v>1.1225873420242616</v>
      </c>
      <c r="I80" s="5">
        <v>1.0992299999999999</v>
      </c>
      <c r="J80" s="5">
        <v>5.4993800000000004</v>
      </c>
      <c r="K80" s="5">
        <v>1.9998800000000001</v>
      </c>
      <c r="L80" s="5">
        <v>0.29993999999999998</v>
      </c>
      <c r="M80" s="5">
        <v>2.3887280372069258E-2</v>
      </c>
      <c r="N80" s="5">
        <v>9.554690480112786E-2</v>
      </c>
      <c r="O80" s="5">
        <v>0.33435225973628951</v>
      </c>
      <c r="P80" s="5">
        <v>0.33434715469565512</v>
      </c>
      <c r="Q80" s="5">
        <v>0.35827087993311491</v>
      </c>
      <c r="R80" s="5">
        <v>0.47773908877179372</v>
      </c>
    </row>
    <row r="81" spans="1:18" ht="11.25" customHeight="1" x14ac:dyDescent="0.25">
      <c r="A81" s="48" t="s">
        <v>132</v>
      </c>
      <c r="B81" s="49" t="s">
        <v>131</v>
      </c>
      <c r="C81" s="4">
        <v>0.57322337116910749</v>
      </c>
      <c r="D81" s="4">
        <v>0.70113999999999999</v>
      </c>
      <c r="E81" s="4">
        <v>0.80079999999999996</v>
      </c>
      <c r="F81" s="4">
        <v>0.90003999999999995</v>
      </c>
      <c r="G81" s="4">
        <v>1.0994600000000001</v>
      </c>
      <c r="H81" s="4">
        <v>1.1225873420242616</v>
      </c>
      <c r="I81" s="4">
        <v>1.0992299999999999</v>
      </c>
      <c r="J81" s="4">
        <v>5.4993800000000004</v>
      </c>
      <c r="K81" s="4">
        <v>1.9998800000000001</v>
      </c>
      <c r="L81" s="4">
        <v>0.29993999999999998</v>
      </c>
      <c r="M81" s="4">
        <v>2.3887280372069258E-2</v>
      </c>
      <c r="N81" s="4">
        <v>9.554690480112786E-2</v>
      </c>
      <c r="O81" s="4">
        <v>0.33435225973628951</v>
      </c>
      <c r="P81" s="4">
        <v>0.33434715469565512</v>
      </c>
      <c r="Q81" s="4">
        <v>0.35827087993311491</v>
      </c>
      <c r="R81" s="4">
        <v>0.47773908877179372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457</v>
      </c>
      <c r="B1" s="42" t="s">
        <v>456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9414.544221367385</v>
      </c>
      <c r="D2" s="45">
        <v>10165.102450952973</v>
      </c>
      <c r="E2" s="45">
        <v>9835.9165246619668</v>
      </c>
      <c r="F2" s="45">
        <v>10285.918775792392</v>
      </c>
      <c r="G2" s="45">
        <v>10117.754944814669</v>
      </c>
      <c r="H2" s="45">
        <v>10060.109192278836</v>
      </c>
      <c r="I2" s="45">
        <v>10015.597374032837</v>
      </c>
      <c r="J2" s="45">
        <v>9437.5755714207589</v>
      </c>
      <c r="K2" s="45">
        <v>9869.5500149132349</v>
      </c>
      <c r="L2" s="45">
        <v>9444.379792979038</v>
      </c>
      <c r="M2" s="45">
        <v>10172.143089477402</v>
      </c>
      <c r="N2" s="45">
        <v>9362.4529037373886</v>
      </c>
      <c r="O2" s="45">
        <v>9539.6324089365371</v>
      </c>
      <c r="P2" s="45">
        <v>9816.4431003151585</v>
      </c>
      <c r="Q2" s="45">
        <v>8951.986923535982</v>
      </c>
      <c r="R2" s="45">
        <v>9248.8566062998689</v>
      </c>
    </row>
    <row r="3" spans="1:18" ht="11.25" customHeight="1" x14ac:dyDescent="0.25">
      <c r="A3" s="46" t="s">
        <v>286</v>
      </c>
      <c r="B3" s="47" t="s">
        <v>285</v>
      </c>
      <c r="C3" s="5">
        <v>245.68436943918084</v>
      </c>
      <c r="D3" s="5">
        <v>235.53751</v>
      </c>
      <c r="E3" s="5">
        <v>184.29078000000001</v>
      </c>
      <c r="F3" s="5">
        <v>165.1925</v>
      </c>
      <c r="G3" s="5">
        <v>152.34469999999999</v>
      </c>
      <c r="H3" s="5">
        <v>114.5025065823187</v>
      </c>
      <c r="I3" s="5">
        <v>104.72194</v>
      </c>
      <c r="J3" s="5">
        <v>80.707329999999999</v>
      </c>
      <c r="K3" s="5">
        <v>80.400680000000008</v>
      </c>
      <c r="L3" s="5">
        <v>57.201319999999996</v>
      </c>
      <c r="M3" s="5">
        <v>63.151326714952027</v>
      </c>
      <c r="N3" s="5">
        <v>42.778665328111281</v>
      </c>
      <c r="O3" s="5">
        <v>43.876207448273121</v>
      </c>
      <c r="P3" s="5">
        <v>31.377402209197498</v>
      </c>
      <c r="Q3" s="5">
        <v>26.292971279750283</v>
      </c>
      <c r="R3" s="5">
        <v>27.948798015408158</v>
      </c>
    </row>
    <row r="4" spans="1:18" ht="11.25" customHeight="1" x14ac:dyDescent="0.25">
      <c r="A4" s="48" t="s">
        <v>284</v>
      </c>
      <c r="B4" s="49" t="s">
        <v>283</v>
      </c>
      <c r="C4" s="4">
        <v>184.27772786518943</v>
      </c>
      <c r="D4" s="4">
        <v>172.71281999999999</v>
      </c>
      <c r="E4" s="4">
        <v>144.15801999999999</v>
      </c>
      <c r="F4" s="4">
        <v>122.39297999999999</v>
      </c>
      <c r="G4" s="4">
        <v>116.24888</v>
      </c>
      <c r="H4" s="4">
        <v>86.748621123068347</v>
      </c>
      <c r="I4" s="4">
        <v>79.223320000000001</v>
      </c>
      <c r="J4" s="4">
        <v>61.80854999999999</v>
      </c>
      <c r="K4" s="4">
        <v>60.400600000000004</v>
      </c>
      <c r="L4" s="4">
        <v>43.200229999999998</v>
      </c>
      <c r="M4" s="4">
        <v>47.626053475192776</v>
      </c>
      <c r="N4" s="4">
        <v>28.971161824079498</v>
      </c>
      <c r="O4" s="4">
        <v>32.578807682792494</v>
      </c>
      <c r="P4" s="4">
        <v>22.583313239624463</v>
      </c>
      <c r="Q4" s="4">
        <v>18.438955497455709</v>
      </c>
      <c r="R4" s="4">
        <v>19.632813886616091</v>
      </c>
    </row>
    <row r="5" spans="1:18" ht="11.25" customHeight="1" x14ac:dyDescent="0.25">
      <c r="A5" s="50" t="s">
        <v>282</v>
      </c>
      <c r="B5" s="51" t="s">
        <v>281</v>
      </c>
      <c r="C5" s="7">
        <v>51.466589332989898</v>
      </c>
      <c r="D5" s="7">
        <v>49.494029999999995</v>
      </c>
      <c r="E5" s="7">
        <v>44.016390000000001</v>
      </c>
      <c r="F5" s="7">
        <v>41.397150000000003</v>
      </c>
      <c r="G5" s="7">
        <v>39.994519999999994</v>
      </c>
      <c r="H5" s="7">
        <v>31.599245447150871</v>
      </c>
      <c r="I5" s="7">
        <v>28.166160000000001</v>
      </c>
      <c r="J5" s="7">
        <v>17.406089999999999</v>
      </c>
      <c r="K5" s="7">
        <v>4.0998999999999999</v>
      </c>
      <c r="L5" s="7">
        <v>3.3999600000000001</v>
      </c>
      <c r="M5" s="7">
        <v>5.183047073889842</v>
      </c>
      <c r="N5" s="7">
        <v>7.8578100722238231</v>
      </c>
      <c r="O5" s="7">
        <v>5.8997953222722961</v>
      </c>
      <c r="P5" s="7">
        <v>1.9840677890635352</v>
      </c>
      <c r="Q5" s="7">
        <v>1.9825991336950719</v>
      </c>
      <c r="R5" s="7">
        <v>4.5857662158797883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4.0146100000000002</v>
      </c>
      <c r="H6" s="6">
        <v>2.6989581720226545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51.466589332989898</v>
      </c>
      <c r="D8" s="6">
        <v>49.494029999999995</v>
      </c>
      <c r="E8" s="6">
        <v>44.016390000000001</v>
      </c>
      <c r="F8" s="6">
        <v>41.397150000000003</v>
      </c>
      <c r="G8" s="6">
        <v>35.979909999999997</v>
      </c>
      <c r="H8" s="6">
        <v>28.900287275128221</v>
      </c>
      <c r="I8" s="6">
        <v>28.166160000000001</v>
      </c>
      <c r="J8" s="6">
        <v>17.406089999999999</v>
      </c>
      <c r="K8" s="6">
        <v>4.0998999999999999</v>
      </c>
      <c r="L8" s="6">
        <v>3.3999600000000001</v>
      </c>
      <c r="M8" s="6">
        <v>5.183047073889842</v>
      </c>
      <c r="N8" s="6">
        <v>7.8578100722238231</v>
      </c>
      <c r="O8" s="6">
        <v>5.8997953222722961</v>
      </c>
      <c r="P8" s="6">
        <v>1.9840677890635352</v>
      </c>
      <c r="Q8" s="6">
        <v>1.9825991336950719</v>
      </c>
      <c r="R8" s="6">
        <v>4.5857662158797883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2.7944969905416999</v>
      </c>
      <c r="D10" s="7">
        <v>0.70004999999999995</v>
      </c>
      <c r="E10" s="7">
        <v>0.7</v>
      </c>
      <c r="F10" s="7">
        <v>1.3999900000000001</v>
      </c>
      <c r="G10" s="7">
        <v>0.7</v>
      </c>
      <c r="H10" s="7">
        <v>0.69265310021974702</v>
      </c>
      <c r="I10" s="7">
        <v>0.7</v>
      </c>
      <c r="J10" s="7">
        <v>6.2995799999999997</v>
      </c>
      <c r="K10" s="7">
        <v>18.200150000000001</v>
      </c>
      <c r="L10" s="7">
        <v>10.5007</v>
      </c>
      <c r="M10" s="7">
        <v>9.1001986220742594</v>
      </c>
      <c r="N10" s="7">
        <v>0</v>
      </c>
      <c r="O10" s="7">
        <v>4.8963365710800417</v>
      </c>
      <c r="P10" s="7">
        <v>6.3055262662399016</v>
      </c>
      <c r="Q10" s="7">
        <v>4.2036877806439303</v>
      </c>
      <c r="R10" s="7">
        <v>2.7944518699780225</v>
      </c>
    </row>
    <row r="11" spans="1:18" ht="11.25" customHeight="1" x14ac:dyDescent="0.25">
      <c r="A11" s="50" t="s">
        <v>270</v>
      </c>
      <c r="B11" s="51" t="s">
        <v>269</v>
      </c>
      <c r="C11" s="7">
        <v>130.01664154165783</v>
      </c>
      <c r="D11" s="7">
        <v>122.51874000000001</v>
      </c>
      <c r="E11" s="7">
        <v>99.441630000000004</v>
      </c>
      <c r="F11" s="7">
        <v>79.595839999999981</v>
      </c>
      <c r="G11" s="7">
        <v>75.554360000000003</v>
      </c>
      <c r="H11" s="7">
        <v>54.456722575697746</v>
      </c>
      <c r="I11" s="7">
        <v>50.35716</v>
      </c>
      <c r="J11" s="7">
        <v>38.102879999999999</v>
      </c>
      <c r="K11" s="7">
        <v>38.100550000000005</v>
      </c>
      <c r="L11" s="7">
        <v>29.299569999999999</v>
      </c>
      <c r="M11" s="7">
        <v>33.342807779228679</v>
      </c>
      <c r="N11" s="7">
        <v>21.113351751855674</v>
      </c>
      <c r="O11" s="7">
        <v>21.782675789440159</v>
      </c>
      <c r="P11" s="7">
        <v>14.293719184321027</v>
      </c>
      <c r="Q11" s="7">
        <v>12.252668583116701</v>
      </c>
      <c r="R11" s="7">
        <v>12.252595800758282</v>
      </c>
    </row>
    <row r="12" spans="1:18" ht="11.25" customHeight="1" x14ac:dyDescent="0.25">
      <c r="A12" s="52" t="s">
        <v>268</v>
      </c>
      <c r="B12" s="53" t="s">
        <v>267</v>
      </c>
      <c r="C12" s="6">
        <v>130.01664154165783</v>
      </c>
      <c r="D12" s="6">
        <v>122.51874000000001</v>
      </c>
      <c r="E12" s="6">
        <v>99.441630000000004</v>
      </c>
      <c r="F12" s="6">
        <v>79.595839999999981</v>
      </c>
      <c r="G12" s="6">
        <v>75.554360000000003</v>
      </c>
      <c r="H12" s="6">
        <v>54.456722575697746</v>
      </c>
      <c r="I12" s="6">
        <v>50.35716</v>
      </c>
      <c r="J12" s="6">
        <v>38.102879999999999</v>
      </c>
      <c r="K12" s="6">
        <v>38.100550000000005</v>
      </c>
      <c r="L12" s="6">
        <v>29.299569999999999</v>
      </c>
      <c r="M12" s="6">
        <v>33.342807779228679</v>
      </c>
      <c r="N12" s="6">
        <v>21.113351751855674</v>
      </c>
      <c r="O12" s="6">
        <v>21.782675789440159</v>
      </c>
      <c r="P12" s="6">
        <v>14.293719184321027</v>
      </c>
      <c r="Q12" s="6">
        <v>12.252668583116701</v>
      </c>
      <c r="R12" s="6">
        <v>12.252595800758282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61.406641573991415</v>
      </c>
      <c r="D15" s="4">
        <v>62.824690000000004</v>
      </c>
      <c r="E15" s="4">
        <v>40.132759999999998</v>
      </c>
      <c r="F15" s="4">
        <v>42.799520000000001</v>
      </c>
      <c r="G15" s="4">
        <v>36.095820000000003</v>
      </c>
      <c r="H15" s="4">
        <v>27.753885459250345</v>
      </c>
      <c r="I15" s="4">
        <v>25.498619999999999</v>
      </c>
      <c r="J15" s="4">
        <v>18.898780000000002</v>
      </c>
      <c r="K15" s="4">
        <v>20.000080000000001</v>
      </c>
      <c r="L15" s="4">
        <v>14.001090000000003</v>
      </c>
      <c r="M15" s="4">
        <v>15.525273239759246</v>
      </c>
      <c r="N15" s="4">
        <v>13.807503504031779</v>
      </c>
      <c r="O15" s="4">
        <v>11.297399765480627</v>
      </c>
      <c r="P15" s="4">
        <v>8.794088969573032</v>
      </c>
      <c r="Q15" s="4">
        <v>7.8540157822945771</v>
      </c>
      <c r="R15" s="4">
        <v>8.3159841287920724</v>
      </c>
    </row>
    <row r="16" spans="1:18" ht="11.25" customHeight="1" x14ac:dyDescent="0.25">
      <c r="A16" s="50" t="s">
        <v>260</v>
      </c>
      <c r="B16" s="51" t="s">
        <v>259</v>
      </c>
      <c r="C16" s="7">
        <v>10.556350181997587</v>
      </c>
      <c r="D16" s="7">
        <v>11.02106</v>
      </c>
      <c r="E16" s="7">
        <v>8.9328199999999995</v>
      </c>
      <c r="F16" s="7">
        <v>8.1996500000000001</v>
      </c>
      <c r="G16" s="7">
        <v>7.6957199999999997</v>
      </c>
      <c r="H16" s="7">
        <v>3.1766426962807492</v>
      </c>
      <c r="I16" s="7">
        <v>2.7987000000000002</v>
      </c>
      <c r="J16" s="7">
        <v>0.99997999999999998</v>
      </c>
      <c r="K16" s="7">
        <v>0.70001000000000002</v>
      </c>
      <c r="L16" s="7">
        <v>0.89998999999999996</v>
      </c>
      <c r="M16" s="7">
        <v>0.97928646589247814</v>
      </c>
      <c r="N16" s="7">
        <v>0.69485227054700982</v>
      </c>
      <c r="O16" s="7">
        <v>0.57322844638339132</v>
      </c>
      <c r="P16" s="7">
        <v>0.45837432215740004</v>
      </c>
      <c r="Q16" s="7">
        <v>0.47367757650494718</v>
      </c>
      <c r="R16" s="7">
        <v>0.45808100722992856</v>
      </c>
    </row>
    <row r="17" spans="1:18" ht="11.25" customHeight="1" x14ac:dyDescent="0.25">
      <c r="A17" s="55" t="s">
        <v>258</v>
      </c>
      <c r="B17" s="51" t="s">
        <v>257</v>
      </c>
      <c r="C17" s="7">
        <v>0.21496130696474999</v>
      </c>
      <c r="D17" s="7">
        <v>0.20000999999999999</v>
      </c>
      <c r="E17" s="7">
        <v>0.2</v>
      </c>
      <c r="F17" s="7">
        <v>0.2</v>
      </c>
      <c r="G17" s="7">
        <v>0.2</v>
      </c>
      <c r="H17" s="7">
        <v>0.21496130696475216</v>
      </c>
      <c r="I17" s="7">
        <v>0.2</v>
      </c>
      <c r="J17" s="7">
        <v>0.19999</v>
      </c>
      <c r="K17" s="7">
        <v>0.2</v>
      </c>
      <c r="L17" s="7">
        <v>0.20002</v>
      </c>
      <c r="M17" s="7">
        <v>0.21496532178128522</v>
      </c>
      <c r="N17" s="7">
        <v>0.21496149563090114</v>
      </c>
      <c r="O17" s="7">
        <v>0.214961117754737</v>
      </c>
      <c r="P17" s="7">
        <v>0.21496112271272766</v>
      </c>
      <c r="Q17" s="7">
        <v>0.21496130696474999</v>
      </c>
      <c r="R17" s="7">
        <v>0.21495783615215941</v>
      </c>
    </row>
    <row r="18" spans="1:18" ht="11.25" customHeight="1" x14ac:dyDescent="0.25">
      <c r="A18" s="55" t="s">
        <v>517</v>
      </c>
      <c r="B18" s="51" t="s">
        <v>256</v>
      </c>
      <c r="C18" s="7">
        <v>50.635330085029075</v>
      </c>
      <c r="D18" s="7">
        <v>51.603620000000006</v>
      </c>
      <c r="E18" s="7">
        <v>30.999939999999999</v>
      </c>
      <c r="F18" s="7">
        <v>34.39987</v>
      </c>
      <c r="G18" s="7">
        <v>28.200099999999996</v>
      </c>
      <c r="H18" s="7">
        <v>24.362281456004844</v>
      </c>
      <c r="I18" s="7">
        <v>22.499919999999999</v>
      </c>
      <c r="J18" s="7">
        <v>17.698810000000002</v>
      </c>
      <c r="K18" s="7">
        <v>19.100069999999999</v>
      </c>
      <c r="L18" s="7">
        <v>12.901080000000002</v>
      </c>
      <c r="M18" s="7">
        <v>14.331021452085482</v>
      </c>
      <c r="N18" s="7">
        <v>12.897689737853868</v>
      </c>
      <c r="O18" s="7">
        <v>10.5092102013425</v>
      </c>
      <c r="P18" s="7">
        <v>8.1207535247029039</v>
      </c>
      <c r="Q18" s="7">
        <v>7.1653768988248796</v>
      </c>
      <c r="R18" s="7">
        <v>7.6429452854099846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2471.0236438485672</v>
      </c>
      <c r="D21" s="5">
        <v>2578.0061200000005</v>
      </c>
      <c r="E21" s="5">
        <v>2547.57276</v>
      </c>
      <c r="F21" s="5">
        <v>2692.8489</v>
      </c>
      <c r="G21" s="5">
        <v>2463.6723499999998</v>
      </c>
      <c r="H21" s="5">
        <v>2461.8050699397013</v>
      </c>
      <c r="I21" s="5">
        <v>2317.1564099999996</v>
      </c>
      <c r="J21" s="5">
        <v>1929.2582499999999</v>
      </c>
      <c r="K21" s="5">
        <v>2104.7992199999999</v>
      </c>
      <c r="L21" s="5">
        <v>1876.5819799999999</v>
      </c>
      <c r="M21" s="5">
        <v>1881.7407215673684</v>
      </c>
      <c r="N21" s="5">
        <v>1614.6499425676993</v>
      </c>
      <c r="O21" s="5">
        <v>1516.5116398796511</v>
      </c>
      <c r="P21" s="5">
        <v>1494.2008849196541</v>
      </c>
      <c r="Q21" s="5">
        <v>1381.8847709126601</v>
      </c>
      <c r="R21" s="5">
        <v>1444.2218663065969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2471.0236438485672</v>
      </c>
      <c r="D30" s="4">
        <v>2578.0061200000005</v>
      </c>
      <c r="E30" s="4">
        <v>2547.57276</v>
      </c>
      <c r="F30" s="4">
        <v>2692.8489</v>
      </c>
      <c r="G30" s="4">
        <v>2463.6723499999998</v>
      </c>
      <c r="H30" s="4">
        <v>2461.8050699397013</v>
      </c>
      <c r="I30" s="4">
        <v>2317.1564099999996</v>
      </c>
      <c r="J30" s="4">
        <v>1929.2582499999999</v>
      </c>
      <c r="K30" s="4">
        <v>2104.7992199999999</v>
      </c>
      <c r="L30" s="4">
        <v>1876.5819799999999</v>
      </c>
      <c r="M30" s="4">
        <v>1881.7407215673684</v>
      </c>
      <c r="N30" s="4">
        <v>1614.6499425676993</v>
      </c>
      <c r="O30" s="4">
        <v>1516.5116398796511</v>
      </c>
      <c r="P30" s="4">
        <v>1494.2008849196541</v>
      </c>
      <c r="Q30" s="4">
        <v>1381.8847709126601</v>
      </c>
      <c r="R30" s="4">
        <v>1444.2218663065969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87.893939708143705</v>
      </c>
      <c r="D34" s="7">
        <v>87.90052</v>
      </c>
      <c r="E34" s="7">
        <v>114.29809</v>
      </c>
      <c r="F34" s="7">
        <v>121.99766</v>
      </c>
      <c r="G34" s="7">
        <v>136.19982999999999</v>
      </c>
      <c r="H34" s="7">
        <v>128.54703055983759</v>
      </c>
      <c r="I34" s="7">
        <v>126.36305</v>
      </c>
      <c r="J34" s="7">
        <v>112.03867</v>
      </c>
      <c r="K34" s="7">
        <v>102.142</v>
      </c>
      <c r="L34" s="7">
        <v>91.198800000000006</v>
      </c>
      <c r="M34" s="7">
        <v>106.5737441596572</v>
      </c>
      <c r="N34" s="7">
        <v>83.500704631083067</v>
      </c>
      <c r="O34" s="7">
        <v>66.100246744510983</v>
      </c>
      <c r="P34" s="7">
        <v>46.26508593585698</v>
      </c>
      <c r="Q34" s="7">
        <v>55.077809387525981</v>
      </c>
      <c r="R34" s="7">
        <v>47.362152248795169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6.2099932673303995</v>
      </c>
      <c r="D38" s="7">
        <v>1</v>
      </c>
      <c r="E38" s="7">
        <v>4.09992</v>
      </c>
      <c r="F38" s="7">
        <v>5.1999399999999998</v>
      </c>
      <c r="G38" s="7">
        <v>4.09992</v>
      </c>
      <c r="H38" s="7">
        <v>4.1320486912753056</v>
      </c>
      <c r="I38" s="7">
        <v>3.0999699999999999</v>
      </c>
      <c r="J38" s="7">
        <v>3.1000100000000002</v>
      </c>
      <c r="K38" s="7">
        <v>3.1000100000000002</v>
      </c>
      <c r="L38" s="7">
        <v>5.1999399999999998</v>
      </c>
      <c r="M38" s="7">
        <v>4.1320422076787162</v>
      </c>
      <c r="N38" s="7">
        <v>1.0270404224838756</v>
      </c>
      <c r="O38" s="7">
        <v>6.2099747074617131</v>
      </c>
      <c r="P38" s="7">
        <v>4.1320390699424578</v>
      </c>
      <c r="Q38" s="7">
        <v>1.0270373554982324</v>
      </c>
      <c r="R38" s="7">
        <v>1.0270395027059278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6.2099932673303995</v>
      </c>
      <c r="D41" s="6">
        <v>1</v>
      </c>
      <c r="E41" s="6">
        <v>4.09992</v>
      </c>
      <c r="F41" s="6">
        <v>5.1999399999999998</v>
      </c>
      <c r="G41" s="6">
        <v>4.09992</v>
      </c>
      <c r="H41" s="6">
        <v>4.1320486912753056</v>
      </c>
      <c r="I41" s="6">
        <v>3.0999699999999999</v>
      </c>
      <c r="J41" s="6">
        <v>3.1000100000000002</v>
      </c>
      <c r="K41" s="6">
        <v>3.1000100000000002</v>
      </c>
      <c r="L41" s="6">
        <v>5.1999399999999998</v>
      </c>
      <c r="M41" s="6">
        <v>4.1320422076787162</v>
      </c>
      <c r="N41" s="6">
        <v>1.0270404224838756</v>
      </c>
      <c r="O41" s="6">
        <v>6.2099747074617131</v>
      </c>
      <c r="P41" s="6">
        <v>4.1320390699424578</v>
      </c>
      <c r="Q41" s="6">
        <v>1.0270373554982324</v>
      </c>
      <c r="R41" s="6">
        <v>1.0270395027059278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1985.2211417345329</v>
      </c>
      <c r="D43" s="7">
        <v>2005.7047299999999</v>
      </c>
      <c r="E43" s="7">
        <v>1995.48251</v>
      </c>
      <c r="F43" s="7">
        <v>2110.9065099999998</v>
      </c>
      <c r="G43" s="7">
        <v>1983.2662399999999</v>
      </c>
      <c r="H43" s="7">
        <v>2120.8539756431128</v>
      </c>
      <c r="I43" s="7">
        <v>1910.59646</v>
      </c>
      <c r="J43" s="7">
        <v>1662.2125599999999</v>
      </c>
      <c r="K43" s="7">
        <v>1882.04883</v>
      </c>
      <c r="L43" s="7">
        <v>1698.9842799999999</v>
      </c>
      <c r="M43" s="7">
        <v>1675.496119778255</v>
      </c>
      <c r="N43" s="7">
        <v>1492.862346471441</v>
      </c>
      <c r="O43" s="7">
        <v>1431.7811184515576</v>
      </c>
      <c r="P43" s="7">
        <v>1440.9375132906748</v>
      </c>
      <c r="Q43" s="7">
        <v>1311.4491699865314</v>
      </c>
      <c r="R43" s="7">
        <v>1367.1726616464157</v>
      </c>
    </row>
    <row r="44" spans="1:18" ht="11.25" customHeight="1" x14ac:dyDescent="0.25">
      <c r="A44" s="50" t="s">
        <v>205</v>
      </c>
      <c r="B44" s="51" t="s">
        <v>204</v>
      </c>
      <c r="C44" s="7">
        <v>391.69856913855995</v>
      </c>
      <c r="D44" s="7">
        <v>483.40087</v>
      </c>
      <c r="E44" s="7">
        <v>433.69224000000003</v>
      </c>
      <c r="F44" s="7">
        <v>454.74478999999997</v>
      </c>
      <c r="G44" s="7">
        <v>340.10635999999994</v>
      </c>
      <c r="H44" s="7">
        <v>208.27201504547511</v>
      </c>
      <c r="I44" s="7">
        <v>277.09692999999999</v>
      </c>
      <c r="J44" s="7">
        <v>151.90701000000001</v>
      </c>
      <c r="K44" s="7">
        <v>117.50838000000002</v>
      </c>
      <c r="L44" s="7">
        <v>81.19896</v>
      </c>
      <c r="M44" s="7">
        <v>95.5388154217774</v>
      </c>
      <c r="N44" s="7">
        <v>37.259851042691267</v>
      </c>
      <c r="O44" s="7">
        <v>12.420299976120717</v>
      </c>
      <c r="P44" s="7">
        <v>2.8662466231793151</v>
      </c>
      <c r="Q44" s="7">
        <v>14.330754183104569</v>
      </c>
      <c r="R44" s="7">
        <v>28.660012908680208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1744.134686610726</v>
      </c>
      <c r="D52" s="5">
        <v>2115.31792</v>
      </c>
      <c r="E52" s="5">
        <v>1955.79801</v>
      </c>
      <c r="F52" s="5">
        <v>2122.1704300000006</v>
      </c>
      <c r="G52" s="5">
        <v>2258.0564900000004</v>
      </c>
      <c r="H52" s="5">
        <v>2067.421904226112</v>
      </c>
      <c r="I52" s="5">
        <v>2055.69877</v>
      </c>
      <c r="J52" s="5">
        <v>1823.4701599999999</v>
      </c>
      <c r="K52" s="5">
        <v>1897.5256899999999</v>
      </c>
      <c r="L52" s="5">
        <v>1840.0678700000001</v>
      </c>
      <c r="M52" s="5">
        <v>1980.2409506165361</v>
      </c>
      <c r="N52" s="5">
        <v>1695.7788258193154</v>
      </c>
      <c r="O52" s="5">
        <v>1721.4731820313666</v>
      </c>
      <c r="P52" s="5">
        <v>1761.7255669003564</v>
      </c>
      <c r="Q52" s="5">
        <v>1555.527497216304</v>
      </c>
      <c r="R52" s="5">
        <v>1577.0769085927761</v>
      </c>
    </row>
    <row r="53" spans="1:18" ht="11.25" customHeight="1" x14ac:dyDescent="0.25">
      <c r="A53" s="48" t="s">
        <v>187</v>
      </c>
      <c r="B53" s="49" t="s">
        <v>186</v>
      </c>
      <c r="C53" s="4">
        <v>1744.134686610726</v>
      </c>
      <c r="D53" s="4">
        <v>2115.31792</v>
      </c>
      <c r="E53" s="4">
        <v>1955.79801</v>
      </c>
      <c r="F53" s="4">
        <v>2122.1704300000006</v>
      </c>
      <c r="G53" s="4">
        <v>2258.0564900000004</v>
      </c>
      <c r="H53" s="4">
        <v>2067.421904226112</v>
      </c>
      <c r="I53" s="4">
        <v>2055.69877</v>
      </c>
      <c r="J53" s="4">
        <v>1823.4701599999999</v>
      </c>
      <c r="K53" s="4">
        <v>1897.5256899999999</v>
      </c>
      <c r="L53" s="4">
        <v>1840.0678700000001</v>
      </c>
      <c r="M53" s="4">
        <v>1980.2409506165361</v>
      </c>
      <c r="N53" s="4">
        <v>1695.7788258193154</v>
      </c>
      <c r="O53" s="4">
        <v>1721.4731820313666</v>
      </c>
      <c r="P53" s="4">
        <v>1761.7255669003564</v>
      </c>
      <c r="Q53" s="4">
        <v>1555.527497216304</v>
      </c>
      <c r="R53" s="4">
        <v>1577.0769085927761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898.01280214005862</v>
      </c>
      <c r="D60" s="5">
        <v>957.49843999999996</v>
      </c>
      <c r="E60" s="5">
        <v>944.75941999999998</v>
      </c>
      <c r="F60" s="5">
        <v>1012.80282</v>
      </c>
      <c r="G60" s="5">
        <v>1078.89003</v>
      </c>
      <c r="H60" s="5">
        <v>1096.6604972865778</v>
      </c>
      <c r="I60" s="5">
        <v>1117.0999999999999</v>
      </c>
      <c r="J60" s="5">
        <v>1133.13888</v>
      </c>
      <c r="K60" s="5">
        <v>1293.0017499999999</v>
      </c>
      <c r="L60" s="5">
        <v>1311.35905</v>
      </c>
      <c r="M60" s="5">
        <v>1604.1606955192503</v>
      </c>
      <c r="N60" s="5">
        <v>1496.7033879597568</v>
      </c>
      <c r="O60" s="5">
        <v>1583.3805163416669</v>
      </c>
      <c r="P60" s="5">
        <v>1632.6072418075862</v>
      </c>
      <c r="Q60" s="5">
        <v>1478.7427152001546</v>
      </c>
      <c r="R60" s="5">
        <v>1529.401929874844</v>
      </c>
    </row>
    <row r="61" spans="1:18" ht="11.25" customHeight="1" x14ac:dyDescent="0.25">
      <c r="A61" s="46" t="s">
        <v>171</v>
      </c>
      <c r="B61" s="47" t="s">
        <v>170</v>
      </c>
      <c r="C61" s="5">
        <v>1686.9446832903384</v>
      </c>
      <c r="D61" s="5">
        <v>1797.6834200000001</v>
      </c>
      <c r="E61" s="5">
        <v>1700.5966699999997</v>
      </c>
      <c r="F61" s="5">
        <v>1712.70874</v>
      </c>
      <c r="G61" s="5">
        <v>1685.7173400000001</v>
      </c>
      <c r="H61" s="5">
        <v>1808.5156479234645</v>
      </c>
      <c r="I61" s="5">
        <v>1758.9987100000005</v>
      </c>
      <c r="J61" s="5">
        <v>1741.2081600000001</v>
      </c>
      <c r="K61" s="5">
        <v>1776.5206200000002</v>
      </c>
      <c r="L61" s="5">
        <v>1733.0479399999999</v>
      </c>
      <c r="M61" s="5">
        <v>1971.6129451563154</v>
      </c>
      <c r="N61" s="5">
        <v>1870.7360138132858</v>
      </c>
      <c r="O61" s="5">
        <v>1962.6407544197991</v>
      </c>
      <c r="P61" s="5">
        <v>2200.3660107385376</v>
      </c>
      <c r="Q61" s="5">
        <v>1883.4437970323679</v>
      </c>
      <c r="R61" s="5">
        <v>2052.713607540175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62.362663609439245</v>
      </c>
      <c r="D64" s="4">
        <v>66.5</v>
      </c>
      <c r="E64" s="4">
        <v>69.2</v>
      </c>
      <c r="F64" s="4">
        <v>79</v>
      </c>
      <c r="G64" s="4">
        <v>85.09999999999998</v>
      </c>
      <c r="H64" s="4">
        <v>90.689786949459858</v>
      </c>
      <c r="I64" s="4">
        <v>98.9</v>
      </c>
      <c r="J64" s="4">
        <v>105.2</v>
      </c>
      <c r="K64" s="4">
        <v>114.1</v>
      </c>
      <c r="L64" s="4">
        <v>122.9</v>
      </c>
      <c r="M64" s="4">
        <v>163.72886213814797</v>
      </c>
      <c r="N64" s="4">
        <v>165.06639915926144</v>
      </c>
      <c r="O64" s="4">
        <v>172.90054456864365</v>
      </c>
      <c r="P64" s="4">
        <v>176.36381006974329</v>
      </c>
      <c r="Q64" s="4">
        <v>180.54361326072387</v>
      </c>
      <c r="R64" s="4">
        <v>183.07537976497602</v>
      </c>
    </row>
    <row r="65" spans="1:18" ht="11.25" customHeight="1" x14ac:dyDescent="0.25">
      <c r="A65" s="50" t="s">
        <v>163</v>
      </c>
      <c r="B65" s="51" t="s">
        <v>162</v>
      </c>
      <c r="C65" s="7">
        <v>62.362663609439245</v>
      </c>
      <c r="D65" s="7">
        <v>66.5</v>
      </c>
      <c r="E65" s="7">
        <v>69.2</v>
      </c>
      <c r="F65" s="7">
        <v>79</v>
      </c>
      <c r="G65" s="7">
        <v>85.09999999999998</v>
      </c>
      <c r="H65" s="7">
        <v>90.689786949459858</v>
      </c>
      <c r="I65" s="7">
        <v>98.9</v>
      </c>
      <c r="J65" s="7">
        <v>105.2</v>
      </c>
      <c r="K65" s="7">
        <v>114.1</v>
      </c>
      <c r="L65" s="7">
        <v>122.9</v>
      </c>
      <c r="M65" s="7">
        <v>163.72886213814797</v>
      </c>
      <c r="N65" s="7">
        <v>165.06639915926144</v>
      </c>
      <c r="O65" s="7">
        <v>172.90054456864365</v>
      </c>
      <c r="P65" s="7">
        <v>176.36381006974329</v>
      </c>
      <c r="Q65" s="7">
        <v>180.54361326072387</v>
      </c>
      <c r="R65" s="7">
        <v>183.07537976497602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1619.6617942103726</v>
      </c>
      <c r="D68" s="4">
        <v>1726.6834200000001</v>
      </c>
      <c r="E68" s="4">
        <v>1623.9966699999998</v>
      </c>
      <c r="F68" s="4">
        <v>1627.98929</v>
      </c>
      <c r="G68" s="4">
        <v>1594.91734</v>
      </c>
      <c r="H68" s="4">
        <v>1711.3770217650622</v>
      </c>
      <c r="I68" s="4">
        <v>1653.7987100000003</v>
      </c>
      <c r="J68" s="4">
        <v>1630.30816</v>
      </c>
      <c r="K68" s="4">
        <v>1656.3206200000002</v>
      </c>
      <c r="L68" s="4">
        <v>1603.4479400000002</v>
      </c>
      <c r="M68" s="4">
        <v>1800.2171297364248</v>
      </c>
      <c r="N68" s="4">
        <v>1699.02969872778</v>
      </c>
      <c r="O68" s="4">
        <v>1781.476141827844</v>
      </c>
      <c r="P68" s="4">
        <v>2016.1441706697499</v>
      </c>
      <c r="Q68" s="4">
        <v>1696.5229983316901</v>
      </c>
      <c r="R68" s="4">
        <v>1862.4489662867111</v>
      </c>
    </row>
    <row r="69" spans="1:18" ht="11.25" customHeight="1" x14ac:dyDescent="0.25">
      <c r="A69" s="50" t="s">
        <v>155</v>
      </c>
      <c r="B69" s="51" t="s">
        <v>154</v>
      </c>
      <c r="C69" s="7">
        <v>1610.8006114454927</v>
      </c>
      <c r="D69" s="7">
        <v>1716.98299</v>
      </c>
      <c r="E69" s="7">
        <v>1614.1966</v>
      </c>
      <c r="F69" s="7">
        <v>1616.68884</v>
      </c>
      <c r="G69" s="7">
        <v>1581.31799</v>
      </c>
      <c r="H69" s="7">
        <v>1698.3838053600321</v>
      </c>
      <c r="I69" s="7">
        <v>1630.5940700000001</v>
      </c>
      <c r="J69" s="7">
        <v>1606.9137900000001</v>
      </c>
      <c r="K69" s="7">
        <v>1632.22119</v>
      </c>
      <c r="L69" s="7">
        <v>1576.7524800000001</v>
      </c>
      <c r="M69" s="7">
        <v>1772.5828471753041</v>
      </c>
      <c r="N69" s="7">
        <v>1671.610555707194</v>
      </c>
      <c r="O69" s="7">
        <v>1753.2926825041013</v>
      </c>
      <c r="P69" s="7">
        <v>1987.4110351407353</v>
      </c>
      <c r="Q69" s="7">
        <v>1662.5107480653462</v>
      </c>
      <c r="R69" s="7">
        <v>1825.3797649756409</v>
      </c>
    </row>
    <row r="70" spans="1:18" ht="11.25" customHeight="1" x14ac:dyDescent="0.25">
      <c r="A70" s="50" t="s">
        <v>153</v>
      </c>
      <c r="B70" s="51" t="s">
        <v>152</v>
      </c>
      <c r="C70" s="7">
        <v>7.4042227954523643</v>
      </c>
      <c r="D70" s="7">
        <v>8.1002899999999993</v>
      </c>
      <c r="E70" s="7">
        <v>8.0999800000000004</v>
      </c>
      <c r="F70" s="7">
        <v>9.6002899999999993</v>
      </c>
      <c r="G70" s="7">
        <v>10.39959</v>
      </c>
      <c r="H70" s="7">
        <v>8.8850673545428158</v>
      </c>
      <c r="I70" s="7">
        <v>9.5999700000000008</v>
      </c>
      <c r="J70" s="7">
        <v>8.8997200000000003</v>
      </c>
      <c r="K70" s="7">
        <v>9.5997299999999992</v>
      </c>
      <c r="L70" s="7">
        <v>8.0999800000000004</v>
      </c>
      <c r="M70" s="7">
        <v>8.8850073320651024</v>
      </c>
      <c r="N70" s="7">
        <v>8.1446525842018467</v>
      </c>
      <c r="O70" s="7">
        <v>9.6254807131318909</v>
      </c>
      <c r="P70" s="7">
        <v>8.8850593694474522</v>
      </c>
      <c r="Q70" s="7">
        <v>8.5984522785898569</v>
      </c>
      <c r="R70" s="7">
        <v>10.748065348237301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0.19999</v>
      </c>
      <c r="L71" s="7">
        <v>0.49997000000000003</v>
      </c>
      <c r="M71" s="7">
        <v>0.69264842104808722</v>
      </c>
      <c r="N71" s="7">
        <v>1.218112237655584</v>
      </c>
      <c r="O71" s="7">
        <v>1.3853014292227153</v>
      </c>
      <c r="P71" s="7">
        <v>3.1527630020620143</v>
      </c>
      <c r="Q71" s="7">
        <v>8.7895345987715618</v>
      </c>
      <c r="R71" s="7">
        <v>9.7449125824018292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1.45695996942773</v>
      </c>
      <c r="D73" s="7">
        <v>1.6001399999999997</v>
      </c>
      <c r="E73" s="7">
        <v>1.700090000000003</v>
      </c>
      <c r="F73" s="7">
        <v>1.7001600000000003</v>
      </c>
      <c r="G73" s="7">
        <v>3.1997600000000013</v>
      </c>
      <c r="H73" s="7">
        <v>4.1081490504874338</v>
      </c>
      <c r="I73" s="7">
        <v>13.60467</v>
      </c>
      <c r="J73" s="7">
        <v>14.49465</v>
      </c>
      <c r="K73" s="7">
        <v>14.299709999999999</v>
      </c>
      <c r="L73" s="7">
        <v>18.095510000000001</v>
      </c>
      <c r="M73" s="7">
        <v>18.056626808007419</v>
      </c>
      <c r="N73" s="7">
        <v>18.056378198728549</v>
      </c>
      <c r="O73" s="7">
        <v>17.172677181387854</v>
      </c>
      <c r="P73" s="7">
        <v>16.695313157505208</v>
      </c>
      <c r="Q73" s="7">
        <v>16.624263388982349</v>
      </c>
      <c r="R73" s="7">
        <v>16.576223380431212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1.45695996942773</v>
      </c>
      <c r="D75" s="6">
        <v>1.6001399999999997</v>
      </c>
      <c r="E75" s="6">
        <v>1.700090000000003</v>
      </c>
      <c r="F75" s="6">
        <v>1.7001600000000003</v>
      </c>
      <c r="G75" s="6">
        <v>3.1997600000000013</v>
      </c>
      <c r="H75" s="6">
        <v>4.1081490504874338</v>
      </c>
      <c r="I75" s="6">
        <v>13.60467</v>
      </c>
      <c r="J75" s="6">
        <v>14.49465</v>
      </c>
      <c r="K75" s="6">
        <v>14.299709999999999</v>
      </c>
      <c r="L75" s="6">
        <v>18.095510000000001</v>
      </c>
      <c r="M75" s="6">
        <v>18.056626808007419</v>
      </c>
      <c r="N75" s="6">
        <v>18.056378198728549</v>
      </c>
      <c r="O75" s="6">
        <v>17.172677181387854</v>
      </c>
      <c r="P75" s="6">
        <v>16.695313157505208</v>
      </c>
      <c r="Q75" s="6">
        <v>16.624263388982349</v>
      </c>
      <c r="R75" s="6">
        <v>16.576223380431212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4.9202254705264199</v>
      </c>
      <c r="D78" s="4">
        <v>4.5</v>
      </c>
      <c r="E78" s="4">
        <v>7.4</v>
      </c>
      <c r="F78" s="4">
        <v>5.7194500000000001</v>
      </c>
      <c r="G78" s="4">
        <v>5.7</v>
      </c>
      <c r="H78" s="4">
        <v>6.4488392089423661</v>
      </c>
      <c r="I78" s="4">
        <v>6.3</v>
      </c>
      <c r="J78" s="4">
        <v>5.7</v>
      </c>
      <c r="K78" s="4">
        <v>6.1</v>
      </c>
      <c r="L78" s="4">
        <v>6.7</v>
      </c>
      <c r="M78" s="4">
        <v>7.6669532817426198</v>
      </c>
      <c r="N78" s="4">
        <v>6.6399159262443899</v>
      </c>
      <c r="O78" s="4">
        <v>8.2640680233113599</v>
      </c>
      <c r="P78" s="4">
        <v>7.8580299990446294</v>
      </c>
      <c r="Q78" s="4">
        <v>6.3771854399541397</v>
      </c>
      <c r="R78" s="4">
        <v>7.18926148848763</v>
      </c>
    </row>
    <row r="79" spans="1:18" ht="11.25" customHeight="1" x14ac:dyDescent="0.25">
      <c r="A79" s="58" t="s">
        <v>135</v>
      </c>
      <c r="B79" s="47" t="s">
        <v>134</v>
      </c>
      <c r="C79" s="5">
        <v>2355.3447812377112</v>
      </c>
      <c r="D79" s="5">
        <v>2466.0592809529712</v>
      </c>
      <c r="E79" s="5">
        <v>2488.1057046619676</v>
      </c>
      <c r="F79" s="5">
        <v>2564.6951157923932</v>
      </c>
      <c r="G79" s="5">
        <v>2466.5737448146674</v>
      </c>
      <c r="H79" s="5">
        <v>2501.6975245058215</v>
      </c>
      <c r="I79" s="5">
        <v>2655.4215640328371</v>
      </c>
      <c r="J79" s="5">
        <v>2726.2927814207578</v>
      </c>
      <c r="K79" s="5">
        <v>2716.8020449132337</v>
      </c>
      <c r="L79" s="5">
        <v>2624.8219729790389</v>
      </c>
      <c r="M79" s="5">
        <v>2669.827259112878</v>
      </c>
      <c r="N79" s="5">
        <v>2641.2806081645394</v>
      </c>
      <c r="O79" s="5">
        <v>2711.176880666736</v>
      </c>
      <c r="P79" s="5">
        <v>2695.5927640792602</v>
      </c>
      <c r="Q79" s="5">
        <v>2625.5697109221651</v>
      </c>
      <c r="R79" s="5">
        <v>2616.9202658181621</v>
      </c>
    </row>
    <row r="80" spans="1:18" ht="11.25" customHeight="1" x14ac:dyDescent="0.25">
      <c r="A80" s="58" t="s">
        <v>133</v>
      </c>
      <c r="B80" s="47">
        <v>7200</v>
      </c>
      <c r="C80" s="5">
        <v>13.399254800802501</v>
      </c>
      <c r="D80" s="5">
        <v>14.99976</v>
      </c>
      <c r="E80" s="5">
        <v>14.79318</v>
      </c>
      <c r="F80" s="5">
        <v>15.50027</v>
      </c>
      <c r="G80" s="5">
        <v>12.50029</v>
      </c>
      <c r="H80" s="5">
        <v>9.5060418148399251</v>
      </c>
      <c r="I80" s="5">
        <v>6.4999799999999999</v>
      </c>
      <c r="J80" s="5">
        <v>3.5000100000000001</v>
      </c>
      <c r="K80" s="5">
        <v>0.50000999999999995</v>
      </c>
      <c r="L80" s="5">
        <v>1.29966</v>
      </c>
      <c r="M80" s="5">
        <v>1.40919079010223</v>
      </c>
      <c r="N80" s="5">
        <v>0.52546008468187499</v>
      </c>
      <c r="O80" s="5">
        <v>0.57322814904321584</v>
      </c>
      <c r="P80" s="5">
        <v>0.57322966056726388</v>
      </c>
      <c r="Q80" s="5">
        <v>0.52546097258048996</v>
      </c>
      <c r="R80" s="5">
        <v>0.57323015190599003</v>
      </c>
    </row>
    <row r="81" spans="1:18" ht="11.25" customHeight="1" x14ac:dyDescent="0.25">
      <c r="A81" s="48" t="s">
        <v>132</v>
      </c>
      <c r="B81" s="49" t="s">
        <v>131</v>
      </c>
      <c r="C81" s="4">
        <v>13.399254800802501</v>
      </c>
      <c r="D81" s="4">
        <v>14.99976</v>
      </c>
      <c r="E81" s="4">
        <v>14.79318</v>
      </c>
      <c r="F81" s="4">
        <v>15.50027</v>
      </c>
      <c r="G81" s="4">
        <v>12.50029</v>
      </c>
      <c r="H81" s="4">
        <v>9.5060418148399251</v>
      </c>
      <c r="I81" s="4">
        <v>6.4999799999999999</v>
      </c>
      <c r="J81" s="4">
        <v>3.5000100000000001</v>
      </c>
      <c r="K81" s="4">
        <v>0.50000999999999995</v>
      </c>
      <c r="L81" s="4">
        <v>1.29966</v>
      </c>
      <c r="M81" s="4">
        <v>1.40919079010223</v>
      </c>
      <c r="N81" s="4">
        <v>0.52546008468187499</v>
      </c>
      <c r="O81" s="4">
        <v>0.57322814904321584</v>
      </c>
      <c r="P81" s="4">
        <v>0.57322966056726388</v>
      </c>
      <c r="Q81" s="4">
        <v>0.52546097258048996</v>
      </c>
      <c r="R81" s="4">
        <v>0.57323015190599003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459</v>
      </c>
      <c r="B1" s="42" t="s">
        <v>458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6212.6323008841637</v>
      </c>
      <c r="D2" s="45">
        <v>6526.2625800000005</v>
      </c>
      <c r="E2" s="45">
        <v>6316.4191899999996</v>
      </c>
      <c r="F2" s="45">
        <v>6429.0002399999994</v>
      </c>
      <c r="G2" s="45">
        <v>6279.5685000000012</v>
      </c>
      <c r="H2" s="45">
        <v>6192.3403968957246</v>
      </c>
      <c r="I2" s="45">
        <v>5934.3579399999999</v>
      </c>
      <c r="J2" s="45">
        <v>5828.91716</v>
      </c>
      <c r="K2" s="45">
        <v>5891.9998100000003</v>
      </c>
      <c r="L2" s="45">
        <v>5789.8832399999992</v>
      </c>
      <c r="M2" s="45">
        <v>6329.4540519665497</v>
      </c>
      <c r="N2" s="45">
        <v>5857.9188507721647</v>
      </c>
      <c r="O2" s="45">
        <v>6052.335150854241</v>
      </c>
      <c r="P2" s="45">
        <v>6398.3496120376512</v>
      </c>
      <c r="Q2" s="45">
        <v>5624.2010332925383</v>
      </c>
      <c r="R2" s="45">
        <v>5978.0530972410806</v>
      </c>
    </row>
    <row r="3" spans="1:18" ht="11.25" customHeight="1" x14ac:dyDescent="0.25">
      <c r="A3" s="46" t="s">
        <v>286</v>
      </c>
      <c r="B3" s="47" t="s">
        <v>285</v>
      </c>
      <c r="C3" s="5">
        <v>213.77415585970567</v>
      </c>
      <c r="D3" s="5">
        <v>201.62331</v>
      </c>
      <c r="E3" s="5">
        <v>160.80710999999999</v>
      </c>
      <c r="F3" s="5">
        <v>134.16206</v>
      </c>
      <c r="G3" s="5">
        <v>129.41822999999999</v>
      </c>
      <c r="H3" s="5">
        <v>89.516582353501562</v>
      </c>
      <c r="I3" s="5">
        <v>85.00273</v>
      </c>
      <c r="J3" s="5">
        <v>68.42559</v>
      </c>
      <c r="K3" s="5">
        <v>69.705759999999998</v>
      </c>
      <c r="L3" s="5">
        <v>52.001019999999997</v>
      </c>
      <c r="M3" s="5">
        <v>56.8217711452956</v>
      </c>
      <c r="N3" s="5">
        <v>37.619057181662065</v>
      </c>
      <c r="O3" s="5">
        <v>39.023695633333865</v>
      </c>
      <c r="P3" s="5">
        <v>27.650386817514505</v>
      </c>
      <c r="Q3" s="5">
        <v>22.56437668719693</v>
      </c>
      <c r="R3" s="5">
        <v>24.892480969513315</v>
      </c>
    </row>
    <row r="4" spans="1:18" ht="11.25" customHeight="1" x14ac:dyDescent="0.25">
      <c r="A4" s="48" t="s">
        <v>284</v>
      </c>
      <c r="B4" s="49" t="s">
        <v>283</v>
      </c>
      <c r="C4" s="4">
        <v>170.73629239414876</v>
      </c>
      <c r="D4" s="4">
        <v>160.48031</v>
      </c>
      <c r="E4" s="4">
        <v>128.85160999999999</v>
      </c>
      <c r="F4" s="4">
        <v>107.10357999999999</v>
      </c>
      <c r="G4" s="4">
        <v>103.38831999999999</v>
      </c>
      <c r="H4" s="4">
        <v>69.168360888778039</v>
      </c>
      <c r="I4" s="4">
        <v>66.370109999999997</v>
      </c>
      <c r="J4" s="4">
        <v>54.326489999999993</v>
      </c>
      <c r="K4" s="4">
        <v>54.941929999999999</v>
      </c>
      <c r="L4" s="4">
        <v>41.800249999999998</v>
      </c>
      <c r="M4" s="4">
        <v>45.595831435225733</v>
      </c>
      <c r="N4" s="4">
        <v>27.631398799468446</v>
      </c>
      <c r="O4" s="4">
        <v>30.593737788715551</v>
      </c>
      <c r="P4" s="4">
        <v>21.244765946841568</v>
      </c>
      <c r="Q4" s="4">
        <v>17.098819871177312</v>
      </c>
      <c r="R4" s="4">
        <v>18.963352426695501</v>
      </c>
    </row>
    <row r="5" spans="1:18" ht="11.25" customHeight="1" x14ac:dyDescent="0.25">
      <c r="A5" s="50" t="s">
        <v>282</v>
      </c>
      <c r="B5" s="51" t="s">
        <v>281</v>
      </c>
      <c r="C5" s="7">
        <v>46.11692993132413</v>
      </c>
      <c r="D5" s="7">
        <v>44.808869999999999</v>
      </c>
      <c r="E5" s="7">
        <v>35.512979999999999</v>
      </c>
      <c r="F5" s="7">
        <v>31.529380000000003</v>
      </c>
      <c r="G5" s="7">
        <v>31.876299999999997</v>
      </c>
      <c r="H5" s="7">
        <v>23.531345454641983</v>
      </c>
      <c r="I5" s="7">
        <v>23.471690000000002</v>
      </c>
      <c r="J5" s="7">
        <v>14.024339999999999</v>
      </c>
      <c r="K5" s="7">
        <v>2.7095899999999999</v>
      </c>
      <c r="L5" s="7">
        <v>3.3999600000000001</v>
      </c>
      <c r="M5" s="7">
        <v>5.183047073889842</v>
      </c>
      <c r="N5" s="7">
        <v>7.8578100722238231</v>
      </c>
      <c r="O5" s="7">
        <v>5.2545264752862977</v>
      </c>
      <c r="P5" s="7">
        <v>1.9840677890635352</v>
      </c>
      <c r="Q5" s="7">
        <v>1.9825991336950719</v>
      </c>
      <c r="R5" s="7">
        <v>4.5857662158797883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4.0146100000000002</v>
      </c>
      <c r="H6" s="6">
        <v>2.6989581720226545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46.11692993132413</v>
      </c>
      <c r="D8" s="6">
        <v>44.808869999999999</v>
      </c>
      <c r="E8" s="6">
        <v>35.512979999999999</v>
      </c>
      <c r="F8" s="6">
        <v>31.529380000000003</v>
      </c>
      <c r="G8" s="6">
        <v>27.861689999999996</v>
      </c>
      <c r="H8" s="6">
        <v>20.832387282619329</v>
      </c>
      <c r="I8" s="6">
        <v>23.471690000000002</v>
      </c>
      <c r="J8" s="6">
        <v>14.024339999999999</v>
      </c>
      <c r="K8" s="6">
        <v>2.7095899999999999</v>
      </c>
      <c r="L8" s="6">
        <v>3.3999600000000001</v>
      </c>
      <c r="M8" s="6">
        <v>5.183047073889842</v>
      </c>
      <c r="N8" s="6">
        <v>7.8578100722238231</v>
      </c>
      <c r="O8" s="6">
        <v>5.2545264752862977</v>
      </c>
      <c r="P8" s="6">
        <v>1.9840677890635352</v>
      </c>
      <c r="Q8" s="6">
        <v>1.9825991336950719</v>
      </c>
      <c r="R8" s="6">
        <v>4.5857662158797883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2.1018438903219598</v>
      </c>
      <c r="D10" s="7">
        <v>0.70004999999999995</v>
      </c>
      <c r="E10" s="7">
        <v>0.7</v>
      </c>
      <c r="F10" s="7">
        <v>1.3999900000000001</v>
      </c>
      <c r="G10" s="7">
        <v>0.7</v>
      </c>
      <c r="H10" s="7">
        <v>0.69265310021974702</v>
      </c>
      <c r="I10" s="7">
        <v>0.7</v>
      </c>
      <c r="J10" s="7">
        <v>6.2995799999999997</v>
      </c>
      <c r="K10" s="7">
        <v>18.200150000000001</v>
      </c>
      <c r="L10" s="7">
        <v>10.5007</v>
      </c>
      <c r="M10" s="7">
        <v>9.1001986220742594</v>
      </c>
      <c r="N10" s="7">
        <v>0</v>
      </c>
      <c r="O10" s="7">
        <v>4.8963365710800417</v>
      </c>
      <c r="P10" s="7">
        <v>6.3055262662399016</v>
      </c>
      <c r="Q10" s="7">
        <v>4.2036877806439303</v>
      </c>
      <c r="R10" s="7">
        <v>2.7944518699780225</v>
      </c>
    </row>
    <row r="11" spans="1:18" ht="11.25" customHeight="1" x14ac:dyDescent="0.25">
      <c r="A11" s="50" t="s">
        <v>270</v>
      </c>
      <c r="B11" s="51" t="s">
        <v>269</v>
      </c>
      <c r="C11" s="7">
        <v>122.51751857250268</v>
      </c>
      <c r="D11" s="7">
        <v>114.97139</v>
      </c>
      <c r="E11" s="7">
        <v>92.638630000000006</v>
      </c>
      <c r="F11" s="7">
        <v>74.174209999999988</v>
      </c>
      <c r="G11" s="7">
        <v>70.812020000000004</v>
      </c>
      <c r="H11" s="7">
        <v>44.944362333916317</v>
      </c>
      <c r="I11" s="7">
        <v>42.198419999999999</v>
      </c>
      <c r="J11" s="7">
        <v>34.002569999999999</v>
      </c>
      <c r="K11" s="7">
        <v>34.03219</v>
      </c>
      <c r="L11" s="7">
        <v>27.89959</v>
      </c>
      <c r="M11" s="7">
        <v>31.312585739261635</v>
      </c>
      <c r="N11" s="7">
        <v>19.773588727244622</v>
      </c>
      <c r="O11" s="7">
        <v>20.442874742349211</v>
      </c>
      <c r="P11" s="7">
        <v>12.95517189153813</v>
      </c>
      <c r="Q11" s="7">
        <v>10.912532956838309</v>
      </c>
      <c r="R11" s="7">
        <v>11.583134340837692</v>
      </c>
    </row>
    <row r="12" spans="1:18" ht="11.25" customHeight="1" x14ac:dyDescent="0.25">
      <c r="A12" s="52" t="s">
        <v>268</v>
      </c>
      <c r="B12" s="53" t="s">
        <v>267</v>
      </c>
      <c r="C12" s="6">
        <v>122.51751857250268</v>
      </c>
      <c r="D12" s="6">
        <v>114.97139</v>
      </c>
      <c r="E12" s="6">
        <v>92.638630000000006</v>
      </c>
      <c r="F12" s="6">
        <v>74.174209999999988</v>
      </c>
      <c r="G12" s="6">
        <v>70.812020000000004</v>
      </c>
      <c r="H12" s="6">
        <v>44.944362333916317</v>
      </c>
      <c r="I12" s="6">
        <v>42.198419999999999</v>
      </c>
      <c r="J12" s="6">
        <v>34.002569999999999</v>
      </c>
      <c r="K12" s="6">
        <v>34.03219</v>
      </c>
      <c r="L12" s="6">
        <v>27.89959</v>
      </c>
      <c r="M12" s="6">
        <v>31.312585739261635</v>
      </c>
      <c r="N12" s="6">
        <v>19.773588727244622</v>
      </c>
      <c r="O12" s="6">
        <v>20.442874742349211</v>
      </c>
      <c r="P12" s="6">
        <v>12.95517189153813</v>
      </c>
      <c r="Q12" s="6">
        <v>10.912532956838309</v>
      </c>
      <c r="R12" s="6">
        <v>11.583134340837692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43.037863465556896</v>
      </c>
      <c r="D15" s="4">
        <v>41.143000000000001</v>
      </c>
      <c r="E15" s="4">
        <v>31.955499999999997</v>
      </c>
      <c r="F15" s="4">
        <v>27.058479999999999</v>
      </c>
      <c r="G15" s="4">
        <v>26.029909999999997</v>
      </c>
      <c r="H15" s="4">
        <v>20.348221464723526</v>
      </c>
      <c r="I15" s="4">
        <v>18.632619999999999</v>
      </c>
      <c r="J15" s="4">
        <v>14.099100000000002</v>
      </c>
      <c r="K15" s="4">
        <v>14.763829999999999</v>
      </c>
      <c r="L15" s="4">
        <v>10.200770000000002</v>
      </c>
      <c r="M15" s="4">
        <v>11.225939710069865</v>
      </c>
      <c r="N15" s="4">
        <v>9.9876583821936169</v>
      </c>
      <c r="O15" s="4">
        <v>8.4299578446183165</v>
      </c>
      <c r="P15" s="4">
        <v>6.4056208706729372</v>
      </c>
      <c r="Q15" s="4">
        <v>5.4655568160196175</v>
      </c>
      <c r="R15" s="4">
        <v>5.929128542817816</v>
      </c>
    </row>
    <row r="16" spans="1:18" ht="11.25" customHeight="1" x14ac:dyDescent="0.25">
      <c r="A16" s="50" t="s">
        <v>260</v>
      </c>
      <c r="B16" s="51" t="s">
        <v>259</v>
      </c>
      <c r="C16" s="7">
        <v>9.8621684239977441</v>
      </c>
      <c r="D16" s="7">
        <v>10.32192</v>
      </c>
      <c r="E16" s="7">
        <v>8.4309599999999989</v>
      </c>
      <c r="F16" s="7">
        <v>7.7016400000000003</v>
      </c>
      <c r="G16" s="7">
        <v>7.2023899999999994</v>
      </c>
      <c r="H16" s="7">
        <v>2.9377368444539025</v>
      </c>
      <c r="I16" s="7">
        <v>2.59138</v>
      </c>
      <c r="J16" s="7">
        <v>0.99997999999999998</v>
      </c>
      <c r="K16" s="7">
        <v>0.70001000000000002</v>
      </c>
      <c r="L16" s="7">
        <v>0.89998999999999996</v>
      </c>
      <c r="M16" s="7">
        <v>0.97928646589247814</v>
      </c>
      <c r="N16" s="7">
        <v>0.69485227054700982</v>
      </c>
      <c r="O16" s="7">
        <v>0.57322844638339132</v>
      </c>
      <c r="P16" s="7">
        <v>0.45837432215740004</v>
      </c>
      <c r="Q16" s="7">
        <v>0.47367757650494718</v>
      </c>
      <c r="R16" s="7">
        <v>0.45808100722992856</v>
      </c>
    </row>
    <row r="17" spans="1:18" ht="11.25" customHeight="1" x14ac:dyDescent="0.25">
      <c r="A17" s="55" t="s">
        <v>258</v>
      </c>
      <c r="B17" s="51" t="s">
        <v>257</v>
      </c>
      <c r="C17" s="7">
        <v>0.21496130696474999</v>
      </c>
      <c r="D17" s="7">
        <v>0.20000999999999999</v>
      </c>
      <c r="E17" s="7">
        <v>0.2</v>
      </c>
      <c r="F17" s="7">
        <v>0.2</v>
      </c>
      <c r="G17" s="7">
        <v>0.2</v>
      </c>
      <c r="H17" s="7">
        <v>0.21496130696475216</v>
      </c>
      <c r="I17" s="7">
        <v>0.2</v>
      </c>
      <c r="J17" s="7">
        <v>0.19999</v>
      </c>
      <c r="K17" s="7">
        <v>0.2</v>
      </c>
      <c r="L17" s="7">
        <v>0.20002</v>
      </c>
      <c r="M17" s="7">
        <v>0.21496532178128522</v>
      </c>
      <c r="N17" s="7">
        <v>0.21496149563090114</v>
      </c>
      <c r="O17" s="7">
        <v>0.214961117754737</v>
      </c>
      <c r="P17" s="7">
        <v>0.21496112271272766</v>
      </c>
      <c r="Q17" s="7">
        <v>0.21496130696474999</v>
      </c>
      <c r="R17" s="7">
        <v>0.21495783615215941</v>
      </c>
    </row>
    <row r="18" spans="1:18" ht="11.25" customHeight="1" x14ac:dyDescent="0.25">
      <c r="A18" s="55" t="s">
        <v>517</v>
      </c>
      <c r="B18" s="51" t="s">
        <v>256</v>
      </c>
      <c r="C18" s="7">
        <v>32.960733734594399</v>
      </c>
      <c r="D18" s="7">
        <v>30.62107</v>
      </c>
      <c r="E18" s="7">
        <v>23.324539999999999</v>
      </c>
      <c r="F18" s="7">
        <v>19.156839999999999</v>
      </c>
      <c r="G18" s="7">
        <v>18.627519999999997</v>
      </c>
      <c r="H18" s="7">
        <v>17.195523313304871</v>
      </c>
      <c r="I18" s="7">
        <v>15.841239999999999</v>
      </c>
      <c r="J18" s="7">
        <v>12.899130000000001</v>
      </c>
      <c r="K18" s="7">
        <v>13.863819999999999</v>
      </c>
      <c r="L18" s="7">
        <v>9.1007600000000011</v>
      </c>
      <c r="M18" s="7">
        <v>10.031687922396101</v>
      </c>
      <c r="N18" s="7">
        <v>9.0778446160157067</v>
      </c>
      <c r="O18" s="7">
        <v>7.6417682804801892</v>
      </c>
      <c r="P18" s="7">
        <v>5.7322854258028091</v>
      </c>
      <c r="Q18" s="7">
        <v>4.77691793254992</v>
      </c>
      <c r="R18" s="7">
        <v>5.2560896994357282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1725.1887542738395</v>
      </c>
      <c r="D21" s="5">
        <v>1702.3419000000001</v>
      </c>
      <c r="E21" s="5">
        <v>1650.2328500000001</v>
      </c>
      <c r="F21" s="5">
        <v>1659.2650799999999</v>
      </c>
      <c r="G21" s="5">
        <v>1583.3548999999998</v>
      </c>
      <c r="H21" s="5">
        <v>1457.3848830656389</v>
      </c>
      <c r="I21" s="5">
        <v>1381.4185</v>
      </c>
      <c r="J21" s="5">
        <v>1299.48649</v>
      </c>
      <c r="K21" s="5">
        <v>1321.0741</v>
      </c>
      <c r="L21" s="5">
        <v>1158.6374099999998</v>
      </c>
      <c r="M21" s="5">
        <v>1266.8413228957454</v>
      </c>
      <c r="N21" s="5">
        <v>1090.4938747291371</v>
      </c>
      <c r="O21" s="5">
        <v>1128.2000631380497</v>
      </c>
      <c r="P21" s="5">
        <v>1053.4319556920468</v>
      </c>
      <c r="Q21" s="5">
        <v>873.39154461788428</v>
      </c>
      <c r="R21" s="5">
        <v>958.74750258804886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1725.1887542738395</v>
      </c>
      <c r="D30" s="4">
        <v>1702.3419000000001</v>
      </c>
      <c r="E30" s="4">
        <v>1650.2328500000001</v>
      </c>
      <c r="F30" s="4">
        <v>1659.2650799999999</v>
      </c>
      <c r="G30" s="4">
        <v>1583.3548999999998</v>
      </c>
      <c r="H30" s="4">
        <v>1457.3848830656389</v>
      </c>
      <c r="I30" s="4">
        <v>1381.4185</v>
      </c>
      <c r="J30" s="4">
        <v>1299.48649</v>
      </c>
      <c r="K30" s="4">
        <v>1321.0741</v>
      </c>
      <c r="L30" s="4">
        <v>1158.6374099999998</v>
      </c>
      <c r="M30" s="4">
        <v>1266.8413228957454</v>
      </c>
      <c r="N30" s="4">
        <v>1090.4938747291371</v>
      </c>
      <c r="O30" s="4">
        <v>1128.2000631380497</v>
      </c>
      <c r="P30" s="4">
        <v>1053.4319556920468</v>
      </c>
      <c r="Q30" s="4">
        <v>873.39154461788428</v>
      </c>
      <c r="R30" s="4">
        <v>958.74750258804886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56.032386563941614</v>
      </c>
      <c r="D34" s="7">
        <v>47.200710000000001</v>
      </c>
      <c r="E34" s="7">
        <v>42.836290000000005</v>
      </c>
      <c r="F34" s="7">
        <v>37.398499999999999</v>
      </c>
      <c r="G34" s="7">
        <v>37.365319999999997</v>
      </c>
      <c r="H34" s="7">
        <v>43.947503079793776</v>
      </c>
      <c r="I34" s="7">
        <v>42.822220000000002</v>
      </c>
      <c r="J34" s="7">
        <v>57.119709999999998</v>
      </c>
      <c r="K34" s="7">
        <v>57.075179999999996</v>
      </c>
      <c r="L34" s="7">
        <v>43.950240000000008</v>
      </c>
      <c r="M34" s="7">
        <v>47.243839980026316</v>
      </c>
      <c r="N34" s="7">
        <v>43.947655262863698</v>
      </c>
      <c r="O34" s="7">
        <v>31.95079142357077</v>
      </c>
      <c r="P34" s="7">
        <v>31.949644825529866</v>
      </c>
      <c r="Q34" s="7">
        <v>30.84719414473853</v>
      </c>
      <c r="R34" s="7">
        <v>34.153283520345887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1447.5122993192981</v>
      </c>
      <c r="D43" s="7">
        <v>1436.336</v>
      </c>
      <c r="E43" s="7">
        <v>1423.0385100000001</v>
      </c>
      <c r="F43" s="7">
        <v>1411.6948499999999</v>
      </c>
      <c r="G43" s="7">
        <v>1346.3062199999999</v>
      </c>
      <c r="H43" s="7">
        <v>1309.301646985919</v>
      </c>
      <c r="I43" s="7">
        <v>1243.06315</v>
      </c>
      <c r="J43" s="7">
        <v>1173.60887</v>
      </c>
      <c r="K43" s="7">
        <v>1196.1838399999999</v>
      </c>
      <c r="L43" s="7">
        <v>1076.4840099999999</v>
      </c>
      <c r="M43" s="7">
        <v>1190.9360219106686</v>
      </c>
      <c r="N43" s="7">
        <v>1034.1263153884324</v>
      </c>
      <c r="O43" s="7">
        <v>1089.5614671718322</v>
      </c>
      <c r="P43" s="7">
        <v>1020.5269703253584</v>
      </c>
      <c r="Q43" s="7">
        <v>842.54435047314576</v>
      </c>
      <c r="R43" s="7">
        <v>924.59421906770297</v>
      </c>
    </row>
    <row r="44" spans="1:18" ht="11.25" customHeight="1" x14ac:dyDescent="0.25">
      <c r="A44" s="50" t="s">
        <v>205</v>
      </c>
      <c r="B44" s="51" t="s">
        <v>204</v>
      </c>
      <c r="C44" s="7">
        <v>221.64406839059973</v>
      </c>
      <c r="D44" s="7">
        <v>218.80518999999998</v>
      </c>
      <c r="E44" s="7">
        <v>184.35805000000005</v>
      </c>
      <c r="F44" s="7">
        <v>210.17173000000003</v>
      </c>
      <c r="G44" s="7">
        <v>199.68335999999999</v>
      </c>
      <c r="H44" s="7">
        <v>104.13573299992628</v>
      </c>
      <c r="I44" s="7">
        <v>95.533129999999971</v>
      </c>
      <c r="J44" s="7">
        <v>68.75791000000001</v>
      </c>
      <c r="K44" s="7">
        <v>67.815080000000009</v>
      </c>
      <c r="L44" s="7">
        <v>38.203159999999997</v>
      </c>
      <c r="M44" s="7">
        <v>28.661461005050526</v>
      </c>
      <c r="N44" s="7">
        <v>12.419904077840936</v>
      </c>
      <c r="O44" s="7">
        <v>6.6878045426468162</v>
      </c>
      <c r="P44" s="7">
        <v>0.95534054115835643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1134.3097435305306</v>
      </c>
      <c r="D52" s="5">
        <v>1268.4123399999999</v>
      </c>
      <c r="E52" s="5">
        <v>1185.94352</v>
      </c>
      <c r="F52" s="5">
        <v>1252.8257600000002</v>
      </c>
      <c r="G52" s="5">
        <v>1222.7602400000001</v>
      </c>
      <c r="H52" s="5">
        <v>1139.2889384972025</v>
      </c>
      <c r="I52" s="5">
        <v>1073.1851099999999</v>
      </c>
      <c r="J52" s="5">
        <v>1008.0387800000001</v>
      </c>
      <c r="K52" s="5">
        <v>1017.56816</v>
      </c>
      <c r="L52" s="5">
        <v>1050.2816600000001</v>
      </c>
      <c r="M52" s="5">
        <v>1182.3385298781732</v>
      </c>
      <c r="N52" s="5">
        <v>1037.75925611718</v>
      </c>
      <c r="O52" s="5">
        <v>1069.1640589936312</v>
      </c>
      <c r="P52" s="5">
        <v>1201.637004857278</v>
      </c>
      <c r="Q52" s="5">
        <v>1000.7138526013583</v>
      </c>
      <c r="R52" s="5">
        <v>1097.9965550772833</v>
      </c>
    </row>
    <row r="53" spans="1:18" ht="11.25" customHeight="1" x14ac:dyDescent="0.25">
      <c r="A53" s="48" t="s">
        <v>187</v>
      </c>
      <c r="B53" s="49" t="s">
        <v>186</v>
      </c>
      <c r="C53" s="4">
        <v>1134.3097435305306</v>
      </c>
      <c r="D53" s="4">
        <v>1268.4123399999999</v>
      </c>
      <c r="E53" s="4">
        <v>1185.94352</v>
      </c>
      <c r="F53" s="4">
        <v>1252.8257600000002</v>
      </c>
      <c r="G53" s="4">
        <v>1222.7602400000001</v>
      </c>
      <c r="H53" s="4">
        <v>1139.2889384972025</v>
      </c>
      <c r="I53" s="4">
        <v>1073.1851099999999</v>
      </c>
      <c r="J53" s="4">
        <v>1008.0387800000001</v>
      </c>
      <c r="K53" s="4">
        <v>1017.56816</v>
      </c>
      <c r="L53" s="4">
        <v>1050.2816600000001</v>
      </c>
      <c r="M53" s="4">
        <v>1182.3385298781732</v>
      </c>
      <c r="N53" s="4">
        <v>1037.75925611718</v>
      </c>
      <c r="O53" s="4">
        <v>1069.1640589936312</v>
      </c>
      <c r="P53" s="4">
        <v>1201.637004857278</v>
      </c>
      <c r="Q53" s="4">
        <v>1000.7138526013583</v>
      </c>
      <c r="R53" s="4">
        <v>1097.9965550772833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382.48781885927224</v>
      </c>
      <c r="D60" s="5">
        <v>397.85822999999999</v>
      </c>
      <c r="E60" s="5">
        <v>413.19031999999999</v>
      </c>
      <c r="F60" s="5">
        <v>440.30903000000001</v>
      </c>
      <c r="G60" s="5">
        <v>463.64760000000001</v>
      </c>
      <c r="H60" s="5">
        <v>467.51486709930759</v>
      </c>
      <c r="I60" s="5">
        <v>425.43075999999996</v>
      </c>
      <c r="J60" s="5">
        <v>486.35960999999998</v>
      </c>
      <c r="K60" s="5">
        <v>505.30590999999993</v>
      </c>
      <c r="L60" s="5">
        <v>522.12351000000001</v>
      </c>
      <c r="M60" s="5">
        <v>586.3412172610017</v>
      </c>
      <c r="N60" s="5">
        <v>576.59749149424681</v>
      </c>
      <c r="O60" s="5">
        <v>604.685747358443</v>
      </c>
      <c r="P60" s="5">
        <v>772.63925756338165</v>
      </c>
      <c r="Q60" s="5">
        <v>655.6081016528143</v>
      </c>
      <c r="R60" s="5">
        <v>717.75250693482053</v>
      </c>
    </row>
    <row r="61" spans="1:18" ht="11.25" customHeight="1" x14ac:dyDescent="0.25">
      <c r="A61" s="46" t="s">
        <v>171</v>
      </c>
      <c r="B61" s="47" t="s">
        <v>170</v>
      </c>
      <c r="C61" s="5">
        <v>1470.3831088181885</v>
      </c>
      <c r="D61" s="5">
        <v>1562.3320800000001</v>
      </c>
      <c r="E61" s="5">
        <v>1467.7080099999998</v>
      </c>
      <c r="F61" s="5">
        <v>1457.01658</v>
      </c>
      <c r="G61" s="5">
        <v>1408.4064800000001</v>
      </c>
      <c r="H61" s="5">
        <v>1554.6222378398227</v>
      </c>
      <c r="I61" s="5">
        <v>1507.9711300000004</v>
      </c>
      <c r="J61" s="5">
        <v>1442.7037500000001</v>
      </c>
      <c r="K61" s="5">
        <v>1469.22181</v>
      </c>
      <c r="L61" s="5">
        <v>1477.57782</v>
      </c>
      <c r="M61" s="5">
        <v>1663.9259430794148</v>
      </c>
      <c r="N61" s="5">
        <v>1576.6626468954166</v>
      </c>
      <c r="O61" s="5">
        <v>1652.970905120138</v>
      </c>
      <c r="P61" s="5">
        <v>1853.847886664488</v>
      </c>
      <c r="Q61" s="5">
        <v>1572.4419612388285</v>
      </c>
      <c r="R61" s="5">
        <v>1719.1642118323357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35.707461545810702</v>
      </c>
      <c r="D64" s="4">
        <v>38.70008</v>
      </c>
      <c r="E64" s="4">
        <v>40.956140000000005</v>
      </c>
      <c r="F64" s="4">
        <v>45.140940000000001</v>
      </c>
      <c r="G64" s="4">
        <v>49.699449999999992</v>
      </c>
      <c r="H64" s="4">
        <v>67.617156666019383</v>
      </c>
      <c r="I64" s="4">
        <v>77.077490000000012</v>
      </c>
      <c r="J64" s="4">
        <v>78.91622000000001</v>
      </c>
      <c r="K64" s="4">
        <v>79.400409999999994</v>
      </c>
      <c r="L64" s="4">
        <v>101.48257000000001</v>
      </c>
      <c r="M64" s="4">
        <v>123.86528569989463</v>
      </c>
      <c r="N64" s="4">
        <v>122.00240106549815</v>
      </c>
      <c r="O64" s="4">
        <v>128.04519790169334</v>
      </c>
      <c r="P64" s="4">
        <v>137.26450211817331</v>
      </c>
      <c r="Q64" s="4">
        <v>132.63112639724818</v>
      </c>
      <c r="R64" s="4">
        <v>137.86157075567999</v>
      </c>
    </row>
    <row r="65" spans="1:18" ht="11.25" customHeight="1" x14ac:dyDescent="0.25">
      <c r="A65" s="50" t="s">
        <v>163</v>
      </c>
      <c r="B65" s="51" t="s">
        <v>162</v>
      </c>
      <c r="C65" s="7">
        <v>35.707461545810702</v>
      </c>
      <c r="D65" s="7">
        <v>38.70008</v>
      </c>
      <c r="E65" s="7">
        <v>40.956140000000005</v>
      </c>
      <c r="F65" s="7">
        <v>45.140940000000001</v>
      </c>
      <c r="G65" s="7">
        <v>49.699449999999992</v>
      </c>
      <c r="H65" s="7">
        <v>67.617156666019383</v>
      </c>
      <c r="I65" s="7">
        <v>77.077490000000012</v>
      </c>
      <c r="J65" s="7">
        <v>78.91622000000001</v>
      </c>
      <c r="K65" s="7">
        <v>79.400409999999994</v>
      </c>
      <c r="L65" s="7">
        <v>101.48257000000001</v>
      </c>
      <c r="M65" s="7">
        <v>123.86528569989463</v>
      </c>
      <c r="N65" s="7">
        <v>122.00240106549815</v>
      </c>
      <c r="O65" s="7">
        <v>128.04519790169334</v>
      </c>
      <c r="P65" s="7">
        <v>137.26450211817331</v>
      </c>
      <c r="Q65" s="7">
        <v>132.63112639724818</v>
      </c>
      <c r="R65" s="7">
        <v>137.86157075567999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1434.6756472723778</v>
      </c>
      <c r="D68" s="4">
        <v>1523.6320000000001</v>
      </c>
      <c r="E68" s="4">
        <v>1426.7518699999998</v>
      </c>
      <c r="F68" s="4">
        <v>1411.87564</v>
      </c>
      <c r="G68" s="4">
        <v>1358.70703</v>
      </c>
      <c r="H68" s="4">
        <v>1487.0050811738033</v>
      </c>
      <c r="I68" s="4">
        <v>1430.8936400000002</v>
      </c>
      <c r="J68" s="4">
        <v>1363.7875300000001</v>
      </c>
      <c r="K68" s="4">
        <v>1389.8214</v>
      </c>
      <c r="L68" s="4">
        <v>1376.0952500000001</v>
      </c>
      <c r="M68" s="4">
        <v>1540.0606573795201</v>
      </c>
      <c r="N68" s="4">
        <v>1454.6602458299185</v>
      </c>
      <c r="O68" s="4">
        <v>1524.9257072184446</v>
      </c>
      <c r="P68" s="4">
        <v>1716.5833845463146</v>
      </c>
      <c r="Q68" s="4">
        <v>1439.8108348415803</v>
      </c>
      <c r="R68" s="4">
        <v>1581.3026410766556</v>
      </c>
    </row>
    <row r="69" spans="1:18" ht="11.25" customHeight="1" x14ac:dyDescent="0.25">
      <c r="A69" s="50" t="s">
        <v>155</v>
      </c>
      <c r="B69" s="51" t="s">
        <v>154</v>
      </c>
      <c r="C69" s="7">
        <v>1430.2331135951063</v>
      </c>
      <c r="D69" s="7">
        <v>1518.49523</v>
      </c>
      <c r="E69" s="7">
        <v>1422.3499899999999</v>
      </c>
      <c r="F69" s="7">
        <v>1406.67572</v>
      </c>
      <c r="G69" s="7">
        <v>1352.7500600000001</v>
      </c>
      <c r="H69" s="7">
        <v>1481.8221407304993</v>
      </c>
      <c r="I69" s="7">
        <v>1424.9937200000002</v>
      </c>
      <c r="J69" s="7">
        <v>1358.58582</v>
      </c>
      <c r="K69" s="7">
        <v>1383.72154</v>
      </c>
      <c r="L69" s="7">
        <v>1370.7586900000001</v>
      </c>
      <c r="M69" s="7">
        <v>1534.7105540654197</v>
      </c>
      <c r="N69" s="7">
        <v>1448.8801712525294</v>
      </c>
      <c r="O69" s="7">
        <v>1518.4052217868921</v>
      </c>
      <c r="P69" s="7">
        <v>1710.5644963528239</v>
      </c>
      <c r="Q69" s="7">
        <v>1433.5530715582288</v>
      </c>
      <c r="R69" s="7">
        <v>1572.9191862649495</v>
      </c>
    </row>
    <row r="70" spans="1:18" ht="11.25" customHeight="1" x14ac:dyDescent="0.25">
      <c r="A70" s="50" t="s">
        <v>153</v>
      </c>
      <c r="B70" s="51" t="s">
        <v>152</v>
      </c>
      <c r="C70" s="7">
        <v>4.4425336772714141</v>
      </c>
      <c r="D70" s="7">
        <v>5.1367699999999994</v>
      </c>
      <c r="E70" s="7">
        <v>4.4018800000000002</v>
      </c>
      <c r="F70" s="7">
        <v>5.1999199999999997</v>
      </c>
      <c r="G70" s="7">
        <v>5.9569700000000001</v>
      </c>
      <c r="H70" s="7">
        <v>5.1829404433040613</v>
      </c>
      <c r="I70" s="7">
        <v>5.8999200000000007</v>
      </c>
      <c r="J70" s="7">
        <v>5.2017100000000003</v>
      </c>
      <c r="K70" s="7">
        <v>5.8998699999999991</v>
      </c>
      <c r="L70" s="7">
        <v>5.1365700000000007</v>
      </c>
      <c r="M70" s="7">
        <v>5.1829127945321876</v>
      </c>
      <c r="N70" s="7">
        <v>5.1829607354011689</v>
      </c>
      <c r="O70" s="7">
        <v>5.9233727465426993</v>
      </c>
      <c r="P70" s="7">
        <v>5.18293339846403</v>
      </c>
      <c r="Q70" s="7">
        <v>5.015763829177418</v>
      </c>
      <c r="R70" s="7">
        <v>6.448816598572658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0.19999</v>
      </c>
      <c r="L71" s="7">
        <v>0.19999</v>
      </c>
      <c r="M71" s="7">
        <v>0.16719051956806097</v>
      </c>
      <c r="N71" s="7">
        <v>0.59711384198803041</v>
      </c>
      <c r="O71" s="7">
        <v>0.59711268500978942</v>
      </c>
      <c r="P71" s="7">
        <v>0.83595479502677517</v>
      </c>
      <c r="Q71" s="7">
        <v>1.2419994541742456</v>
      </c>
      <c r="R71" s="7">
        <v>1.9346382131335469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1286.488719542627</v>
      </c>
      <c r="D79" s="5">
        <v>1393.6947200000002</v>
      </c>
      <c r="E79" s="5">
        <v>1438.53738</v>
      </c>
      <c r="F79" s="5">
        <v>1485.4217300000003</v>
      </c>
      <c r="G79" s="5">
        <v>1471.9810499999999</v>
      </c>
      <c r="H79" s="5">
        <v>1484.0128880402513</v>
      </c>
      <c r="I79" s="5">
        <v>1461.34971</v>
      </c>
      <c r="J79" s="5">
        <v>1523.9029400000002</v>
      </c>
      <c r="K79" s="5">
        <v>1509.1240700000001</v>
      </c>
      <c r="L79" s="5">
        <v>1529.2618200000002</v>
      </c>
      <c r="M79" s="5">
        <v>1573.1852677069196</v>
      </c>
      <c r="N79" s="5">
        <v>1538.7865243545225</v>
      </c>
      <c r="O79" s="5">
        <v>1558.2906806106448</v>
      </c>
      <c r="P79" s="5">
        <v>1489.1431204429423</v>
      </c>
      <c r="Q79" s="5">
        <v>1499.4811964944561</v>
      </c>
      <c r="R79" s="5">
        <v>1459.499839839079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460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4588.3048300147111</v>
      </c>
      <c r="D2" s="45">
        <v>4862.333349925344</v>
      </c>
      <c r="E2" s="45">
        <v>4615.2906083479911</v>
      </c>
      <c r="F2" s="45">
        <v>4694.7002025432685</v>
      </c>
      <c r="G2" s="45">
        <v>4500.3875089267922</v>
      </c>
      <c r="H2" s="45">
        <v>4388.5020204931097</v>
      </c>
      <c r="I2" s="45">
        <v>4119.5155747646068</v>
      </c>
      <c r="J2" s="45">
        <v>3983.9938294295125</v>
      </c>
      <c r="K2" s="45">
        <v>4041.1079180791066</v>
      </c>
      <c r="L2" s="45">
        <v>3913.5116129780445</v>
      </c>
      <c r="M2" s="45">
        <v>4439.1952278809395</v>
      </c>
      <c r="N2" s="45">
        <v>3963.538535079505</v>
      </c>
      <c r="O2" s="45">
        <v>4155.7299371864638</v>
      </c>
      <c r="P2" s="45">
        <v>4533.8603273190274</v>
      </c>
      <c r="Q2" s="45">
        <v>3728.4224379123743</v>
      </c>
      <c r="R2" s="45">
        <v>4099.4694663746086</v>
      </c>
    </row>
    <row r="3" spans="1:18" ht="11.25" customHeight="1" x14ac:dyDescent="0.25">
      <c r="A3" s="46" t="s">
        <v>286</v>
      </c>
      <c r="B3" s="47" t="s">
        <v>285</v>
      </c>
      <c r="C3" s="5">
        <v>201.53422082015905</v>
      </c>
      <c r="D3" s="5">
        <v>190.57303202720064</v>
      </c>
      <c r="E3" s="5">
        <v>151.34110944540737</v>
      </c>
      <c r="F3" s="5">
        <v>126.22966791626928</v>
      </c>
      <c r="G3" s="5">
        <v>121.24700763008579</v>
      </c>
      <c r="H3" s="5">
        <v>83.502454367977066</v>
      </c>
      <c r="I3" s="5">
        <v>78.922675422108256</v>
      </c>
      <c r="J3" s="5">
        <v>63.303080870896373</v>
      </c>
      <c r="K3" s="5">
        <v>64.518388462975892</v>
      </c>
      <c r="L3" s="5">
        <v>47.993191180730605</v>
      </c>
      <c r="M3" s="5">
        <v>52.889620040974528</v>
      </c>
      <c r="N3" s="5">
        <v>34.705788968409429</v>
      </c>
      <c r="O3" s="5">
        <v>35.988332256771777</v>
      </c>
      <c r="P3" s="5">
        <v>25.621175124531057</v>
      </c>
      <c r="Q3" s="5">
        <v>20.575359027421047</v>
      </c>
      <c r="R3" s="5">
        <v>22.860758413268634</v>
      </c>
    </row>
    <row r="4" spans="1:18" ht="11.25" customHeight="1" x14ac:dyDescent="0.25">
      <c r="A4" s="48" t="s">
        <v>284</v>
      </c>
      <c r="B4" s="49" t="s">
        <v>283</v>
      </c>
      <c r="C4" s="4">
        <v>160.96054976804339</v>
      </c>
      <c r="D4" s="4">
        <v>151.68493790408007</v>
      </c>
      <c r="E4" s="4">
        <v>121.26668784251484</v>
      </c>
      <c r="F4" s="4">
        <v>100.77103270509994</v>
      </c>
      <c r="G4" s="4">
        <v>96.860576936508494</v>
      </c>
      <c r="H4" s="4">
        <v>64.521318251567862</v>
      </c>
      <c r="I4" s="4">
        <v>61.62280492943723</v>
      </c>
      <c r="J4" s="4">
        <v>50.259474414498186</v>
      </c>
      <c r="K4" s="4">
        <v>50.853254919616816</v>
      </c>
      <c r="L4" s="4">
        <v>38.578616143535925</v>
      </c>
      <c r="M4" s="4">
        <v>42.440532061117715</v>
      </c>
      <c r="N4" s="4">
        <v>25.491587707939068</v>
      </c>
      <c r="O4" s="4">
        <v>28.214078206789956</v>
      </c>
      <c r="P4" s="4">
        <v>19.685651141014681</v>
      </c>
      <c r="Q4" s="4">
        <v>15.591583258503864</v>
      </c>
      <c r="R4" s="4">
        <v>17.415564927549816</v>
      </c>
    </row>
    <row r="5" spans="1:18" ht="11.25" customHeight="1" x14ac:dyDescent="0.25">
      <c r="A5" s="50" t="s">
        <v>282</v>
      </c>
      <c r="B5" s="51" t="s">
        <v>281</v>
      </c>
      <c r="C5" s="7">
        <v>43.476441307651697</v>
      </c>
      <c r="D5" s="7">
        <v>42.353050436542624</v>
      </c>
      <c r="E5" s="7">
        <v>33.422488551112963</v>
      </c>
      <c r="F5" s="7">
        <v>29.665191239653474</v>
      </c>
      <c r="G5" s="7">
        <v>29.863690681899325</v>
      </c>
      <c r="H5" s="7">
        <v>21.950403471435546</v>
      </c>
      <c r="I5" s="7">
        <v>21.792812671761773</v>
      </c>
      <c r="J5" s="7">
        <v>12.974443175147584</v>
      </c>
      <c r="K5" s="7">
        <v>2.5079474091580787</v>
      </c>
      <c r="L5" s="7">
        <v>3.1379178771269642</v>
      </c>
      <c r="M5" s="7">
        <v>4.8243725048900439</v>
      </c>
      <c r="N5" s="7">
        <v>7.2492911452703588</v>
      </c>
      <c r="O5" s="7">
        <v>4.8458158966132716</v>
      </c>
      <c r="P5" s="7">
        <v>1.8384606558320644</v>
      </c>
      <c r="Q5" s="7">
        <v>1.8078358444696547</v>
      </c>
      <c r="R5" s="7">
        <v>4.2114762979773239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3.7611351144411325</v>
      </c>
      <c r="H6" s="6">
        <v>2.517629981788339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43.476441307651697</v>
      </c>
      <c r="D8" s="6">
        <v>42.353050436542624</v>
      </c>
      <c r="E8" s="6">
        <v>33.422488551112963</v>
      </c>
      <c r="F8" s="6">
        <v>29.665191239653474</v>
      </c>
      <c r="G8" s="6">
        <v>26.102555567458193</v>
      </c>
      <c r="H8" s="6">
        <v>19.432773489647207</v>
      </c>
      <c r="I8" s="6">
        <v>21.792812671761773</v>
      </c>
      <c r="J8" s="6">
        <v>12.974443175147584</v>
      </c>
      <c r="K8" s="6">
        <v>2.5079474091580787</v>
      </c>
      <c r="L8" s="6">
        <v>3.1379178771269642</v>
      </c>
      <c r="M8" s="6">
        <v>4.8243725048900439</v>
      </c>
      <c r="N8" s="6">
        <v>7.2492911452703588</v>
      </c>
      <c r="O8" s="6">
        <v>4.8458158966132716</v>
      </c>
      <c r="P8" s="6">
        <v>1.8384606558320644</v>
      </c>
      <c r="Q8" s="6">
        <v>1.8078358444696547</v>
      </c>
      <c r="R8" s="6">
        <v>4.2114762979773239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1.9814999105862041</v>
      </c>
      <c r="D10" s="7">
        <v>0.66168267483874654</v>
      </c>
      <c r="E10" s="7">
        <v>0.65879410811987815</v>
      </c>
      <c r="F10" s="7">
        <v>1.3172149621591818</v>
      </c>
      <c r="G10" s="7">
        <v>0.65580332338852154</v>
      </c>
      <c r="H10" s="7">
        <v>0.64611753904470692</v>
      </c>
      <c r="I10" s="7">
        <v>0.6499305704119831</v>
      </c>
      <c r="J10" s="7">
        <v>5.8279778397625996</v>
      </c>
      <c r="K10" s="7">
        <v>16.845729072955102</v>
      </c>
      <c r="L10" s="7">
        <v>9.691388796440874</v>
      </c>
      <c r="M10" s="7">
        <v>8.4704513378892781</v>
      </c>
      <c r="N10" s="7">
        <v>0</v>
      </c>
      <c r="O10" s="7">
        <v>4.5154869240649917</v>
      </c>
      <c r="P10" s="7">
        <v>5.8427751403944068</v>
      </c>
      <c r="Q10" s="7">
        <v>3.8331386913518242</v>
      </c>
      <c r="R10" s="7">
        <v>2.5663689037390212</v>
      </c>
    </row>
    <row r="11" spans="1:18" ht="11.25" customHeight="1" x14ac:dyDescent="0.25">
      <c r="A11" s="50" t="s">
        <v>270</v>
      </c>
      <c r="B11" s="51" t="s">
        <v>269</v>
      </c>
      <c r="C11" s="7">
        <v>115.5026085498055</v>
      </c>
      <c r="D11" s="7">
        <v>108.6702047926987</v>
      </c>
      <c r="E11" s="7">
        <v>87.185405183282001</v>
      </c>
      <c r="F11" s="7">
        <v>69.78862650328729</v>
      </c>
      <c r="G11" s="7">
        <v>66.341082931220654</v>
      </c>
      <c r="H11" s="7">
        <v>41.92479724108761</v>
      </c>
      <c r="I11" s="7">
        <v>39.180061687263475</v>
      </c>
      <c r="J11" s="7">
        <v>31.457053399588002</v>
      </c>
      <c r="K11" s="7">
        <v>31.499578437503637</v>
      </c>
      <c r="L11" s="7">
        <v>25.749309469968082</v>
      </c>
      <c r="M11" s="7">
        <v>29.145708218338392</v>
      </c>
      <c r="N11" s="7">
        <v>18.242296562668709</v>
      </c>
      <c r="O11" s="7">
        <v>18.852775386111695</v>
      </c>
      <c r="P11" s="7">
        <v>12.004415344788208</v>
      </c>
      <c r="Q11" s="7">
        <v>9.9506087226823841</v>
      </c>
      <c r="R11" s="7">
        <v>10.63771972583347</v>
      </c>
    </row>
    <row r="12" spans="1:18" ht="11.25" customHeight="1" x14ac:dyDescent="0.25">
      <c r="A12" s="52" t="s">
        <v>268</v>
      </c>
      <c r="B12" s="53" t="s">
        <v>267</v>
      </c>
      <c r="C12" s="6">
        <v>115.5026085498055</v>
      </c>
      <c r="D12" s="6">
        <v>108.6702047926987</v>
      </c>
      <c r="E12" s="6">
        <v>87.185405183282001</v>
      </c>
      <c r="F12" s="6">
        <v>69.78862650328729</v>
      </c>
      <c r="G12" s="6">
        <v>66.341082931220654</v>
      </c>
      <c r="H12" s="6">
        <v>41.92479724108761</v>
      </c>
      <c r="I12" s="6">
        <v>39.180061687263475</v>
      </c>
      <c r="J12" s="6">
        <v>31.457053399588002</v>
      </c>
      <c r="K12" s="6">
        <v>31.499578437503637</v>
      </c>
      <c r="L12" s="6">
        <v>25.749309469968082</v>
      </c>
      <c r="M12" s="6">
        <v>29.145708218338392</v>
      </c>
      <c r="N12" s="6">
        <v>18.242296562668709</v>
      </c>
      <c r="O12" s="6">
        <v>18.852775386111695</v>
      </c>
      <c r="P12" s="6">
        <v>12.004415344788208</v>
      </c>
      <c r="Q12" s="6">
        <v>9.9506087226823841</v>
      </c>
      <c r="R12" s="6">
        <v>10.63771972583347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40.57367105211565</v>
      </c>
      <c r="D15" s="4">
        <v>38.888094123120567</v>
      </c>
      <c r="E15" s="4">
        <v>30.074421602892524</v>
      </c>
      <c r="F15" s="4">
        <v>25.458635211169344</v>
      </c>
      <c r="G15" s="4">
        <v>24.386430693577296</v>
      </c>
      <c r="H15" s="4">
        <v>18.981136116409207</v>
      </c>
      <c r="I15" s="4">
        <v>17.299870492671033</v>
      </c>
      <c r="J15" s="4">
        <v>13.043606456398186</v>
      </c>
      <c r="K15" s="4">
        <v>13.665133543359076</v>
      </c>
      <c r="L15" s="4">
        <v>9.4145750371946821</v>
      </c>
      <c r="M15" s="4">
        <v>10.449087979856811</v>
      </c>
      <c r="N15" s="4">
        <v>9.2142012604703627</v>
      </c>
      <c r="O15" s="4">
        <v>7.7742540499818205</v>
      </c>
      <c r="P15" s="4">
        <v>5.9355239835163776</v>
      </c>
      <c r="Q15" s="4">
        <v>4.9837757689171847</v>
      </c>
      <c r="R15" s="4">
        <v>5.4451934857188187</v>
      </c>
    </row>
    <row r="16" spans="1:18" ht="11.25" customHeight="1" x14ac:dyDescent="0.25">
      <c r="A16" s="50" t="s">
        <v>260</v>
      </c>
      <c r="B16" s="51" t="s">
        <v>259</v>
      </c>
      <c r="C16" s="7">
        <v>9.2974963270674653</v>
      </c>
      <c r="D16" s="7">
        <v>9.7562111778752314</v>
      </c>
      <c r="E16" s="7">
        <v>7.9346668197062398</v>
      </c>
      <c r="F16" s="7">
        <v>7.2462770742388454</v>
      </c>
      <c r="G16" s="7">
        <v>6.7476447119146474</v>
      </c>
      <c r="H16" s="7">
        <v>2.7403664254116977</v>
      </c>
      <c r="I16" s="7">
        <v>2.4060244022202926</v>
      </c>
      <c r="J16" s="7">
        <v>0.92511902066579121</v>
      </c>
      <c r="K16" s="7">
        <v>0.64791657257546231</v>
      </c>
      <c r="L16" s="7">
        <v>0.83062586331471444</v>
      </c>
      <c r="M16" s="7">
        <v>0.91151838544212771</v>
      </c>
      <c r="N16" s="7">
        <v>0.64104201626775614</v>
      </c>
      <c r="O16" s="7">
        <v>0.52864126404924383</v>
      </c>
      <c r="P16" s="7">
        <v>0.42473506277112688</v>
      </c>
      <c r="Q16" s="7">
        <v>0.43192357293689121</v>
      </c>
      <c r="R16" s="7">
        <v>0.42069246744893274</v>
      </c>
    </row>
    <row r="17" spans="1:18" ht="11.25" customHeight="1" x14ac:dyDescent="0.25">
      <c r="A17" s="55" t="s">
        <v>258</v>
      </c>
      <c r="B17" s="51" t="s">
        <v>257</v>
      </c>
      <c r="C17" s="7">
        <v>0.20265339994632017</v>
      </c>
      <c r="D17" s="7">
        <v>0.18904814198199799</v>
      </c>
      <c r="E17" s="7">
        <v>0.18822688803425092</v>
      </c>
      <c r="F17" s="7">
        <v>0.18817491012924117</v>
      </c>
      <c r="G17" s="7">
        <v>0.18737237811100615</v>
      </c>
      <c r="H17" s="7">
        <v>0.20051923625525675</v>
      </c>
      <c r="I17" s="7">
        <v>0.18569444868913804</v>
      </c>
      <c r="J17" s="7">
        <v>0.18501825330801774</v>
      </c>
      <c r="K17" s="7">
        <v>0.18511637621618615</v>
      </c>
      <c r="L17" s="7">
        <v>0.18460403468950676</v>
      </c>
      <c r="M17" s="7">
        <v>0.20008940168242714</v>
      </c>
      <c r="N17" s="7">
        <v>0.19831460070021112</v>
      </c>
      <c r="O17" s="7">
        <v>0.19824088934919795</v>
      </c>
      <c r="P17" s="7">
        <v>0.19918551614981278</v>
      </c>
      <c r="Q17" s="7">
        <v>0.19601277398958517</v>
      </c>
      <c r="R17" s="7">
        <v>0.19741299259531284</v>
      </c>
    </row>
    <row r="18" spans="1:18" ht="11.25" customHeight="1" x14ac:dyDescent="0.25">
      <c r="A18" s="55" t="s">
        <v>517</v>
      </c>
      <c r="B18" s="51" t="s">
        <v>256</v>
      </c>
      <c r="C18" s="7">
        <v>31.073521325101861</v>
      </c>
      <c r="D18" s="7">
        <v>28.942834803263334</v>
      </c>
      <c r="E18" s="7">
        <v>21.951527895152033</v>
      </c>
      <c r="F18" s="7">
        <v>18.024183226801259</v>
      </c>
      <c r="G18" s="7">
        <v>17.451413603551643</v>
      </c>
      <c r="H18" s="7">
        <v>16.040250454742253</v>
      </c>
      <c r="I18" s="7">
        <v>14.708151641761603</v>
      </c>
      <c r="J18" s="7">
        <v>11.933469182424377</v>
      </c>
      <c r="K18" s="7">
        <v>12.832100594567427</v>
      </c>
      <c r="L18" s="7">
        <v>8.3993451391904603</v>
      </c>
      <c r="M18" s="7">
        <v>9.3374801927322562</v>
      </c>
      <c r="N18" s="7">
        <v>8.3748446435023958</v>
      </c>
      <c r="O18" s="7">
        <v>7.0473718965833783</v>
      </c>
      <c r="P18" s="7">
        <v>5.3116034045954379</v>
      </c>
      <c r="Q18" s="7">
        <v>4.3558394219907086</v>
      </c>
      <c r="R18" s="7">
        <v>4.8270880256745734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1509.9811786507198</v>
      </c>
      <c r="D21" s="5">
        <v>1505.2896770983543</v>
      </c>
      <c r="E21" s="5">
        <v>1453.1667101045919</v>
      </c>
      <c r="F21" s="5">
        <v>1467.9347583036856</v>
      </c>
      <c r="G21" s="5">
        <v>1391.0792076716787</v>
      </c>
      <c r="H21" s="5">
        <v>1270.5030413098348</v>
      </c>
      <c r="I21" s="5">
        <v>1198.5827312903573</v>
      </c>
      <c r="J21" s="5">
        <v>1105.8099000309642</v>
      </c>
      <c r="K21" s="5">
        <v>1125.1873136996364</v>
      </c>
      <c r="L21" s="5">
        <v>990.0711824038915</v>
      </c>
      <c r="M21" s="5">
        <v>1101.3359680813144</v>
      </c>
      <c r="N21" s="5">
        <v>931.82484445351236</v>
      </c>
      <c r="O21" s="5">
        <v>978.19819174191946</v>
      </c>
      <c r="P21" s="5">
        <v>920.31749186447621</v>
      </c>
      <c r="Q21" s="5">
        <v>737.71436240278626</v>
      </c>
      <c r="R21" s="5">
        <v>818.06774525587218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1509.9811786507198</v>
      </c>
      <c r="D30" s="4">
        <v>1505.2896770983543</v>
      </c>
      <c r="E30" s="4">
        <v>1453.1667101045919</v>
      </c>
      <c r="F30" s="4">
        <v>1467.9347583036856</v>
      </c>
      <c r="G30" s="4">
        <v>1391.0792076716787</v>
      </c>
      <c r="H30" s="4">
        <v>1270.5030413098348</v>
      </c>
      <c r="I30" s="4">
        <v>1198.5827312903573</v>
      </c>
      <c r="J30" s="4">
        <v>1105.8099000309642</v>
      </c>
      <c r="K30" s="4">
        <v>1125.1873136996364</v>
      </c>
      <c r="L30" s="4">
        <v>990.0711824038915</v>
      </c>
      <c r="M30" s="4">
        <v>1101.3359680813144</v>
      </c>
      <c r="N30" s="4">
        <v>931.82484445351236</v>
      </c>
      <c r="O30" s="4">
        <v>978.19819174191946</v>
      </c>
      <c r="P30" s="4">
        <v>920.31749186447621</v>
      </c>
      <c r="Q30" s="4">
        <v>737.71436240278626</v>
      </c>
      <c r="R30" s="4">
        <v>818.06774525587218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8.6591056540682825</v>
      </c>
      <c r="D34" s="7">
        <v>8.8594164593091254</v>
      </c>
      <c r="E34" s="7">
        <v>8.9747702872496387</v>
      </c>
      <c r="F34" s="7">
        <v>9.1386987975583995</v>
      </c>
      <c r="G34" s="7">
        <v>9.1397803901942645</v>
      </c>
      <c r="H34" s="7">
        <v>8.8479500214539009</v>
      </c>
      <c r="I34" s="7">
        <v>8.8786035545169604</v>
      </c>
      <c r="J34" s="7">
        <v>8.3814913530362549</v>
      </c>
      <c r="K34" s="7">
        <v>8.3823629559244299</v>
      </c>
      <c r="L34" s="7">
        <v>8.6795644765331748</v>
      </c>
      <c r="M34" s="7">
        <v>9.2541582434215588</v>
      </c>
      <c r="N34" s="7">
        <v>8.6875989246141376</v>
      </c>
      <c r="O34" s="7">
        <v>8.1509634382881959</v>
      </c>
      <c r="P34" s="7">
        <v>8.1509049357444265</v>
      </c>
      <c r="Q34" s="7">
        <v>6.8358457389481453</v>
      </c>
      <c r="R34" s="7">
        <v>6.9292754650545936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1301.9643982689468</v>
      </c>
      <c r="D43" s="7">
        <v>1298.6062263638328</v>
      </c>
      <c r="E43" s="7">
        <v>1278.5524103595694</v>
      </c>
      <c r="F43" s="7">
        <v>1269.7560389986538</v>
      </c>
      <c r="G43" s="7">
        <v>1203.4451400457046</v>
      </c>
      <c r="H43" s="7">
        <v>1168.7019972321586</v>
      </c>
      <c r="I43" s="7">
        <v>1104.7971540689744</v>
      </c>
      <c r="J43" s="7">
        <v>1036.6920102406484</v>
      </c>
      <c r="K43" s="7">
        <v>1056.8870062892333</v>
      </c>
      <c r="L43" s="7">
        <v>947.75683499329284</v>
      </c>
      <c r="M43" s="7">
        <v>1066.4170633576339</v>
      </c>
      <c r="N43" s="7">
        <v>912.1818994324799</v>
      </c>
      <c r="O43" s="7">
        <v>964.12933496730568</v>
      </c>
      <c r="P43" s="7">
        <v>911.31348383383454</v>
      </c>
      <c r="Q43" s="7">
        <v>730.87851666383813</v>
      </c>
      <c r="R43" s="7">
        <v>811.13846979081757</v>
      </c>
    </row>
    <row r="44" spans="1:18" ht="11.25" customHeight="1" x14ac:dyDescent="0.25">
      <c r="A44" s="50" t="s">
        <v>205</v>
      </c>
      <c r="B44" s="51" t="s">
        <v>204</v>
      </c>
      <c r="C44" s="7">
        <v>199.35767472770465</v>
      </c>
      <c r="D44" s="7">
        <v>197.82403427521234</v>
      </c>
      <c r="E44" s="7">
        <v>165.63952945777277</v>
      </c>
      <c r="F44" s="7">
        <v>189.0400205074734</v>
      </c>
      <c r="G44" s="7">
        <v>178.49428723577975</v>
      </c>
      <c r="H44" s="7">
        <v>92.953094056222113</v>
      </c>
      <c r="I44" s="7">
        <v>84.906973666865866</v>
      </c>
      <c r="J44" s="7">
        <v>60.736398437279703</v>
      </c>
      <c r="K44" s="7">
        <v>59.917944454478565</v>
      </c>
      <c r="L44" s="7">
        <v>33.63478293406547</v>
      </c>
      <c r="M44" s="7">
        <v>25.664746480258856</v>
      </c>
      <c r="N44" s="7">
        <v>10.955346096418344</v>
      </c>
      <c r="O44" s="7">
        <v>5.9178933363256654</v>
      </c>
      <c r="P44" s="7">
        <v>0.85310309489729441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926.1144085222578</v>
      </c>
      <c r="D52" s="5">
        <v>1045.2967504732858</v>
      </c>
      <c r="E52" s="5">
        <v>965.56276442002786</v>
      </c>
      <c r="F52" s="5">
        <v>1021.7236072435744</v>
      </c>
      <c r="G52" s="5">
        <v>985.78530021766221</v>
      </c>
      <c r="H52" s="5">
        <v>914.22390759671657</v>
      </c>
      <c r="I52" s="5">
        <v>852.23680972741454</v>
      </c>
      <c r="J52" s="5">
        <v>796.14184295888367</v>
      </c>
      <c r="K52" s="5">
        <v>807.11488484092729</v>
      </c>
      <c r="L52" s="5">
        <v>826.95745861203238</v>
      </c>
      <c r="M52" s="5">
        <v>958.27558119051275</v>
      </c>
      <c r="N52" s="5">
        <v>819.78607744681312</v>
      </c>
      <c r="O52" s="5">
        <v>852.79675239817834</v>
      </c>
      <c r="P52" s="5">
        <v>978.41723494847167</v>
      </c>
      <c r="Q52" s="5">
        <v>776.27721585879135</v>
      </c>
      <c r="R52" s="5">
        <v>869.72618126232749</v>
      </c>
    </row>
    <row r="53" spans="1:18" ht="11.25" customHeight="1" x14ac:dyDescent="0.25">
      <c r="A53" s="48" t="s">
        <v>187</v>
      </c>
      <c r="B53" s="49" t="s">
        <v>186</v>
      </c>
      <c r="C53" s="4">
        <v>926.1144085222578</v>
      </c>
      <c r="D53" s="4">
        <v>1045.2967504732858</v>
      </c>
      <c r="E53" s="4">
        <v>965.56276442002786</v>
      </c>
      <c r="F53" s="4">
        <v>1021.7236072435744</v>
      </c>
      <c r="G53" s="4">
        <v>985.78530021766221</v>
      </c>
      <c r="H53" s="4">
        <v>914.22390759671657</v>
      </c>
      <c r="I53" s="4">
        <v>852.23680972741454</v>
      </c>
      <c r="J53" s="4">
        <v>796.14184295888367</v>
      </c>
      <c r="K53" s="4">
        <v>807.11488484092729</v>
      </c>
      <c r="L53" s="4">
        <v>826.95745861203238</v>
      </c>
      <c r="M53" s="4">
        <v>958.27558119051275</v>
      </c>
      <c r="N53" s="4">
        <v>819.78607744681312</v>
      </c>
      <c r="O53" s="4">
        <v>852.79675239817834</v>
      </c>
      <c r="P53" s="4">
        <v>978.41723494847167</v>
      </c>
      <c r="Q53" s="4">
        <v>776.27721585879135</v>
      </c>
      <c r="R53" s="4">
        <v>869.72618126232749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335.45244976500987</v>
      </c>
      <c r="D60" s="5">
        <v>351.20470400236161</v>
      </c>
      <c r="E60" s="5">
        <v>361.8249431584178</v>
      </c>
      <c r="F60" s="5">
        <v>386.06416028002877</v>
      </c>
      <c r="G60" s="5">
        <v>403.29586728174905</v>
      </c>
      <c r="H60" s="5">
        <v>406.58044678212497</v>
      </c>
      <c r="I60" s="5">
        <v>367.98675999101079</v>
      </c>
      <c r="J60" s="5">
        <v>419.45032248489485</v>
      </c>
      <c r="K60" s="5">
        <v>437.23347353733476</v>
      </c>
      <c r="L60" s="5">
        <v>450.9952307669945</v>
      </c>
      <c r="M60" s="5">
        <v>517.34335420720618</v>
      </c>
      <c r="N60" s="5">
        <v>501.1162694235926</v>
      </c>
      <c r="O60" s="5">
        <v>529.41108600343432</v>
      </c>
      <c r="P60" s="5">
        <v>686.28794392418502</v>
      </c>
      <c r="Q60" s="5">
        <v>566.14814537045015</v>
      </c>
      <c r="R60" s="5">
        <v>629.30968888687141</v>
      </c>
    </row>
    <row r="61" spans="1:18" ht="11.25" customHeight="1" x14ac:dyDescent="0.25">
      <c r="A61" s="46" t="s">
        <v>171</v>
      </c>
      <c r="B61" s="47" t="s">
        <v>170</v>
      </c>
      <c r="C61" s="5">
        <v>1308.8680040578101</v>
      </c>
      <c r="D61" s="5">
        <v>1395.7423817413321</v>
      </c>
      <c r="E61" s="5">
        <v>1300.5653577196028</v>
      </c>
      <c r="F61" s="5">
        <v>1286.741014674624</v>
      </c>
      <c r="G61" s="5">
        <v>1231.1356560781148</v>
      </c>
      <c r="H61" s="5">
        <v>1348.3189955417104</v>
      </c>
      <c r="I61" s="5">
        <v>1291.1837337172656</v>
      </c>
      <c r="J61" s="5">
        <v>1226.0187085396028</v>
      </c>
      <c r="K61" s="5">
        <v>1251.459655719138</v>
      </c>
      <c r="L61" s="5">
        <v>1239.1425524181448</v>
      </c>
      <c r="M61" s="5">
        <v>1407.9941609629454</v>
      </c>
      <c r="N61" s="5">
        <v>1313.6113155422872</v>
      </c>
      <c r="O61" s="5">
        <v>1382.4684783972243</v>
      </c>
      <c r="P61" s="5">
        <v>1567.4115395297758</v>
      </c>
      <c r="Q61" s="5">
        <v>1284.2985908365315</v>
      </c>
      <c r="R61" s="5">
        <v>1423.766305045559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1308.8680040578101</v>
      </c>
      <c r="D68" s="4">
        <v>1395.7423817413321</v>
      </c>
      <c r="E68" s="4">
        <v>1300.5653577196028</v>
      </c>
      <c r="F68" s="4">
        <v>1286.741014674624</v>
      </c>
      <c r="G68" s="4">
        <v>1231.1356560781148</v>
      </c>
      <c r="H68" s="4">
        <v>1348.3189955417104</v>
      </c>
      <c r="I68" s="4">
        <v>1291.1837337172656</v>
      </c>
      <c r="J68" s="4">
        <v>1226.0187085396028</v>
      </c>
      <c r="K68" s="4">
        <v>1251.459655719138</v>
      </c>
      <c r="L68" s="4">
        <v>1239.1425524181448</v>
      </c>
      <c r="M68" s="4">
        <v>1407.9941609629454</v>
      </c>
      <c r="N68" s="4">
        <v>1313.6113155422872</v>
      </c>
      <c r="O68" s="4">
        <v>1382.4684783972243</v>
      </c>
      <c r="P68" s="4">
        <v>1567.4115395297758</v>
      </c>
      <c r="Q68" s="4">
        <v>1284.2985908365315</v>
      </c>
      <c r="R68" s="4">
        <v>1423.766305045559</v>
      </c>
    </row>
    <row r="69" spans="1:18" ht="11.25" customHeight="1" x14ac:dyDescent="0.25">
      <c r="A69" s="50" t="s">
        <v>155</v>
      </c>
      <c r="B69" s="51" t="s">
        <v>154</v>
      </c>
      <c r="C69" s="7">
        <v>1308.8680040578101</v>
      </c>
      <c r="D69" s="7">
        <v>1395.7423817413321</v>
      </c>
      <c r="E69" s="7">
        <v>1300.5653577196028</v>
      </c>
      <c r="F69" s="7">
        <v>1286.741014674624</v>
      </c>
      <c r="G69" s="7">
        <v>1231.1356560781148</v>
      </c>
      <c r="H69" s="7">
        <v>1348.3189955417104</v>
      </c>
      <c r="I69" s="7">
        <v>1291.1837337172656</v>
      </c>
      <c r="J69" s="7">
        <v>1226.0187085396028</v>
      </c>
      <c r="K69" s="7">
        <v>1251.3010276171942</v>
      </c>
      <c r="L69" s="7">
        <v>1238.9850868272977</v>
      </c>
      <c r="M69" s="7">
        <v>1407.8586544322354</v>
      </c>
      <c r="N69" s="7">
        <v>1313.1396207716291</v>
      </c>
      <c r="O69" s="7">
        <v>1381.9922037279548</v>
      </c>
      <c r="P69" s="7">
        <v>1566.7308742574967</v>
      </c>
      <c r="Q69" s="7">
        <v>1283.3351427180926</v>
      </c>
      <c r="R69" s="7">
        <v>1422.2338726372311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0.15862810194389049</v>
      </c>
      <c r="L71" s="7">
        <v>0.15746559084714509</v>
      </c>
      <c r="M71" s="7">
        <v>0.13550653071006302</v>
      </c>
      <c r="N71" s="7">
        <v>0.47169477065814813</v>
      </c>
      <c r="O71" s="7">
        <v>0.47627466926957196</v>
      </c>
      <c r="P71" s="7">
        <v>0.6806652722792601</v>
      </c>
      <c r="Q71" s="7">
        <v>0.96344811843890055</v>
      </c>
      <c r="R71" s="7">
        <v>1.532432408327894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306.35456819875407</v>
      </c>
      <c r="D79" s="5">
        <v>374.22680458280956</v>
      </c>
      <c r="E79" s="5">
        <v>382.82972349994344</v>
      </c>
      <c r="F79" s="5">
        <v>406.00699412508538</v>
      </c>
      <c r="G79" s="5">
        <v>367.84447004750211</v>
      </c>
      <c r="H79" s="5">
        <v>365.37317489474555</v>
      </c>
      <c r="I79" s="5">
        <v>330.60286461644995</v>
      </c>
      <c r="J79" s="5">
        <v>373.26997454427078</v>
      </c>
      <c r="K79" s="5">
        <v>355.59420181909388</v>
      </c>
      <c r="L79" s="5">
        <v>358.35199759625107</v>
      </c>
      <c r="M79" s="5">
        <v>401.35654339798583</v>
      </c>
      <c r="N79" s="5">
        <v>362.49423924489008</v>
      </c>
      <c r="O79" s="5">
        <v>376.86709638893569</v>
      </c>
      <c r="P79" s="5">
        <v>355.80494192758789</v>
      </c>
      <c r="Q79" s="5">
        <v>343.40876441639352</v>
      </c>
      <c r="R79" s="5">
        <v>335.7387875107101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306</v>
      </c>
      <c r="B1" s="42" t="s">
        <v>305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23.502436228145601</v>
      </c>
      <c r="D2" s="45">
        <v>24.5</v>
      </c>
      <c r="E2" s="45">
        <v>27.6</v>
      </c>
      <c r="F2" s="45">
        <v>22.5</v>
      </c>
      <c r="G2" s="45">
        <v>26.6</v>
      </c>
      <c r="H2" s="45">
        <v>25.5565109391421</v>
      </c>
      <c r="I2" s="45">
        <v>22.5</v>
      </c>
      <c r="J2" s="45">
        <v>24.5</v>
      </c>
      <c r="K2" s="45">
        <v>22.5</v>
      </c>
      <c r="L2" s="45">
        <v>19.399999999999999</v>
      </c>
      <c r="M2" s="45">
        <v>22.4992834623101</v>
      </c>
      <c r="N2" s="45">
        <v>20.301901213337199</v>
      </c>
      <c r="O2" s="45">
        <v>20.301901213337199</v>
      </c>
      <c r="P2" s="45">
        <v>22.332091334670899</v>
      </c>
      <c r="Q2" s="45">
        <v>20.2541320340117</v>
      </c>
      <c r="R2" s="45">
        <v>17.220789146842499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23.502436228145601</v>
      </c>
      <c r="D21" s="5">
        <v>24.5</v>
      </c>
      <c r="E21" s="5">
        <v>27.6</v>
      </c>
      <c r="F21" s="5">
        <v>22.5</v>
      </c>
      <c r="G21" s="5">
        <v>26.6</v>
      </c>
      <c r="H21" s="5">
        <v>25.5565109391421</v>
      </c>
      <c r="I21" s="5">
        <v>22.5</v>
      </c>
      <c r="J21" s="5">
        <v>24.5</v>
      </c>
      <c r="K21" s="5">
        <v>22.5</v>
      </c>
      <c r="L21" s="5">
        <v>19.399999999999999</v>
      </c>
      <c r="M21" s="5">
        <v>22.4992834623101</v>
      </c>
      <c r="N21" s="5">
        <v>20.301901213337199</v>
      </c>
      <c r="O21" s="5">
        <v>20.301901213337199</v>
      </c>
      <c r="P21" s="5">
        <v>22.332091334670899</v>
      </c>
      <c r="Q21" s="5">
        <v>20.2541320340117</v>
      </c>
      <c r="R21" s="5">
        <v>17.220789146842499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23.502436228145601</v>
      </c>
      <c r="D30" s="4">
        <v>24.5</v>
      </c>
      <c r="E30" s="4">
        <v>27.6</v>
      </c>
      <c r="F30" s="4">
        <v>22.5</v>
      </c>
      <c r="G30" s="4">
        <v>26.6</v>
      </c>
      <c r="H30" s="4">
        <v>25.5565109391421</v>
      </c>
      <c r="I30" s="4">
        <v>22.5</v>
      </c>
      <c r="J30" s="4">
        <v>24.5</v>
      </c>
      <c r="K30" s="4">
        <v>22.5</v>
      </c>
      <c r="L30" s="4">
        <v>19.399999999999999</v>
      </c>
      <c r="M30" s="4">
        <v>22.4992834623101</v>
      </c>
      <c r="N30" s="4">
        <v>20.301901213337199</v>
      </c>
      <c r="O30" s="4">
        <v>20.301901213337199</v>
      </c>
      <c r="P30" s="4">
        <v>22.332091334670899</v>
      </c>
      <c r="Q30" s="4">
        <v>20.2541320340117</v>
      </c>
      <c r="R30" s="4">
        <v>17.220789146842499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23.502436228145601</v>
      </c>
      <c r="D43" s="7">
        <v>24.5</v>
      </c>
      <c r="E43" s="7">
        <v>27.6</v>
      </c>
      <c r="F43" s="7">
        <v>22.5</v>
      </c>
      <c r="G43" s="7">
        <v>26.6</v>
      </c>
      <c r="H43" s="7">
        <v>25.5565109391421</v>
      </c>
      <c r="I43" s="7">
        <v>22.5</v>
      </c>
      <c r="J43" s="7">
        <v>24.5</v>
      </c>
      <c r="K43" s="7">
        <v>22.5</v>
      </c>
      <c r="L43" s="7">
        <v>19.399999999999999</v>
      </c>
      <c r="M43" s="7">
        <v>22.4992834623101</v>
      </c>
      <c r="N43" s="7">
        <v>20.301901213337199</v>
      </c>
      <c r="O43" s="7">
        <v>20.301901213337199</v>
      </c>
      <c r="P43" s="7">
        <v>22.332091334670899</v>
      </c>
      <c r="Q43" s="7">
        <v>20.2541320340117</v>
      </c>
      <c r="R43" s="7">
        <v>17.220789146842499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461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1.6009753761308996</v>
      </c>
      <c r="D2" s="45">
        <v>2.0345630663581669</v>
      </c>
      <c r="E2" s="45">
        <v>2.3467040960823011</v>
      </c>
      <c r="F2" s="45">
        <v>2.6223698247457659</v>
      </c>
      <c r="G2" s="45">
        <v>2.9586157442081413</v>
      </c>
      <c r="H2" s="45">
        <v>3.3857533446834256</v>
      </c>
      <c r="I2" s="45">
        <v>3.6826349721481022</v>
      </c>
      <c r="J2" s="45">
        <v>4.4440414177218726</v>
      </c>
      <c r="K2" s="45">
        <v>4.5816058237956216</v>
      </c>
      <c r="L2" s="45">
        <v>4.8944685304892124</v>
      </c>
      <c r="M2" s="45">
        <v>4.9256031938532532</v>
      </c>
      <c r="N2" s="45">
        <v>5.2412744580950861</v>
      </c>
      <c r="O2" s="45">
        <v>5.3692393313916122</v>
      </c>
      <c r="P2" s="45">
        <v>5.4663763277117656</v>
      </c>
      <c r="Q2" s="45">
        <v>5.5809009658475031</v>
      </c>
      <c r="R2" s="45">
        <v>5.9567232672387505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1.6009753761308996</v>
      </c>
      <c r="D79" s="5">
        <v>2.0345630663581669</v>
      </c>
      <c r="E79" s="5">
        <v>2.3467040960823011</v>
      </c>
      <c r="F79" s="5">
        <v>2.6223698247457659</v>
      </c>
      <c r="G79" s="5">
        <v>2.9586157442081413</v>
      </c>
      <c r="H79" s="5">
        <v>3.3857533446834256</v>
      </c>
      <c r="I79" s="5">
        <v>3.6826349721481022</v>
      </c>
      <c r="J79" s="5">
        <v>4.4440414177218726</v>
      </c>
      <c r="K79" s="5">
        <v>4.5816058237956216</v>
      </c>
      <c r="L79" s="5">
        <v>4.8944685304892124</v>
      </c>
      <c r="M79" s="5">
        <v>4.9256031938532532</v>
      </c>
      <c r="N79" s="5">
        <v>5.2412744580950861</v>
      </c>
      <c r="O79" s="5">
        <v>5.3692393313916122</v>
      </c>
      <c r="P79" s="5">
        <v>5.4663763277117656</v>
      </c>
      <c r="Q79" s="5">
        <v>5.5809009658475031</v>
      </c>
      <c r="R79" s="5">
        <v>5.9567232672387505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462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768.70461583102883</v>
      </c>
      <c r="D2" s="45">
        <v>777.09692842311847</v>
      </c>
      <c r="E2" s="45">
        <v>786.93064931640072</v>
      </c>
      <c r="F2" s="45">
        <v>793.29447960878565</v>
      </c>
      <c r="G2" s="45">
        <v>804.01546004466013</v>
      </c>
      <c r="H2" s="45">
        <v>801.88093773441733</v>
      </c>
      <c r="I2" s="45">
        <v>792.35824010101146</v>
      </c>
      <c r="J2" s="45">
        <v>795.17840009029987</v>
      </c>
      <c r="K2" s="45">
        <v>784.2076136887033</v>
      </c>
      <c r="L2" s="45">
        <v>784.44956326600391</v>
      </c>
      <c r="M2" s="45">
        <v>780.53776299194192</v>
      </c>
      <c r="N2" s="45">
        <v>785.04627892128553</v>
      </c>
      <c r="O2" s="45">
        <v>789.81170300213967</v>
      </c>
      <c r="P2" s="45">
        <v>777.5376562550141</v>
      </c>
      <c r="Q2" s="45">
        <v>802.08993076058994</v>
      </c>
      <c r="R2" s="45">
        <v>801.85912738181037</v>
      </c>
    </row>
    <row r="3" spans="1:18" ht="11.25" customHeight="1" x14ac:dyDescent="0.25">
      <c r="A3" s="46" t="s">
        <v>286</v>
      </c>
      <c r="B3" s="47" t="s">
        <v>285</v>
      </c>
      <c r="C3" s="5">
        <v>10.132093372409116</v>
      </c>
      <c r="D3" s="5">
        <v>9.1427381436261275</v>
      </c>
      <c r="E3" s="5">
        <v>7.8420048029096536</v>
      </c>
      <c r="F3" s="5">
        <v>6.5808337183666099</v>
      </c>
      <c r="G3" s="5">
        <v>6.7919060418170769</v>
      </c>
      <c r="H3" s="5">
        <v>5.0147105556364231</v>
      </c>
      <c r="I3" s="5">
        <v>5.0915887171627423</v>
      </c>
      <c r="J3" s="5">
        <v>4.2932616311705392</v>
      </c>
      <c r="K3" s="5">
        <v>4.378972595446661</v>
      </c>
      <c r="L3" s="5">
        <v>3.462499698733172</v>
      </c>
      <c r="M3" s="5">
        <v>3.4036894971835321</v>
      </c>
      <c r="N3" s="5">
        <v>2.5775337720093767</v>
      </c>
      <c r="O3" s="5">
        <v>2.702325684677152</v>
      </c>
      <c r="P3" s="5">
        <v>1.8012281570174056</v>
      </c>
      <c r="Q3" s="5">
        <v>1.8067129754325404</v>
      </c>
      <c r="R3" s="5">
        <v>1.8533138833582978</v>
      </c>
    </row>
    <row r="4" spans="1:18" ht="11.25" customHeight="1" x14ac:dyDescent="0.25">
      <c r="A4" s="48" t="s">
        <v>284</v>
      </c>
      <c r="B4" s="49" t="s">
        <v>283</v>
      </c>
      <c r="C4" s="4">
        <v>8.0922600285310349</v>
      </c>
      <c r="D4" s="4">
        <v>7.2770824540969263</v>
      </c>
      <c r="E4" s="4">
        <v>6.2836459437809777</v>
      </c>
      <c r="F4" s="4">
        <v>5.2535780281085103</v>
      </c>
      <c r="G4" s="4">
        <v>5.425848856542987</v>
      </c>
      <c r="H4" s="4">
        <v>3.8748050958343687</v>
      </c>
      <c r="I4" s="4">
        <v>3.9755111774980652</v>
      </c>
      <c r="J4" s="4">
        <v>3.4086346215380821</v>
      </c>
      <c r="K4" s="4">
        <v>3.4514967745986667</v>
      </c>
      <c r="L4" s="4">
        <v>2.7832791170629205</v>
      </c>
      <c r="M4" s="4">
        <v>2.7312427867584592</v>
      </c>
      <c r="N4" s="4">
        <v>1.8932123479215441</v>
      </c>
      <c r="O4" s="4">
        <v>2.1185651967340591</v>
      </c>
      <c r="P4" s="4">
        <v>1.3839470263199511</v>
      </c>
      <c r="Q4" s="4">
        <v>1.3690898780008562</v>
      </c>
      <c r="R4" s="4">
        <v>1.4118739056365812</v>
      </c>
    </row>
    <row r="5" spans="1:18" ht="11.25" customHeight="1" x14ac:dyDescent="0.25">
      <c r="A5" s="50" t="s">
        <v>282</v>
      </c>
      <c r="B5" s="51" t="s">
        <v>281</v>
      </c>
      <c r="C5" s="7">
        <v>2.1857695483998349</v>
      </c>
      <c r="D5" s="7">
        <v>2.0318869128861361</v>
      </c>
      <c r="E5" s="7">
        <v>1.7318448153544608</v>
      </c>
      <c r="F5" s="7">
        <v>1.5465594894949726</v>
      </c>
      <c r="G5" s="7">
        <v>1.6728774188982005</v>
      </c>
      <c r="H5" s="7">
        <v>1.3182237674549075</v>
      </c>
      <c r="I5" s="7">
        <v>1.4059335738598229</v>
      </c>
      <c r="J5" s="7">
        <v>0.87993630488959229</v>
      </c>
      <c r="K5" s="7">
        <v>0.17021864986331572</v>
      </c>
      <c r="L5" s="7">
        <v>0.22638710693953379</v>
      </c>
      <c r="M5" s="7">
        <v>0.31047048575266506</v>
      </c>
      <c r="N5" s="7">
        <v>0.53839123977475245</v>
      </c>
      <c r="O5" s="7">
        <v>0.36386717414977904</v>
      </c>
      <c r="P5" s="7">
        <v>0.12924805684196775</v>
      </c>
      <c r="Q5" s="7">
        <v>0.15874524829930833</v>
      </c>
      <c r="R5" s="7">
        <v>0.34142294631597025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0.21068789083685704</v>
      </c>
      <c r="H6" s="6">
        <v>0.15119538390122386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2.1857695483998349</v>
      </c>
      <c r="D8" s="6">
        <v>2.0318869128861361</v>
      </c>
      <c r="E8" s="6">
        <v>1.7318448153544608</v>
      </c>
      <c r="F8" s="6">
        <v>1.5465594894949726</v>
      </c>
      <c r="G8" s="6">
        <v>1.4621895280613435</v>
      </c>
      <c r="H8" s="6">
        <v>1.1670283835536837</v>
      </c>
      <c r="I8" s="6">
        <v>1.4059335738598229</v>
      </c>
      <c r="J8" s="6">
        <v>0.87993630488959229</v>
      </c>
      <c r="K8" s="6">
        <v>0.17021864986331572</v>
      </c>
      <c r="L8" s="6">
        <v>0.22638710693953379</v>
      </c>
      <c r="M8" s="6">
        <v>0.31047048575266506</v>
      </c>
      <c r="N8" s="6">
        <v>0.53839123977475245</v>
      </c>
      <c r="O8" s="6">
        <v>0.36386717414977904</v>
      </c>
      <c r="P8" s="6">
        <v>0.12924805684196775</v>
      </c>
      <c r="Q8" s="6">
        <v>0.15874524829930833</v>
      </c>
      <c r="R8" s="6">
        <v>0.34142294631597025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9.9619518857769582E-2</v>
      </c>
      <c r="D10" s="7">
        <v>3.1744215673502579E-2</v>
      </c>
      <c r="E10" s="7">
        <v>3.4136571212782553E-2</v>
      </c>
      <c r="F10" s="7">
        <v>6.8671436599706884E-2</v>
      </c>
      <c r="G10" s="7">
        <v>3.6736201918941044E-2</v>
      </c>
      <c r="H10" s="7">
        <v>3.8802361771918002E-2</v>
      </c>
      <c r="I10" s="7">
        <v>4.1929383938773726E-2</v>
      </c>
      <c r="J10" s="7">
        <v>0.39525775527093454</v>
      </c>
      <c r="K10" s="7">
        <v>1.1433482409921154</v>
      </c>
      <c r="L10" s="7">
        <v>0.6991914886763263</v>
      </c>
      <c r="M10" s="7">
        <v>0.5451123723869109</v>
      </c>
      <c r="N10" s="7">
        <v>0</v>
      </c>
      <c r="O10" s="7">
        <v>0.33906312208809275</v>
      </c>
      <c r="P10" s="7">
        <v>0.41076067146987871</v>
      </c>
      <c r="Q10" s="7">
        <v>0.33658617577794403</v>
      </c>
      <c r="R10" s="7">
        <v>0.20805465125592429</v>
      </c>
    </row>
    <row r="11" spans="1:18" ht="11.25" customHeight="1" x14ac:dyDescent="0.25">
      <c r="A11" s="50" t="s">
        <v>270</v>
      </c>
      <c r="B11" s="51" t="s">
        <v>269</v>
      </c>
      <c r="C11" s="7">
        <v>5.8068709612734306</v>
      </c>
      <c r="D11" s="7">
        <v>5.2134513255372879</v>
      </c>
      <c r="E11" s="7">
        <v>4.5176645572137346</v>
      </c>
      <c r="F11" s="7">
        <v>3.6383471020138312</v>
      </c>
      <c r="G11" s="7">
        <v>3.7162352357258457</v>
      </c>
      <c r="H11" s="7">
        <v>2.5177789666075432</v>
      </c>
      <c r="I11" s="7">
        <v>2.5276482196994685</v>
      </c>
      <c r="J11" s="7">
        <v>2.1334405613775553</v>
      </c>
      <c r="K11" s="7">
        <v>2.1379298837432357</v>
      </c>
      <c r="L11" s="7">
        <v>1.8577005214470603</v>
      </c>
      <c r="M11" s="7">
        <v>1.8756599286188833</v>
      </c>
      <c r="N11" s="7">
        <v>1.3548211081467916</v>
      </c>
      <c r="O11" s="7">
        <v>1.4156349004961872</v>
      </c>
      <c r="P11" s="7">
        <v>0.8439382980081046</v>
      </c>
      <c r="Q11" s="7">
        <v>0.87375845392360396</v>
      </c>
      <c r="R11" s="7">
        <v>0.8623963080646867</v>
      </c>
    </row>
    <row r="12" spans="1:18" ht="11.25" customHeight="1" x14ac:dyDescent="0.25">
      <c r="A12" s="52" t="s">
        <v>268</v>
      </c>
      <c r="B12" s="53" t="s">
        <v>267</v>
      </c>
      <c r="C12" s="6">
        <v>5.8068709612734306</v>
      </c>
      <c r="D12" s="6">
        <v>5.2134513255372879</v>
      </c>
      <c r="E12" s="6">
        <v>4.5176645572137346</v>
      </c>
      <c r="F12" s="6">
        <v>3.6383471020138312</v>
      </c>
      <c r="G12" s="6">
        <v>3.7162352357258457</v>
      </c>
      <c r="H12" s="6">
        <v>2.5177789666075432</v>
      </c>
      <c r="I12" s="6">
        <v>2.5276482196994685</v>
      </c>
      <c r="J12" s="6">
        <v>2.1334405613775553</v>
      </c>
      <c r="K12" s="6">
        <v>2.1379298837432357</v>
      </c>
      <c r="L12" s="6">
        <v>1.8577005214470603</v>
      </c>
      <c r="M12" s="6">
        <v>1.8756599286188833</v>
      </c>
      <c r="N12" s="6">
        <v>1.3548211081467916</v>
      </c>
      <c r="O12" s="6">
        <v>1.4156349004961872</v>
      </c>
      <c r="P12" s="6">
        <v>0.8439382980081046</v>
      </c>
      <c r="Q12" s="6">
        <v>0.87375845392360396</v>
      </c>
      <c r="R12" s="6">
        <v>0.8623963080646867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2.0398333438780809</v>
      </c>
      <c r="D15" s="4">
        <v>1.8656556895292005</v>
      </c>
      <c r="E15" s="4">
        <v>1.5583588591286757</v>
      </c>
      <c r="F15" s="4">
        <v>1.3272556902580994</v>
      </c>
      <c r="G15" s="4">
        <v>1.3660571852740895</v>
      </c>
      <c r="H15" s="4">
        <v>1.1399054598020548</v>
      </c>
      <c r="I15" s="4">
        <v>1.1160775396646774</v>
      </c>
      <c r="J15" s="4">
        <v>0.88462700963245711</v>
      </c>
      <c r="K15" s="4">
        <v>0.92747582084799407</v>
      </c>
      <c r="L15" s="4">
        <v>0.67922058167025146</v>
      </c>
      <c r="M15" s="4">
        <v>0.67244671042507276</v>
      </c>
      <c r="N15" s="4">
        <v>0.68432142408783248</v>
      </c>
      <c r="O15" s="4">
        <v>0.58376048794309288</v>
      </c>
      <c r="P15" s="4">
        <v>0.41728113069745448</v>
      </c>
      <c r="Q15" s="4">
        <v>0.4376230974316842</v>
      </c>
      <c r="R15" s="4">
        <v>0.44143997772171656</v>
      </c>
    </row>
    <row r="16" spans="1:18" ht="11.25" customHeight="1" x14ac:dyDescent="0.25">
      <c r="A16" s="50" t="s">
        <v>260</v>
      </c>
      <c r="B16" s="51" t="s">
        <v>259</v>
      </c>
      <c r="C16" s="7">
        <v>0.467429801907148</v>
      </c>
      <c r="D16" s="7">
        <v>0.46805407420132822</v>
      </c>
      <c r="E16" s="7">
        <v>0.41114866633160163</v>
      </c>
      <c r="F16" s="7">
        <v>0.37777604338157172</v>
      </c>
      <c r="G16" s="7">
        <v>0.37798350476994541</v>
      </c>
      <c r="H16" s="7">
        <v>0.16457174275698611</v>
      </c>
      <c r="I16" s="7">
        <v>0.15522138135894209</v>
      </c>
      <c r="J16" s="7">
        <v>6.2742254263907934E-2</v>
      </c>
      <c r="K16" s="7">
        <v>4.3975198126218223E-2</v>
      </c>
      <c r="L16" s="7">
        <v>5.9926038063539272E-2</v>
      </c>
      <c r="M16" s="7">
        <v>5.8660386529823416E-2</v>
      </c>
      <c r="N16" s="7">
        <v>4.7608986722967754E-2</v>
      </c>
      <c r="O16" s="7">
        <v>3.96951116163951E-2</v>
      </c>
      <c r="P16" s="7">
        <v>2.9859862032768941E-2</v>
      </c>
      <c r="Q16" s="7">
        <v>3.7927013695375433E-2</v>
      </c>
      <c r="R16" s="7">
        <v>3.4105394775303423E-2</v>
      </c>
    </row>
    <row r="17" spans="1:18" ht="11.25" customHeight="1" x14ac:dyDescent="0.25">
      <c r="A17" s="55" t="s">
        <v>258</v>
      </c>
      <c r="B17" s="51" t="s">
        <v>257</v>
      </c>
      <c r="C17" s="7">
        <v>1.0188359883181175E-2</v>
      </c>
      <c r="D17" s="7">
        <v>9.0695815682554845E-3</v>
      </c>
      <c r="E17" s="7">
        <v>9.7533060607950164E-3</v>
      </c>
      <c r="F17" s="7">
        <v>9.8102753019245689E-3</v>
      </c>
      <c r="G17" s="7">
        <v>1.0496057691126014E-2</v>
      </c>
      <c r="H17" s="7">
        <v>1.2042112274043689E-2</v>
      </c>
      <c r="I17" s="7">
        <v>1.197982398250678E-2</v>
      </c>
      <c r="J17" s="7">
        <v>1.2548074391726782E-2</v>
      </c>
      <c r="K17" s="7">
        <v>1.2564162833736153E-2</v>
      </c>
      <c r="L17" s="7">
        <v>1.3318377019154799E-2</v>
      </c>
      <c r="M17" s="7">
        <v>1.2876670213864247E-2</v>
      </c>
      <c r="N17" s="7">
        <v>1.4728452975168744E-2</v>
      </c>
      <c r="O17" s="7">
        <v>1.4885698042892116E-2</v>
      </c>
      <c r="P17" s="7">
        <v>1.4003204709200653E-2</v>
      </c>
      <c r="Q17" s="7">
        <v>1.7211793079554241E-2</v>
      </c>
      <c r="R17" s="7">
        <v>1.6004203942763692E-2</v>
      </c>
    </row>
    <row r="18" spans="1:18" ht="11.25" customHeight="1" x14ac:dyDescent="0.25">
      <c r="A18" s="55" t="s">
        <v>517</v>
      </c>
      <c r="B18" s="51" t="s">
        <v>256</v>
      </c>
      <c r="C18" s="7">
        <v>1.5622151820877517</v>
      </c>
      <c r="D18" s="7">
        <v>1.3885320337596168</v>
      </c>
      <c r="E18" s="7">
        <v>1.1374568867362789</v>
      </c>
      <c r="F18" s="7">
        <v>0.93966937157460328</v>
      </c>
      <c r="G18" s="7">
        <v>0.97757762281301808</v>
      </c>
      <c r="H18" s="7">
        <v>0.96329160477102493</v>
      </c>
      <c r="I18" s="7">
        <v>0.94887633432322838</v>
      </c>
      <c r="J18" s="7">
        <v>0.80933668097682243</v>
      </c>
      <c r="K18" s="7">
        <v>0.87093645988803969</v>
      </c>
      <c r="L18" s="7">
        <v>0.60597616658755737</v>
      </c>
      <c r="M18" s="7">
        <v>0.60090965368138505</v>
      </c>
      <c r="N18" s="7">
        <v>0.62198398438969593</v>
      </c>
      <c r="O18" s="7">
        <v>0.52917967828380574</v>
      </c>
      <c r="P18" s="7">
        <v>0.37341806395548488</v>
      </c>
      <c r="Q18" s="7">
        <v>0.38248429065675454</v>
      </c>
      <c r="R18" s="7">
        <v>0.39133037900364942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198.72559043448766</v>
      </c>
      <c r="D21" s="5">
        <v>184.25636256648914</v>
      </c>
      <c r="E21" s="5">
        <v>185.53905074249258</v>
      </c>
      <c r="F21" s="5">
        <v>184.75647565496959</v>
      </c>
      <c r="G21" s="5">
        <v>184.54522292878613</v>
      </c>
      <c r="H21" s="5">
        <v>171.65939730852639</v>
      </c>
      <c r="I21" s="5">
        <v>170.21630625572203</v>
      </c>
      <c r="J21" s="5">
        <v>169.24831696840201</v>
      </c>
      <c r="K21" s="5">
        <v>172.97095533710319</v>
      </c>
      <c r="L21" s="5">
        <v>157.73656089013264</v>
      </c>
      <c r="M21" s="5">
        <v>150.24309948846695</v>
      </c>
      <c r="N21" s="5">
        <v>144.05489825721784</v>
      </c>
      <c r="O21" s="5">
        <v>141.93205752524804</v>
      </c>
      <c r="P21" s="5">
        <v>124.04482371574913</v>
      </c>
      <c r="Q21" s="5">
        <v>125.79663283103774</v>
      </c>
      <c r="R21" s="5">
        <v>127.01520666309814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198.72559043448766</v>
      </c>
      <c r="D30" s="4">
        <v>184.25636256648914</v>
      </c>
      <c r="E30" s="4">
        <v>185.53905074249258</v>
      </c>
      <c r="F30" s="4">
        <v>184.75647565496959</v>
      </c>
      <c r="G30" s="4">
        <v>184.54522292878613</v>
      </c>
      <c r="H30" s="4">
        <v>171.65939730852639</v>
      </c>
      <c r="I30" s="4">
        <v>170.21630625572203</v>
      </c>
      <c r="J30" s="4">
        <v>169.24831696840201</v>
      </c>
      <c r="K30" s="4">
        <v>172.97095533710319</v>
      </c>
      <c r="L30" s="4">
        <v>157.73656089013264</v>
      </c>
      <c r="M30" s="4">
        <v>150.24309948846695</v>
      </c>
      <c r="N30" s="4">
        <v>144.05489825721784</v>
      </c>
      <c r="O30" s="4">
        <v>141.93205752524804</v>
      </c>
      <c r="P30" s="4">
        <v>124.04482371574913</v>
      </c>
      <c r="Q30" s="4">
        <v>125.79663283103774</v>
      </c>
      <c r="R30" s="4">
        <v>127.01520666309814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30.891295721241324</v>
      </c>
      <c r="D34" s="7">
        <v>25.545433205534223</v>
      </c>
      <c r="E34" s="7">
        <v>22.334430559834558</v>
      </c>
      <c r="F34" s="7">
        <v>21.685955161097027</v>
      </c>
      <c r="G34" s="7">
        <v>20.49507021027074</v>
      </c>
      <c r="H34" s="7">
        <v>19.877108611061718</v>
      </c>
      <c r="I34" s="7">
        <v>21.324153991562358</v>
      </c>
      <c r="J34" s="7">
        <v>24.309945646330309</v>
      </c>
      <c r="K34" s="7">
        <v>25.776986080815234</v>
      </c>
      <c r="L34" s="7">
        <v>24.441008817491049</v>
      </c>
      <c r="M34" s="7">
        <v>22.727426410640447</v>
      </c>
      <c r="N34" s="7">
        <v>20.645924319842806</v>
      </c>
      <c r="O34" s="7">
        <v>15.730014114400424</v>
      </c>
      <c r="P34" s="7">
        <v>14.72909977796415</v>
      </c>
      <c r="Q34" s="7">
        <v>14.1307990217301</v>
      </c>
      <c r="R34" s="7">
        <v>13.559457386212767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145.54790105035124</v>
      </c>
      <c r="D43" s="7">
        <v>137.72977363616729</v>
      </c>
      <c r="E43" s="7">
        <v>144.48609964043072</v>
      </c>
      <c r="F43" s="7">
        <v>141.93881100134595</v>
      </c>
      <c r="G43" s="7">
        <v>142.86107995429515</v>
      </c>
      <c r="H43" s="7">
        <v>140.5996497537605</v>
      </c>
      <c r="I43" s="7">
        <v>138.26599593102557</v>
      </c>
      <c r="J43" s="7">
        <v>136.91685975935141</v>
      </c>
      <c r="K43" s="7">
        <v>139.29683371076652</v>
      </c>
      <c r="L43" s="7">
        <v>128.72717500670706</v>
      </c>
      <c r="M43" s="7">
        <v>124.51895855303485</v>
      </c>
      <c r="N43" s="7">
        <v>121.94441595595244</v>
      </c>
      <c r="O43" s="7">
        <v>125.43213220452647</v>
      </c>
      <c r="P43" s="7">
        <v>109.21348649152392</v>
      </c>
      <c r="Q43" s="7">
        <v>111.66583380930764</v>
      </c>
      <c r="R43" s="7">
        <v>113.45574927688537</v>
      </c>
    </row>
    <row r="44" spans="1:18" ht="11.25" customHeight="1" x14ac:dyDescent="0.25">
      <c r="A44" s="50" t="s">
        <v>205</v>
      </c>
      <c r="B44" s="51" t="s">
        <v>204</v>
      </c>
      <c r="C44" s="7">
        <v>22.286393662895083</v>
      </c>
      <c r="D44" s="7">
        <v>20.981155724787637</v>
      </c>
      <c r="E44" s="7">
        <v>18.718520542227289</v>
      </c>
      <c r="F44" s="7">
        <v>21.1317094925266</v>
      </c>
      <c r="G44" s="7">
        <v>21.189072764220239</v>
      </c>
      <c r="H44" s="7">
        <v>11.182638943704175</v>
      </c>
      <c r="I44" s="7">
        <v>10.626156333134107</v>
      </c>
      <c r="J44" s="7">
        <v>8.0215115627203026</v>
      </c>
      <c r="K44" s="7">
        <v>7.89713554552144</v>
      </c>
      <c r="L44" s="7">
        <v>4.5683770659345235</v>
      </c>
      <c r="M44" s="7">
        <v>2.99671452479167</v>
      </c>
      <c r="N44" s="7">
        <v>1.4645579814225917</v>
      </c>
      <c r="O44" s="7">
        <v>0.76991120632115073</v>
      </c>
      <c r="P44" s="7">
        <v>0.10223744626106207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140.941200702104</v>
      </c>
      <c r="D52" s="5">
        <v>150.57223216337368</v>
      </c>
      <c r="E52" s="5">
        <v>148.65541204441973</v>
      </c>
      <c r="F52" s="5">
        <v>155.1162986530567</v>
      </c>
      <c r="G52" s="5">
        <v>158.29881508457086</v>
      </c>
      <c r="H52" s="5">
        <v>149.51789604008414</v>
      </c>
      <c r="I52" s="5">
        <v>144.69241789886937</v>
      </c>
      <c r="J52" s="5">
        <v>137.94668205544181</v>
      </c>
      <c r="K52" s="5">
        <v>136.35253183753289</v>
      </c>
      <c r="L52" s="5">
        <v>143.87532387517811</v>
      </c>
      <c r="M52" s="5">
        <v>143.48453766926397</v>
      </c>
      <c r="N52" s="5">
        <v>140.2827957293614</v>
      </c>
      <c r="O52" s="5">
        <v>138.82309983758836</v>
      </c>
      <c r="P52" s="5">
        <v>141.57570561257191</v>
      </c>
      <c r="Q52" s="5">
        <v>142.99787543096676</v>
      </c>
      <c r="R52" s="5">
        <v>145.64935652974393</v>
      </c>
    </row>
    <row r="53" spans="1:18" ht="11.25" customHeight="1" x14ac:dyDescent="0.25">
      <c r="A53" s="48" t="s">
        <v>187</v>
      </c>
      <c r="B53" s="49" t="s">
        <v>186</v>
      </c>
      <c r="C53" s="4">
        <v>140.941200702104</v>
      </c>
      <c r="D53" s="4">
        <v>150.57223216337368</v>
      </c>
      <c r="E53" s="4">
        <v>148.65541204441973</v>
      </c>
      <c r="F53" s="4">
        <v>155.1162986530567</v>
      </c>
      <c r="G53" s="4">
        <v>158.29881508457086</v>
      </c>
      <c r="H53" s="4">
        <v>149.51789604008414</v>
      </c>
      <c r="I53" s="4">
        <v>144.69241789886937</v>
      </c>
      <c r="J53" s="4">
        <v>137.94668205544181</v>
      </c>
      <c r="K53" s="4">
        <v>136.35253183753289</v>
      </c>
      <c r="L53" s="4">
        <v>143.87532387517811</v>
      </c>
      <c r="M53" s="4">
        <v>143.48453766926397</v>
      </c>
      <c r="N53" s="4">
        <v>140.2827957293614</v>
      </c>
      <c r="O53" s="4">
        <v>138.82309983758836</v>
      </c>
      <c r="P53" s="4">
        <v>141.57570561257191</v>
      </c>
      <c r="Q53" s="4">
        <v>142.99787543096676</v>
      </c>
      <c r="R53" s="4">
        <v>145.64935652974393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47.035369094262379</v>
      </c>
      <c r="D60" s="5">
        <v>46.653525997638383</v>
      </c>
      <c r="E60" s="5">
        <v>51.365376841582176</v>
      </c>
      <c r="F60" s="5">
        <v>54.244869719971263</v>
      </c>
      <c r="G60" s="5">
        <v>60.351732718250965</v>
      </c>
      <c r="H60" s="5">
        <v>60.9344203171826</v>
      </c>
      <c r="I60" s="5">
        <v>57.4440000089892</v>
      </c>
      <c r="J60" s="5">
        <v>66.909287515105092</v>
      </c>
      <c r="K60" s="5">
        <v>68.072436462665152</v>
      </c>
      <c r="L60" s="5">
        <v>71.128279233005486</v>
      </c>
      <c r="M60" s="5">
        <v>68.997863053795541</v>
      </c>
      <c r="N60" s="5">
        <v>75.481222070654184</v>
      </c>
      <c r="O60" s="5">
        <v>75.274661355008732</v>
      </c>
      <c r="P60" s="5">
        <v>86.351313639196619</v>
      </c>
      <c r="Q60" s="5">
        <v>89.459956282364104</v>
      </c>
      <c r="R60" s="5">
        <v>88.442818047949117</v>
      </c>
    </row>
    <row r="61" spans="1:18" ht="11.25" customHeight="1" x14ac:dyDescent="0.25">
      <c r="A61" s="46" t="s">
        <v>171</v>
      </c>
      <c r="B61" s="47" t="s">
        <v>170</v>
      </c>
      <c r="C61" s="5">
        <v>157.07257108310679</v>
      </c>
      <c r="D61" s="5">
        <v>161.45292825866787</v>
      </c>
      <c r="E61" s="5">
        <v>162.74077228039704</v>
      </c>
      <c r="F61" s="5">
        <v>165.07564532537589</v>
      </c>
      <c r="G61" s="5">
        <v>171.31385392188525</v>
      </c>
      <c r="H61" s="5">
        <v>201.12030185480828</v>
      </c>
      <c r="I61" s="5">
        <v>210.88747628273475</v>
      </c>
      <c r="J61" s="5">
        <v>211.48333146039707</v>
      </c>
      <c r="K61" s="5">
        <v>211.84772072803119</v>
      </c>
      <c r="L61" s="5">
        <v>233.28356927711684</v>
      </c>
      <c r="M61" s="5">
        <v>250.73747499952947</v>
      </c>
      <c r="N61" s="5">
        <v>257.8236685321819</v>
      </c>
      <c r="O61" s="5">
        <v>264.53574665686773</v>
      </c>
      <c r="P61" s="5">
        <v>281.19661559607925</v>
      </c>
      <c r="Q61" s="5">
        <v>283.02653182849144</v>
      </c>
      <c r="R61" s="5">
        <v>288.80351434235206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35.707461545810702</v>
      </c>
      <c r="D64" s="4">
        <v>38.70008</v>
      </c>
      <c r="E64" s="4">
        <v>40.956140000000005</v>
      </c>
      <c r="F64" s="4">
        <v>45.140940000000001</v>
      </c>
      <c r="G64" s="4">
        <v>49.699449999999992</v>
      </c>
      <c r="H64" s="4">
        <v>67.617156666019383</v>
      </c>
      <c r="I64" s="4">
        <v>77.077490000000012</v>
      </c>
      <c r="J64" s="4">
        <v>78.91622000000001</v>
      </c>
      <c r="K64" s="4">
        <v>79.400409999999994</v>
      </c>
      <c r="L64" s="4">
        <v>101.48257000000001</v>
      </c>
      <c r="M64" s="4">
        <v>123.86528569989463</v>
      </c>
      <c r="N64" s="4">
        <v>122.00240106549815</v>
      </c>
      <c r="O64" s="4">
        <v>128.04519790169334</v>
      </c>
      <c r="P64" s="4">
        <v>137.26450211817331</v>
      </c>
      <c r="Q64" s="4">
        <v>132.63112639724818</v>
      </c>
      <c r="R64" s="4">
        <v>137.86157075567999</v>
      </c>
    </row>
    <row r="65" spans="1:18" ht="11.25" customHeight="1" x14ac:dyDescent="0.25">
      <c r="A65" s="50" t="s">
        <v>163</v>
      </c>
      <c r="B65" s="51" t="s">
        <v>162</v>
      </c>
      <c r="C65" s="7">
        <v>35.707461545810702</v>
      </c>
      <c r="D65" s="7">
        <v>38.70008</v>
      </c>
      <c r="E65" s="7">
        <v>40.956140000000005</v>
      </c>
      <c r="F65" s="7">
        <v>45.140940000000001</v>
      </c>
      <c r="G65" s="7">
        <v>49.699449999999992</v>
      </c>
      <c r="H65" s="7">
        <v>67.617156666019383</v>
      </c>
      <c r="I65" s="7">
        <v>77.077490000000012</v>
      </c>
      <c r="J65" s="7">
        <v>78.91622000000001</v>
      </c>
      <c r="K65" s="7">
        <v>79.400409999999994</v>
      </c>
      <c r="L65" s="7">
        <v>101.48257000000001</v>
      </c>
      <c r="M65" s="7">
        <v>123.86528569989463</v>
      </c>
      <c r="N65" s="7">
        <v>122.00240106549815</v>
      </c>
      <c r="O65" s="7">
        <v>128.04519790169334</v>
      </c>
      <c r="P65" s="7">
        <v>137.26450211817331</v>
      </c>
      <c r="Q65" s="7">
        <v>132.63112639724818</v>
      </c>
      <c r="R65" s="7">
        <v>137.86157075567999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121.36510953729609</v>
      </c>
      <c r="D68" s="4">
        <v>122.75284825866787</v>
      </c>
      <c r="E68" s="4">
        <v>121.78463228039702</v>
      </c>
      <c r="F68" s="4">
        <v>119.9347053253759</v>
      </c>
      <c r="G68" s="4">
        <v>121.61440392188527</v>
      </c>
      <c r="H68" s="4">
        <v>133.50314518878889</v>
      </c>
      <c r="I68" s="4">
        <v>133.80998628273474</v>
      </c>
      <c r="J68" s="4">
        <v>132.56711146039706</v>
      </c>
      <c r="K68" s="4">
        <v>132.4473107280312</v>
      </c>
      <c r="L68" s="4">
        <v>131.80099927711683</v>
      </c>
      <c r="M68" s="4">
        <v>126.87218929963483</v>
      </c>
      <c r="N68" s="4">
        <v>135.82126746668374</v>
      </c>
      <c r="O68" s="4">
        <v>136.49054875517439</v>
      </c>
      <c r="P68" s="4">
        <v>143.93211347790597</v>
      </c>
      <c r="Q68" s="4">
        <v>150.39540543124326</v>
      </c>
      <c r="R68" s="4">
        <v>150.9419435866721</v>
      </c>
    </row>
    <row r="69" spans="1:18" ht="11.25" customHeight="1" x14ac:dyDescent="0.25">
      <c r="A69" s="50" t="s">
        <v>155</v>
      </c>
      <c r="B69" s="51" t="s">
        <v>154</v>
      </c>
      <c r="C69" s="7">
        <v>121.36510953729609</v>
      </c>
      <c r="D69" s="7">
        <v>122.75284825866787</v>
      </c>
      <c r="E69" s="7">
        <v>121.78463228039702</v>
      </c>
      <c r="F69" s="7">
        <v>119.9347053253759</v>
      </c>
      <c r="G69" s="7">
        <v>121.61440392188527</v>
      </c>
      <c r="H69" s="7">
        <v>133.50314518878889</v>
      </c>
      <c r="I69" s="7">
        <v>133.80998628273474</v>
      </c>
      <c r="J69" s="7">
        <v>132.56711146039706</v>
      </c>
      <c r="K69" s="7">
        <v>132.42051238280567</v>
      </c>
      <c r="L69" s="7">
        <v>131.77360317270251</v>
      </c>
      <c r="M69" s="7">
        <v>126.85189963318423</v>
      </c>
      <c r="N69" s="7">
        <v>135.74055048090017</v>
      </c>
      <c r="O69" s="7">
        <v>136.41301805893733</v>
      </c>
      <c r="P69" s="7">
        <v>143.83362209532726</v>
      </c>
      <c r="Q69" s="7">
        <v>150.21792884013615</v>
      </c>
      <c r="R69" s="7">
        <v>150.68531362771841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2.6798345225530842E-2</v>
      </c>
      <c r="L71" s="7">
        <v>2.7396104414311933E-2</v>
      </c>
      <c r="M71" s="7">
        <v>2.0289666450588467E-2</v>
      </c>
      <c r="N71" s="7">
        <v>8.0716985783572351E-2</v>
      </c>
      <c r="O71" s="7">
        <v>7.7530696237047961E-2</v>
      </c>
      <c r="P71" s="7">
        <v>9.849138257870603E-2</v>
      </c>
      <c r="Q71" s="7">
        <v>0.17747659110709546</v>
      </c>
      <c r="R71" s="7">
        <v>0.25662995895367036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214.79779114465885</v>
      </c>
      <c r="D79" s="5">
        <v>225.01914129332332</v>
      </c>
      <c r="E79" s="5">
        <v>230.78803260459947</v>
      </c>
      <c r="F79" s="5">
        <v>227.52035653704573</v>
      </c>
      <c r="G79" s="5">
        <v>222.71392934934983</v>
      </c>
      <c r="H79" s="5">
        <v>213.63421165817957</v>
      </c>
      <c r="I79" s="5">
        <v>204.02645093753338</v>
      </c>
      <c r="J79" s="5">
        <v>205.29752045978341</v>
      </c>
      <c r="K79" s="5">
        <v>190.58499672792414</v>
      </c>
      <c r="L79" s="5">
        <v>174.96333029183762</v>
      </c>
      <c r="M79" s="5">
        <v>163.67109828370252</v>
      </c>
      <c r="N79" s="5">
        <v>164.8261605598608</v>
      </c>
      <c r="O79" s="5">
        <v>166.54381194274973</v>
      </c>
      <c r="P79" s="5">
        <v>142.56796953439977</v>
      </c>
      <c r="Q79" s="5">
        <v>159.00222141229742</v>
      </c>
      <c r="R79" s="5">
        <v>150.09491791530877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463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256.44250721092874</v>
      </c>
      <c r="D2" s="45">
        <v>264.36408425417085</v>
      </c>
      <c r="E2" s="45">
        <v>268.41822221545812</v>
      </c>
      <c r="F2" s="45">
        <v>273.49184382118517</v>
      </c>
      <c r="G2" s="45">
        <v>277.08661210524616</v>
      </c>
      <c r="H2" s="45">
        <v>276.55077775171492</v>
      </c>
      <c r="I2" s="45">
        <v>274.22456370097871</v>
      </c>
      <c r="J2" s="45">
        <v>282.24984053977232</v>
      </c>
      <c r="K2" s="45">
        <v>277.50503254387212</v>
      </c>
      <c r="L2" s="45">
        <v>283.21671254372876</v>
      </c>
      <c r="M2" s="45">
        <v>284.66960246649813</v>
      </c>
      <c r="N2" s="45">
        <v>285.8282348130673</v>
      </c>
      <c r="O2" s="45">
        <v>293.25991256179617</v>
      </c>
      <c r="P2" s="45">
        <v>286.55252347685052</v>
      </c>
      <c r="Q2" s="45">
        <v>303.10290149403016</v>
      </c>
      <c r="R2" s="45">
        <v>301.35026727548285</v>
      </c>
    </row>
    <row r="3" spans="1:18" ht="11.25" customHeight="1" x14ac:dyDescent="0.25">
      <c r="A3" s="46" t="s">
        <v>286</v>
      </c>
      <c r="B3" s="47" t="s">
        <v>285</v>
      </c>
      <c r="C3" s="5">
        <v>2.1078416671375022</v>
      </c>
      <c r="D3" s="5">
        <v>1.9075398291732268</v>
      </c>
      <c r="E3" s="5">
        <v>1.6239957516830086</v>
      </c>
      <c r="F3" s="5">
        <v>1.351558365364077</v>
      </c>
      <c r="G3" s="5">
        <v>1.3793163280971328</v>
      </c>
      <c r="H3" s="5">
        <v>0.99941742988806459</v>
      </c>
      <c r="I3" s="5">
        <v>0.98846586072898024</v>
      </c>
      <c r="J3" s="5">
        <v>0.82924749793308727</v>
      </c>
      <c r="K3" s="5">
        <v>0.8083989415774484</v>
      </c>
      <c r="L3" s="5">
        <v>0.54532912053622895</v>
      </c>
      <c r="M3" s="5">
        <v>0.52846160713755064</v>
      </c>
      <c r="N3" s="5">
        <v>0.33573444124325591</v>
      </c>
      <c r="O3" s="5">
        <v>0.33303769188493731</v>
      </c>
      <c r="P3" s="5">
        <v>0.22798353596604279</v>
      </c>
      <c r="Q3" s="5">
        <v>0.18230468434334013</v>
      </c>
      <c r="R3" s="5">
        <v>0.17840867288638773</v>
      </c>
    </row>
    <row r="4" spans="1:18" ht="11.25" customHeight="1" x14ac:dyDescent="0.25">
      <c r="A4" s="48" t="s">
        <v>284</v>
      </c>
      <c r="B4" s="49" t="s">
        <v>283</v>
      </c>
      <c r="C4" s="4">
        <v>1.6834825975743375</v>
      </c>
      <c r="D4" s="4">
        <v>1.5182896418229941</v>
      </c>
      <c r="E4" s="4">
        <v>1.3012762137042067</v>
      </c>
      <c r="F4" s="4">
        <v>1.0789692667915256</v>
      </c>
      <c r="G4" s="4">
        <v>1.1018942069485216</v>
      </c>
      <c r="H4" s="4">
        <v>0.77223754137580336</v>
      </c>
      <c r="I4" s="4">
        <v>0.77179389306469448</v>
      </c>
      <c r="J4" s="4">
        <v>0.6583809639637288</v>
      </c>
      <c r="K4" s="4">
        <v>0.63717830578451851</v>
      </c>
      <c r="L4" s="4">
        <v>0.43835473940115988</v>
      </c>
      <c r="M4" s="4">
        <v>0.42405658734956869</v>
      </c>
      <c r="N4" s="4">
        <v>0.24659874360783349</v>
      </c>
      <c r="O4" s="4">
        <v>0.26109438519153289</v>
      </c>
      <c r="P4" s="4">
        <v>0.17516777950693763</v>
      </c>
      <c r="Q4" s="4">
        <v>0.13814673467259186</v>
      </c>
      <c r="R4" s="4">
        <v>0.13591359350910659</v>
      </c>
    </row>
    <row r="5" spans="1:18" ht="11.25" customHeight="1" x14ac:dyDescent="0.25">
      <c r="A5" s="50" t="s">
        <v>282</v>
      </c>
      <c r="B5" s="51" t="s">
        <v>281</v>
      </c>
      <c r="C5" s="7">
        <v>0.45471907527259814</v>
      </c>
      <c r="D5" s="7">
        <v>0.42393265057123269</v>
      </c>
      <c r="E5" s="7">
        <v>0.3586466335325823</v>
      </c>
      <c r="F5" s="7">
        <v>0.31762927085155701</v>
      </c>
      <c r="G5" s="7">
        <v>0.33973189920247426</v>
      </c>
      <c r="H5" s="7">
        <v>0.26271821575152615</v>
      </c>
      <c r="I5" s="7">
        <v>0.27294375437840407</v>
      </c>
      <c r="J5" s="7">
        <v>0.16996051996282255</v>
      </c>
      <c r="K5" s="7">
        <v>3.1423940978605472E-2</v>
      </c>
      <c r="L5" s="7">
        <v>3.565501593350201E-2</v>
      </c>
      <c r="M5" s="7">
        <v>4.8204083247133635E-2</v>
      </c>
      <c r="N5" s="7">
        <v>7.0127687178712456E-2</v>
      </c>
      <c r="O5" s="7">
        <v>4.4843404523246623E-2</v>
      </c>
      <c r="P5" s="7">
        <v>1.6359076389503249E-2</v>
      </c>
      <c r="Q5" s="7">
        <v>1.6018040926108975E-2</v>
      </c>
      <c r="R5" s="7">
        <v>3.2866971586494334E-2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4.2786994722011189E-2</v>
      </c>
      <c r="H6" s="6">
        <v>3.0132806333091181E-2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0.45471907527259814</v>
      </c>
      <c r="D8" s="6">
        <v>0.42393265057123269</v>
      </c>
      <c r="E8" s="6">
        <v>0.3586466335325823</v>
      </c>
      <c r="F8" s="6">
        <v>0.31762927085155701</v>
      </c>
      <c r="G8" s="6">
        <v>0.29694490448046307</v>
      </c>
      <c r="H8" s="6">
        <v>0.23258540941843495</v>
      </c>
      <c r="I8" s="6">
        <v>0.27294375437840407</v>
      </c>
      <c r="J8" s="6">
        <v>0.16996051996282255</v>
      </c>
      <c r="K8" s="6">
        <v>3.1423940978605472E-2</v>
      </c>
      <c r="L8" s="6">
        <v>3.565501593350201E-2</v>
      </c>
      <c r="M8" s="6">
        <v>4.8204083247133635E-2</v>
      </c>
      <c r="N8" s="6">
        <v>7.0127687178712456E-2</v>
      </c>
      <c r="O8" s="6">
        <v>4.4843404523246623E-2</v>
      </c>
      <c r="P8" s="6">
        <v>1.6359076389503249E-2</v>
      </c>
      <c r="Q8" s="6">
        <v>1.6018040926108975E-2</v>
      </c>
      <c r="R8" s="6">
        <v>3.2866971586494334E-2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2.0724460877986288E-2</v>
      </c>
      <c r="D10" s="7">
        <v>6.6231094877507828E-3</v>
      </c>
      <c r="E10" s="7">
        <v>7.069320667339311E-3</v>
      </c>
      <c r="F10" s="7">
        <v>1.4103601241111345E-2</v>
      </c>
      <c r="G10" s="7">
        <v>7.4604746925374648E-3</v>
      </c>
      <c r="H10" s="7">
        <v>7.733199403121999E-3</v>
      </c>
      <c r="I10" s="7">
        <v>8.1400456492431023E-3</v>
      </c>
      <c r="J10" s="7">
        <v>7.6344404966465287E-2</v>
      </c>
      <c r="K10" s="7">
        <v>0.21107268605278526</v>
      </c>
      <c r="L10" s="7">
        <v>0.11011971488279997</v>
      </c>
      <c r="M10" s="7">
        <v>8.4634911798071324E-2</v>
      </c>
      <c r="N10" s="7">
        <v>0</v>
      </c>
      <c r="O10" s="7">
        <v>4.1786524926957426E-2</v>
      </c>
      <c r="P10" s="7">
        <v>5.199045437561637E-2</v>
      </c>
      <c r="Q10" s="7">
        <v>3.3962913514162224E-2</v>
      </c>
      <c r="R10" s="7">
        <v>2.0028314983077035E-2</v>
      </c>
    </row>
    <row r="11" spans="1:18" ht="11.25" customHeight="1" x14ac:dyDescent="0.25">
      <c r="A11" s="50" t="s">
        <v>270</v>
      </c>
      <c r="B11" s="51" t="s">
        <v>269</v>
      </c>
      <c r="C11" s="7">
        <v>1.2080390614237531</v>
      </c>
      <c r="D11" s="7">
        <v>1.0877338817640105</v>
      </c>
      <c r="E11" s="7">
        <v>0.93556025950428512</v>
      </c>
      <c r="F11" s="7">
        <v>0.74723639469885739</v>
      </c>
      <c r="G11" s="7">
        <v>0.7547018330535098</v>
      </c>
      <c r="H11" s="7">
        <v>0.50178612622115526</v>
      </c>
      <c r="I11" s="7">
        <v>0.49071009303704732</v>
      </c>
      <c r="J11" s="7">
        <v>0.41207603903444096</v>
      </c>
      <c r="K11" s="7">
        <v>0.39468167875312776</v>
      </c>
      <c r="L11" s="7">
        <v>0.29258000858485789</v>
      </c>
      <c r="M11" s="7">
        <v>0.29121759230436373</v>
      </c>
      <c r="N11" s="7">
        <v>0.17647105642912103</v>
      </c>
      <c r="O11" s="7">
        <v>0.17446445574132882</v>
      </c>
      <c r="P11" s="7">
        <v>0.106818248741818</v>
      </c>
      <c r="Q11" s="7">
        <v>8.8165780232320648E-2</v>
      </c>
      <c r="R11" s="7">
        <v>8.3018306939535227E-2</v>
      </c>
    </row>
    <row r="12" spans="1:18" ht="11.25" customHeight="1" x14ac:dyDescent="0.25">
      <c r="A12" s="52" t="s">
        <v>268</v>
      </c>
      <c r="B12" s="53" t="s">
        <v>267</v>
      </c>
      <c r="C12" s="6">
        <v>1.2080390614237531</v>
      </c>
      <c r="D12" s="6">
        <v>1.0877338817640105</v>
      </c>
      <c r="E12" s="6">
        <v>0.93556025950428512</v>
      </c>
      <c r="F12" s="6">
        <v>0.74723639469885739</v>
      </c>
      <c r="G12" s="6">
        <v>0.7547018330535098</v>
      </c>
      <c r="H12" s="6">
        <v>0.50178612622115526</v>
      </c>
      <c r="I12" s="6">
        <v>0.49071009303704732</v>
      </c>
      <c r="J12" s="6">
        <v>0.41207603903444096</v>
      </c>
      <c r="K12" s="6">
        <v>0.39468167875312776</v>
      </c>
      <c r="L12" s="6">
        <v>0.29258000858485789</v>
      </c>
      <c r="M12" s="6">
        <v>0.29121759230436373</v>
      </c>
      <c r="N12" s="6">
        <v>0.17647105642912103</v>
      </c>
      <c r="O12" s="6">
        <v>0.17446445574132882</v>
      </c>
      <c r="P12" s="6">
        <v>0.106818248741818</v>
      </c>
      <c r="Q12" s="6">
        <v>8.8165780232320648E-2</v>
      </c>
      <c r="R12" s="6">
        <v>8.3018306939535227E-2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0.42435906956316466</v>
      </c>
      <c r="D15" s="4">
        <v>0.38925018735023281</v>
      </c>
      <c r="E15" s="4">
        <v>0.32271953797880193</v>
      </c>
      <c r="F15" s="4">
        <v>0.27258909857255154</v>
      </c>
      <c r="G15" s="4">
        <v>0.2774221211486112</v>
      </c>
      <c r="H15" s="4">
        <v>0.2271798885122612</v>
      </c>
      <c r="I15" s="4">
        <v>0.21667196766428573</v>
      </c>
      <c r="J15" s="4">
        <v>0.17086653396935841</v>
      </c>
      <c r="K15" s="4">
        <v>0.17122063579292987</v>
      </c>
      <c r="L15" s="4">
        <v>0.10697438113506903</v>
      </c>
      <c r="M15" s="4">
        <v>0.10440501978798195</v>
      </c>
      <c r="N15" s="4">
        <v>8.9135697635422395E-2</v>
      </c>
      <c r="O15" s="4">
        <v>7.1943306693404416E-2</v>
      </c>
      <c r="P15" s="4">
        <v>5.2815756459105155E-2</v>
      </c>
      <c r="Q15" s="4">
        <v>4.4157949670748251E-2</v>
      </c>
      <c r="R15" s="4">
        <v>4.2495079377281135E-2</v>
      </c>
    </row>
    <row r="16" spans="1:18" ht="11.25" customHeight="1" x14ac:dyDescent="0.25">
      <c r="A16" s="50" t="s">
        <v>260</v>
      </c>
      <c r="B16" s="51" t="s">
        <v>259</v>
      </c>
      <c r="C16" s="7">
        <v>9.7242295023130768E-2</v>
      </c>
      <c r="D16" s="7">
        <v>9.765474792344056E-2</v>
      </c>
      <c r="E16" s="7">
        <v>8.5144513962158622E-2</v>
      </c>
      <c r="F16" s="7">
        <v>7.7586882379583264E-2</v>
      </c>
      <c r="G16" s="7">
        <v>7.6761783315407006E-2</v>
      </c>
      <c r="H16" s="7">
        <v>3.2798676285218403E-2</v>
      </c>
      <c r="I16" s="7">
        <v>3.0134216420765129E-2</v>
      </c>
      <c r="J16" s="7">
        <v>1.2118725070300871E-2</v>
      </c>
      <c r="K16" s="7">
        <v>8.1182292983195316E-3</v>
      </c>
      <c r="L16" s="7">
        <v>9.4380986217462767E-3</v>
      </c>
      <c r="M16" s="7">
        <v>9.1076939205271042E-3</v>
      </c>
      <c r="N16" s="7">
        <v>6.201267556285979E-3</v>
      </c>
      <c r="O16" s="7">
        <v>4.8920707177523576E-3</v>
      </c>
      <c r="P16" s="7">
        <v>3.7793973535042128E-3</v>
      </c>
      <c r="Q16" s="7">
        <v>3.8269898726805934E-3</v>
      </c>
      <c r="R16" s="7">
        <v>3.283145005692423E-3</v>
      </c>
    </row>
    <row r="17" spans="1:18" ht="11.25" customHeight="1" x14ac:dyDescent="0.25">
      <c r="A17" s="55" t="s">
        <v>258</v>
      </c>
      <c r="B17" s="51" t="s">
        <v>257</v>
      </c>
      <c r="C17" s="7">
        <v>2.1195471352486381E-3</v>
      </c>
      <c r="D17" s="7">
        <v>1.8922764497464955E-3</v>
      </c>
      <c r="E17" s="7">
        <v>2.019805904954089E-3</v>
      </c>
      <c r="F17" s="7">
        <v>2.0148145688342555E-3</v>
      </c>
      <c r="G17" s="7">
        <v>2.1315641978678474E-3</v>
      </c>
      <c r="H17" s="7">
        <v>2.3999584354516892E-3</v>
      </c>
      <c r="I17" s="7">
        <v>2.3257273283551721E-3</v>
      </c>
      <c r="J17" s="7">
        <v>2.4236723002554763E-3</v>
      </c>
      <c r="K17" s="7">
        <v>2.319460950077722E-3</v>
      </c>
      <c r="L17" s="7">
        <v>2.0975882913384486E-3</v>
      </c>
      <c r="M17" s="7">
        <v>1.9992498849938432E-3</v>
      </c>
      <c r="N17" s="7">
        <v>1.918441955521295E-3</v>
      </c>
      <c r="O17" s="7">
        <v>1.8345303626469409E-3</v>
      </c>
      <c r="P17" s="7">
        <v>1.7724018537142252E-3</v>
      </c>
      <c r="Q17" s="7">
        <v>1.7367398956105971E-3</v>
      </c>
      <c r="R17" s="7">
        <v>1.5406396140828762E-3</v>
      </c>
    </row>
    <row r="18" spans="1:18" ht="11.25" customHeight="1" x14ac:dyDescent="0.25">
      <c r="A18" s="55" t="s">
        <v>517</v>
      </c>
      <c r="B18" s="51" t="s">
        <v>256</v>
      </c>
      <c r="C18" s="7">
        <v>0.32499722740478526</v>
      </c>
      <c r="D18" s="7">
        <v>0.28970316297704574</v>
      </c>
      <c r="E18" s="7">
        <v>0.23555521811168922</v>
      </c>
      <c r="F18" s="7">
        <v>0.19298740162413405</v>
      </c>
      <c r="G18" s="7">
        <v>0.19852877363533636</v>
      </c>
      <c r="H18" s="7">
        <v>0.19198125379159112</v>
      </c>
      <c r="I18" s="7">
        <v>0.18421202391516542</v>
      </c>
      <c r="J18" s="7">
        <v>0.15632413659880207</v>
      </c>
      <c r="K18" s="7">
        <v>0.1607829455445326</v>
      </c>
      <c r="L18" s="7">
        <v>9.543869422198431E-2</v>
      </c>
      <c r="M18" s="7">
        <v>9.329807598246101E-2</v>
      </c>
      <c r="N18" s="7">
        <v>8.1015988123615129E-2</v>
      </c>
      <c r="O18" s="7">
        <v>6.5216705613005119E-2</v>
      </c>
      <c r="P18" s="7">
        <v>4.7263957251886715E-2</v>
      </c>
      <c r="Q18" s="7">
        <v>3.8594219902457066E-2</v>
      </c>
      <c r="R18" s="7">
        <v>3.7671294757505837E-2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16.481985188632009</v>
      </c>
      <c r="D21" s="5">
        <v>12.795860335156656</v>
      </c>
      <c r="E21" s="5">
        <v>11.527089152915806</v>
      </c>
      <c r="F21" s="5">
        <v>6.5738460413445754</v>
      </c>
      <c r="G21" s="5">
        <v>7.7304693995349947</v>
      </c>
      <c r="H21" s="5">
        <v>15.222444447278161</v>
      </c>
      <c r="I21" s="5">
        <v>12.619462453920685</v>
      </c>
      <c r="J21" s="5">
        <v>24.428273000633435</v>
      </c>
      <c r="K21" s="5">
        <v>22.91583096326033</v>
      </c>
      <c r="L21" s="5">
        <v>10.829666705975786</v>
      </c>
      <c r="M21" s="5">
        <v>15.262255325964308</v>
      </c>
      <c r="N21" s="5">
        <v>14.614132018406757</v>
      </c>
      <c r="O21" s="5">
        <v>8.0698138708821521</v>
      </c>
      <c r="P21" s="5">
        <v>9.0696401118212879</v>
      </c>
      <c r="Q21" s="5">
        <v>9.880549384060286</v>
      </c>
      <c r="R21" s="5">
        <v>13.664550669078526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16.481985188632009</v>
      </c>
      <c r="D30" s="4">
        <v>12.795860335156656</v>
      </c>
      <c r="E30" s="4">
        <v>11.527089152915806</v>
      </c>
      <c r="F30" s="4">
        <v>6.5738460413445754</v>
      </c>
      <c r="G30" s="4">
        <v>7.7304693995349947</v>
      </c>
      <c r="H30" s="4">
        <v>15.222444447278161</v>
      </c>
      <c r="I30" s="4">
        <v>12.619462453920685</v>
      </c>
      <c r="J30" s="4">
        <v>24.428273000633435</v>
      </c>
      <c r="K30" s="4">
        <v>22.91583096326033</v>
      </c>
      <c r="L30" s="4">
        <v>10.829666705975786</v>
      </c>
      <c r="M30" s="4">
        <v>15.262255325964308</v>
      </c>
      <c r="N30" s="4">
        <v>14.614132018406757</v>
      </c>
      <c r="O30" s="4">
        <v>8.0698138708821521</v>
      </c>
      <c r="P30" s="4">
        <v>9.0696401118212879</v>
      </c>
      <c r="Q30" s="4">
        <v>9.880549384060286</v>
      </c>
      <c r="R30" s="4">
        <v>13.664550669078526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16.481985188632009</v>
      </c>
      <c r="D34" s="7">
        <v>12.795860335156656</v>
      </c>
      <c r="E34" s="7">
        <v>11.527089152915806</v>
      </c>
      <c r="F34" s="7">
        <v>6.5738460413445754</v>
      </c>
      <c r="G34" s="7">
        <v>7.7304693995349947</v>
      </c>
      <c r="H34" s="7">
        <v>15.222444447278161</v>
      </c>
      <c r="I34" s="7">
        <v>12.619462453920685</v>
      </c>
      <c r="J34" s="7">
        <v>24.428273000633435</v>
      </c>
      <c r="K34" s="7">
        <v>22.91583096326033</v>
      </c>
      <c r="L34" s="7">
        <v>10.829666705975786</v>
      </c>
      <c r="M34" s="7">
        <v>15.262255325964308</v>
      </c>
      <c r="N34" s="7">
        <v>14.614132018406757</v>
      </c>
      <c r="O34" s="7">
        <v>8.0698138708821521</v>
      </c>
      <c r="P34" s="7">
        <v>9.0696401118212879</v>
      </c>
      <c r="Q34" s="7">
        <v>9.880549384060286</v>
      </c>
      <c r="R34" s="7">
        <v>13.664550669078526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67.254134306168766</v>
      </c>
      <c r="D52" s="5">
        <v>72.543357363340476</v>
      </c>
      <c r="E52" s="5">
        <v>71.725343535552383</v>
      </c>
      <c r="F52" s="5">
        <v>75.985854103368936</v>
      </c>
      <c r="G52" s="5">
        <v>78.676124697767037</v>
      </c>
      <c r="H52" s="5">
        <v>75.547134860401755</v>
      </c>
      <c r="I52" s="5">
        <v>76.25588237371592</v>
      </c>
      <c r="J52" s="5">
        <v>73.950254985674633</v>
      </c>
      <c r="K52" s="5">
        <v>74.100743321539838</v>
      </c>
      <c r="L52" s="5">
        <v>79.44887751278948</v>
      </c>
      <c r="M52" s="5">
        <v>80.578411018396466</v>
      </c>
      <c r="N52" s="5">
        <v>77.690382941005609</v>
      </c>
      <c r="O52" s="5">
        <v>77.544206757864529</v>
      </c>
      <c r="P52" s="5">
        <v>81.644064296234291</v>
      </c>
      <c r="Q52" s="5">
        <v>81.438761311600175</v>
      </c>
      <c r="R52" s="5">
        <v>82.621017285212034</v>
      </c>
    </row>
    <row r="53" spans="1:18" ht="11.25" customHeight="1" x14ac:dyDescent="0.25">
      <c r="A53" s="48" t="s">
        <v>187</v>
      </c>
      <c r="B53" s="49" t="s">
        <v>186</v>
      </c>
      <c r="C53" s="4">
        <v>67.254134306168766</v>
      </c>
      <c r="D53" s="4">
        <v>72.543357363340476</v>
      </c>
      <c r="E53" s="4">
        <v>71.725343535552383</v>
      </c>
      <c r="F53" s="4">
        <v>75.985854103368936</v>
      </c>
      <c r="G53" s="4">
        <v>78.676124697767037</v>
      </c>
      <c r="H53" s="4">
        <v>75.547134860401755</v>
      </c>
      <c r="I53" s="4">
        <v>76.25588237371592</v>
      </c>
      <c r="J53" s="4">
        <v>73.950254985674633</v>
      </c>
      <c r="K53" s="4">
        <v>74.100743321539838</v>
      </c>
      <c r="L53" s="4">
        <v>79.44887751278948</v>
      </c>
      <c r="M53" s="4">
        <v>80.578411018396466</v>
      </c>
      <c r="N53" s="4">
        <v>77.690382941005609</v>
      </c>
      <c r="O53" s="4">
        <v>77.544206757864529</v>
      </c>
      <c r="P53" s="4">
        <v>81.644064296234291</v>
      </c>
      <c r="Q53" s="4">
        <v>81.438761311600175</v>
      </c>
      <c r="R53" s="4">
        <v>82.621017285212034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4.4425336772714141</v>
      </c>
      <c r="D61" s="5">
        <v>5.1367699999999994</v>
      </c>
      <c r="E61" s="5">
        <v>4.4018800000000002</v>
      </c>
      <c r="F61" s="5">
        <v>5.1999199999999997</v>
      </c>
      <c r="G61" s="5">
        <v>5.9569700000000001</v>
      </c>
      <c r="H61" s="5">
        <v>5.1829404433040613</v>
      </c>
      <c r="I61" s="5">
        <v>5.8999200000000007</v>
      </c>
      <c r="J61" s="5">
        <v>5.2017100000000003</v>
      </c>
      <c r="K61" s="5">
        <v>5.9144335528305776</v>
      </c>
      <c r="L61" s="5">
        <v>5.1516983047385434</v>
      </c>
      <c r="M61" s="5">
        <v>5.1943071169395969</v>
      </c>
      <c r="N61" s="5">
        <v>5.2276628209474785</v>
      </c>
      <c r="O61" s="5">
        <v>5.9666800660458685</v>
      </c>
      <c r="P61" s="5">
        <v>5.2397315386328387</v>
      </c>
      <c r="Q61" s="5">
        <v>5.1168385738056674</v>
      </c>
      <c r="R61" s="5">
        <v>6.5943924444246402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4.4425336772714141</v>
      </c>
      <c r="D68" s="4">
        <v>5.1367699999999994</v>
      </c>
      <c r="E68" s="4">
        <v>4.4018800000000002</v>
      </c>
      <c r="F68" s="4">
        <v>5.1999199999999997</v>
      </c>
      <c r="G68" s="4">
        <v>5.9569700000000001</v>
      </c>
      <c r="H68" s="4">
        <v>5.1829404433040613</v>
      </c>
      <c r="I68" s="4">
        <v>5.8999200000000007</v>
      </c>
      <c r="J68" s="4">
        <v>5.2017100000000003</v>
      </c>
      <c r="K68" s="4">
        <v>5.9144335528305776</v>
      </c>
      <c r="L68" s="4">
        <v>5.1516983047385434</v>
      </c>
      <c r="M68" s="4">
        <v>5.1943071169395969</v>
      </c>
      <c r="N68" s="4">
        <v>5.2276628209474785</v>
      </c>
      <c r="O68" s="4">
        <v>5.9666800660458685</v>
      </c>
      <c r="P68" s="4">
        <v>5.2397315386328387</v>
      </c>
      <c r="Q68" s="4">
        <v>5.1168385738056674</v>
      </c>
      <c r="R68" s="4">
        <v>6.5943924444246402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4.4425336772714141</v>
      </c>
      <c r="D70" s="7">
        <v>5.1367699999999994</v>
      </c>
      <c r="E70" s="7">
        <v>4.4018800000000002</v>
      </c>
      <c r="F70" s="7">
        <v>5.1999199999999997</v>
      </c>
      <c r="G70" s="7">
        <v>5.9569700000000001</v>
      </c>
      <c r="H70" s="7">
        <v>5.1829404433040613</v>
      </c>
      <c r="I70" s="7">
        <v>5.8999200000000007</v>
      </c>
      <c r="J70" s="7">
        <v>5.2017100000000003</v>
      </c>
      <c r="K70" s="7">
        <v>5.8998699999999991</v>
      </c>
      <c r="L70" s="7">
        <v>5.1365700000000007</v>
      </c>
      <c r="M70" s="7">
        <v>5.1829127945321876</v>
      </c>
      <c r="N70" s="7">
        <v>5.1829607354011689</v>
      </c>
      <c r="O70" s="7">
        <v>5.9233727465426993</v>
      </c>
      <c r="P70" s="7">
        <v>5.18293339846403</v>
      </c>
      <c r="Q70" s="7">
        <v>5.015763829177418</v>
      </c>
      <c r="R70" s="7">
        <v>6.448816598572658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1.4563552830578693E-2</v>
      </c>
      <c r="L71" s="7">
        <v>1.5128304738542962E-2</v>
      </c>
      <c r="M71" s="7">
        <v>1.1394322407409499E-2</v>
      </c>
      <c r="N71" s="7">
        <v>4.4702085546309986E-2</v>
      </c>
      <c r="O71" s="7">
        <v>4.3307319503169496E-2</v>
      </c>
      <c r="P71" s="7">
        <v>5.6798140168808901E-2</v>
      </c>
      <c r="Q71" s="7">
        <v>0.10107474462824959</v>
      </c>
      <c r="R71" s="7">
        <v>0.14557584585198258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166.15601237171904</v>
      </c>
      <c r="D79" s="5">
        <v>171.98055672650051</v>
      </c>
      <c r="E79" s="5">
        <v>179.13991377530692</v>
      </c>
      <c r="F79" s="5">
        <v>184.38066531110755</v>
      </c>
      <c r="G79" s="5">
        <v>183.343731679847</v>
      </c>
      <c r="H79" s="5">
        <v>179.5988405708429</v>
      </c>
      <c r="I79" s="5">
        <v>178.46083301261314</v>
      </c>
      <c r="J79" s="5">
        <v>177.84035505553118</v>
      </c>
      <c r="K79" s="5">
        <v>173.76562576466392</v>
      </c>
      <c r="L79" s="5">
        <v>187.24114089968873</v>
      </c>
      <c r="M79" s="5">
        <v>183.10616739806022</v>
      </c>
      <c r="N79" s="5">
        <v>187.96032259146418</v>
      </c>
      <c r="O79" s="5">
        <v>201.34617417511868</v>
      </c>
      <c r="P79" s="5">
        <v>190.37110399419606</v>
      </c>
      <c r="Q79" s="5">
        <v>206.48444754022071</v>
      </c>
      <c r="R79" s="5">
        <v>198.29189820388126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464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157.18871022236928</v>
      </c>
      <c r="D2" s="45">
        <v>158.52199927270601</v>
      </c>
      <c r="E2" s="45">
        <v>160.67886894325889</v>
      </c>
      <c r="F2" s="45">
        <v>162.83953365702629</v>
      </c>
      <c r="G2" s="45">
        <v>167.03468189561963</v>
      </c>
      <c r="H2" s="45">
        <v>167.69958997181683</v>
      </c>
      <c r="I2" s="45">
        <v>169.10031394316249</v>
      </c>
      <c r="J2" s="45">
        <v>168.96215633212213</v>
      </c>
      <c r="K2" s="45">
        <v>169.87746185196602</v>
      </c>
      <c r="L2" s="45">
        <v>170.62562478740784</v>
      </c>
      <c r="M2" s="45">
        <v>170.56995524404542</v>
      </c>
      <c r="N2" s="45">
        <v>170.79088687165753</v>
      </c>
      <c r="O2" s="45">
        <v>170.66490804615779</v>
      </c>
      <c r="P2" s="45">
        <v>171.33335049180755</v>
      </c>
      <c r="Q2" s="45">
        <v>174.58438008208944</v>
      </c>
      <c r="R2" s="45">
        <v>177.02209713639894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157.18871022236928</v>
      </c>
      <c r="D79" s="5">
        <v>158.52199927270601</v>
      </c>
      <c r="E79" s="5">
        <v>160.67886894325889</v>
      </c>
      <c r="F79" s="5">
        <v>162.83953365702629</v>
      </c>
      <c r="G79" s="5">
        <v>167.03468189561963</v>
      </c>
      <c r="H79" s="5">
        <v>167.69958997181683</v>
      </c>
      <c r="I79" s="5">
        <v>169.10031394316249</v>
      </c>
      <c r="J79" s="5">
        <v>168.96215633212213</v>
      </c>
      <c r="K79" s="5">
        <v>169.87746185196602</v>
      </c>
      <c r="L79" s="5">
        <v>170.62562478740784</v>
      </c>
      <c r="M79" s="5">
        <v>170.56995524404542</v>
      </c>
      <c r="N79" s="5">
        <v>170.79088687165753</v>
      </c>
      <c r="O79" s="5">
        <v>170.66490804615779</v>
      </c>
      <c r="P79" s="5">
        <v>171.33335049180755</v>
      </c>
      <c r="Q79" s="5">
        <v>174.58438008208944</v>
      </c>
      <c r="R79" s="5">
        <v>177.02209713639894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465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52.218811743860229</v>
      </c>
      <c r="D2" s="45">
        <v>51.786438727108106</v>
      </c>
      <c r="E2" s="45">
        <v>52.311470496890337</v>
      </c>
      <c r="F2" s="45">
        <v>53.071790295337777</v>
      </c>
      <c r="G2" s="45">
        <v>52.908830627777718</v>
      </c>
      <c r="H2" s="45">
        <v>53.351344153075836</v>
      </c>
      <c r="I2" s="45">
        <v>53.732039829535047</v>
      </c>
      <c r="J2" s="45">
        <v>53.987718666175489</v>
      </c>
      <c r="K2" s="45">
        <v>53.597279817084434</v>
      </c>
      <c r="L2" s="45">
        <v>53.838580806776612</v>
      </c>
      <c r="M2" s="45">
        <v>54.8029014293557</v>
      </c>
      <c r="N2" s="45">
        <v>55.418467458197945</v>
      </c>
      <c r="O2" s="45">
        <v>55.44858600162123</v>
      </c>
      <c r="P2" s="45">
        <v>55.983741055488515</v>
      </c>
      <c r="Q2" s="45">
        <v>56.478832862224031</v>
      </c>
      <c r="R2" s="45">
        <v>56.700058537408701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52.218811743860229</v>
      </c>
      <c r="D79" s="5">
        <v>51.786438727108106</v>
      </c>
      <c r="E79" s="5">
        <v>52.311470496890337</v>
      </c>
      <c r="F79" s="5">
        <v>53.071790295337777</v>
      </c>
      <c r="G79" s="5">
        <v>52.908830627777718</v>
      </c>
      <c r="H79" s="5">
        <v>53.351344153075836</v>
      </c>
      <c r="I79" s="5">
        <v>53.732039829535047</v>
      </c>
      <c r="J79" s="5">
        <v>53.987718666175489</v>
      </c>
      <c r="K79" s="5">
        <v>53.597279817084434</v>
      </c>
      <c r="L79" s="5">
        <v>53.838580806776612</v>
      </c>
      <c r="M79" s="5">
        <v>54.8029014293557</v>
      </c>
      <c r="N79" s="5">
        <v>55.418467458197945</v>
      </c>
      <c r="O79" s="5">
        <v>55.44858600162123</v>
      </c>
      <c r="P79" s="5">
        <v>55.983741055488515</v>
      </c>
      <c r="Q79" s="5">
        <v>56.478832862224031</v>
      </c>
      <c r="R79" s="5">
        <v>56.700058537408701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466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18.626891937019263</v>
      </c>
      <c r="D2" s="45">
        <v>20.064574036321588</v>
      </c>
      <c r="E2" s="45">
        <v>21.592505918388312</v>
      </c>
      <c r="F2" s="45">
        <v>23.292828562065178</v>
      </c>
      <c r="G2" s="45">
        <v>25.634370100383567</v>
      </c>
      <c r="H2" s="45">
        <v>28.605687459069884</v>
      </c>
      <c r="I2" s="45">
        <v>31.140952376193741</v>
      </c>
      <c r="J2" s="45">
        <v>34.062406053558206</v>
      </c>
      <c r="K2" s="45">
        <v>36.970082364468908</v>
      </c>
      <c r="L2" s="45">
        <v>41.083999811767463</v>
      </c>
      <c r="M2" s="45">
        <v>44.788418701760882</v>
      </c>
      <c r="N2" s="45">
        <v>45.699144733933728</v>
      </c>
      <c r="O2" s="45">
        <v>46.222998082414634</v>
      </c>
      <c r="P2" s="45">
        <v>46.983044958477663</v>
      </c>
      <c r="Q2" s="45">
        <v>47.823076118190151</v>
      </c>
      <c r="R2" s="45">
        <v>48.045563887945725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18.626891937019263</v>
      </c>
      <c r="D79" s="5">
        <v>20.064574036321588</v>
      </c>
      <c r="E79" s="5">
        <v>21.592505918388312</v>
      </c>
      <c r="F79" s="5">
        <v>23.292828562065178</v>
      </c>
      <c r="G79" s="5">
        <v>25.634370100383567</v>
      </c>
      <c r="H79" s="5">
        <v>28.605687459069884</v>
      </c>
      <c r="I79" s="5">
        <v>31.140952376193741</v>
      </c>
      <c r="J79" s="5">
        <v>34.062406053558206</v>
      </c>
      <c r="K79" s="5">
        <v>36.970082364468908</v>
      </c>
      <c r="L79" s="5">
        <v>41.083999811767463</v>
      </c>
      <c r="M79" s="5">
        <v>44.788418701760882</v>
      </c>
      <c r="N79" s="5">
        <v>45.699144733933728</v>
      </c>
      <c r="O79" s="5">
        <v>46.222998082414634</v>
      </c>
      <c r="P79" s="5">
        <v>46.983044958477663</v>
      </c>
      <c r="Q79" s="5">
        <v>47.823076118190151</v>
      </c>
      <c r="R79" s="5">
        <v>48.045563887945725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467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33.84223855763166</v>
      </c>
      <c r="D2" s="45">
        <v>34.999380040447164</v>
      </c>
      <c r="E2" s="45">
        <v>35.991654094966883</v>
      </c>
      <c r="F2" s="45">
        <v>37.423268957815111</v>
      </c>
      <c r="G2" s="45">
        <v>38.221022763220283</v>
      </c>
      <c r="H2" s="45">
        <v>39.278731651570332</v>
      </c>
      <c r="I2" s="45">
        <v>41.183163816424447</v>
      </c>
      <c r="J2" s="45">
        <v>42.91308413768575</v>
      </c>
      <c r="K2" s="45">
        <v>45.387504948864823</v>
      </c>
      <c r="L2" s="45">
        <v>47.717130455463511</v>
      </c>
      <c r="M2" s="45">
        <v>50.497916243859962</v>
      </c>
      <c r="N2" s="45">
        <v>51.343152436392984</v>
      </c>
      <c r="O2" s="45">
        <v>51.689043573000518</v>
      </c>
      <c r="P2" s="45">
        <v>52.030984427574829</v>
      </c>
      <c r="Q2" s="45">
        <v>52.442401790647267</v>
      </c>
      <c r="R2" s="45">
        <v>52.5915721332929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33.84223855763166</v>
      </c>
      <c r="D79" s="5">
        <v>34.999380040447164</v>
      </c>
      <c r="E79" s="5">
        <v>35.991654094966883</v>
      </c>
      <c r="F79" s="5">
        <v>37.423268957815111</v>
      </c>
      <c r="G79" s="5">
        <v>38.221022763220283</v>
      </c>
      <c r="H79" s="5">
        <v>39.278731651570332</v>
      </c>
      <c r="I79" s="5">
        <v>41.183163816424447</v>
      </c>
      <c r="J79" s="5">
        <v>42.91308413768575</v>
      </c>
      <c r="K79" s="5">
        <v>45.387504948864823</v>
      </c>
      <c r="L79" s="5">
        <v>47.717130455463511</v>
      </c>
      <c r="M79" s="5">
        <v>50.497916243859962</v>
      </c>
      <c r="N79" s="5">
        <v>51.343152436392984</v>
      </c>
      <c r="O79" s="5">
        <v>51.689043573000518</v>
      </c>
      <c r="P79" s="5">
        <v>52.030984427574829</v>
      </c>
      <c r="Q79" s="5">
        <v>52.442401790647267</v>
      </c>
      <c r="R79" s="5">
        <v>52.5915721332929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468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99.336317397842805</v>
      </c>
      <c r="D2" s="45">
        <v>112.9077055057097</v>
      </c>
      <c r="E2" s="45">
        <v>124.32897902655482</v>
      </c>
      <c r="F2" s="45">
        <v>131.91337696254016</v>
      </c>
      <c r="G2" s="45">
        <v>145.15064085962527</v>
      </c>
      <c r="H2" s="45">
        <v>160.92359772864938</v>
      </c>
      <c r="I2" s="45">
        <v>172.25944551056804</v>
      </c>
      <c r="J2" s="45">
        <v>182.45796831308999</v>
      </c>
      <c r="K2" s="45">
        <v>195.18947980229046</v>
      </c>
      <c r="L2" s="45">
        <v>207.3590345732172</v>
      </c>
      <c r="M2" s="45">
        <v>218.53778993942052</v>
      </c>
      <c r="N2" s="45">
        <v>223.51935619462779</v>
      </c>
      <c r="O2" s="45">
        <v>227.35598266007591</v>
      </c>
      <c r="P2" s="45">
        <v>227.0691783965041</v>
      </c>
      <c r="Q2" s="45">
        <v>226.90712145296175</v>
      </c>
      <c r="R2" s="45">
        <v>224.28854578493656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99.336317397842805</v>
      </c>
      <c r="D79" s="5">
        <v>112.9077055057097</v>
      </c>
      <c r="E79" s="5">
        <v>124.32897902655482</v>
      </c>
      <c r="F79" s="5">
        <v>131.91337696254016</v>
      </c>
      <c r="G79" s="5">
        <v>145.15064085962527</v>
      </c>
      <c r="H79" s="5">
        <v>160.92359772864938</v>
      </c>
      <c r="I79" s="5">
        <v>172.25944551056804</v>
      </c>
      <c r="J79" s="5">
        <v>182.45796831308999</v>
      </c>
      <c r="K79" s="5">
        <v>195.18947980229046</v>
      </c>
      <c r="L79" s="5">
        <v>207.3590345732172</v>
      </c>
      <c r="M79" s="5">
        <v>218.53778993942052</v>
      </c>
      <c r="N79" s="5">
        <v>223.51935619462779</v>
      </c>
      <c r="O79" s="5">
        <v>227.35598266007591</v>
      </c>
      <c r="P79" s="5">
        <v>227.0691783965041</v>
      </c>
      <c r="Q79" s="5">
        <v>226.90712145296175</v>
      </c>
      <c r="R79" s="5">
        <v>224.28854578493656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469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24.593176345981114</v>
      </c>
      <c r="D2" s="45">
        <v>26.853222686494913</v>
      </c>
      <c r="E2" s="45">
        <v>30.018926933427135</v>
      </c>
      <c r="F2" s="45">
        <v>33.20621171275053</v>
      </c>
      <c r="G2" s="45">
        <v>36.106956304263036</v>
      </c>
      <c r="H2" s="45">
        <v>39.000695665632932</v>
      </c>
      <c r="I2" s="45">
        <v>40.923738471407191</v>
      </c>
      <c r="J2" s="45">
        <v>42.698499409731475</v>
      </c>
      <c r="K2" s="45">
        <v>45.112712009936274</v>
      </c>
      <c r="L2" s="45">
        <v>46.814531120500561</v>
      </c>
      <c r="M2" s="45">
        <v>49.118521100914428</v>
      </c>
      <c r="N2" s="45">
        <v>50.794661667445254</v>
      </c>
      <c r="O2" s="45">
        <v>53.165397429547731</v>
      </c>
      <c r="P2" s="45">
        <v>55.14190082529619</v>
      </c>
      <c r="Q2" s="45">
        <v>56.955100852167959</v>
      </c>
      <c r="R2" s="45">
        <v>57.029798754493811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24.593176345981114</v>
      </c>
      <c r="D79" s="5">
        <v>26.853222686494913</v>
      </c>
      <c r="E79" s="5">
        <v>30.018926933427135</v>
      </c>
      <c r="F79" s="5">
        <v>33.20621171275053</v>
      </c>
      <c r="G79" s="5">
        <v>36.106956304263036</v>
      </c>
      <c r="H79" s="5">
        <v>39.000695665632932</v>
      </c>
      <c r="I79" s="5">
        <v>40.923738471407191</v>
      </c>
      <c r="J79" s="5">
        <v>42.698499409731475</v>
      </c>
      <c r="K79" s="5">
        <v>45.112712009936274</v>
      </c>
      <c r="L79" s="5">
        <v>46.814531120500561</v>
      </c>
      <c r="M79" s="5">
        <v>49.118521100914428</v>
      </c>
      <c r="N79" s="5">
        <v>50.794661667445254</v>
      </c>
      <c r="O79" s="5">
        <v>53.165397429547731</v>
      </c>
      <c r="P79" s="5">
        <v>55.14190082529619</v>
      </c>
      <c r="Q79" s="5">
        <v>56.955100852167959</v>
      </c>
      <c r="R79" s="5">
        <v>57.029798754493811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470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146.7384308788665</v>
      </c>
      <c r="D2" s="45">
        <v>146.84368872098929</v>
      </c>
      <c r="E2" s="45">
        <v>146.66615355868291</v>
      </c>
      <c r="F2" s="45">
        <v>147.9700132490517</v>
      </c>
      <c r="G2" s="45">
        <v>150.69062801693644</v>
      </c>
      <c r="H2" s="45">
        <v>150.77016486466579</v>
      </c>
      <c r="I2" s="45">
        <v>150.93948484325756</v>
      </c>
      <c r="J2" s="45">
        <v>149.88029167190612</v>
      </c>
      <c r="K2" s="45">
        <v>147.88224479563502</v>
      </c>
      <c r="L2" s="45">
        <v>144.40026970782915</v>
      </c>
      <c r="M2" s="45">
        <v>138.04036629733653</v>
      </c>
      <c r="N2" s="45">
        <v>125.03810750790429</v>
      </c>
      <c r="O2" s="45">
        <v>106.72907229851788</v>
      </c>
      <c r="P2" s="45">
        <v>88.078556267938055</v>
      </c>
      <c r="Q2" s="45">
        <v>70.219166450574974</v>
      </c>
      <c r="R2" s="45">
        <v>53.56095231735722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146.7384308788665</v>
      </c>
      <c r="D79" s="5">
        <v>146.84368872098929</v>
      </c>
      <c r="E79" s="5">
        <v>146.66615355868291</v>
      </c>
      <c r="F79" s="5">
        <v>147.9700132490517</v>
      </c>
      <c r="G79" s="5">
        <v>150.69062801693644</v>
      </c>
      <c r="H79" s="5">
        <v>150.77016486466579</v>
      </c>
      <c r="I79" s="5">
        <v>150.93948484325756</v>
      </c>
      <c r="J79" s="5">
        <v>149.88029167190612</v>
      </c>
      <c r="K79" s="5">
        <v>147.88224479563502</v>
      </c>
      <c r="L79" s="5">
        <v>144.40026970782915</v>
      </c>
      <c r="M79" s="5">
        <v>138.04036629733653</v>
      </c>
      <c r="N79" s="5">
        <v>125.03810750790429</v>
      </c>
      <c r="O79" s="5">
        <v>106.72907229851788</v>
      </c>
      <c r="P79" s="5">
        <v>88.078556267938055</v>
      </c>
      <c r="Q79" s="5">
        <v>70.219166450574974</v>
      </c>
      <c r="R79" s="5">
        <v>53.56095231735722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307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8.1678488157614417</v>
      </c>
      <c r="D2" s="45">
        <v>8.3549558534263344</v>
      </c>
      <c r="E2" s="45">
        <v>9.1605340875581565</v>
      </c>
      <c r="F2" s="45">
        <v>7.5075265968975939</v>
      </c>
      <c r="G2" s="45">
        <v>8.5974121209598131</v>
      </c>
      <c r="H2" s="45">
        <v>8.1711322096292953</v>
      </c>
      <c r="I2" s="45">
        <v>7.1795752655758971</v>
      </c>
      <c r="J2" s="45">
        <v>7.6364912471295749</v>
      </c>
      <c r="K2" s="45">
        <v>6.9689390818276564</v>
      </c>
      <c r="L2" s="45">
        <v>6.0071639422131735</v>
      </c>
      <c r="M2" s="45">
        <v>6.7644825953822307</v>
      </c>
      <c r="N2" s="45">
        <v>6.0751073662196289</v>
      </c>
      <c r="O2" s="45">
        <v>5.9853274544035768</v>
      </c>
      <c r="P2" s="45">
        <v>6.4240377417889132</v>
      </c>
      <c r="Q2" s="45">
        <v>5.7976499756678059</v>
      </c>
      <c r="R2" s="45">
        <v>4.934507778961926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8.1678488157614417</v>
      </c>
      <c r="D21" s="5">
        <v>8.3549558534263344</v>
      </c>
      <c r="E21" s="5">
        <v>9.1605340875581565</v>
      </c>
      <c r="F21" s="5">
        <v>7.5075265968975939</v>
      </c>
      <c r="G21" s="5">
        <v>8.5974121209598131</v>
      </c>
      <c r="H21" s="5">
        <v>8.1711322096292953</v>
      </c>
      <c r="I21" s="5">
        <v>7.1795752655758971</v>
      </c>
      <c r="J21" s="5">
        <v>7.6364912471295749</v>
      </c>
      <c r="K21" s="5">
        <v>6.9689390818276564</v>
      </c>
      <c r="L21" s="5">
        <v>6.0071639422131735</v>
      </c>
      <c r="M21" s="5">
        <v>6.7644825953822307</v>
      </c>
      <c r="N21" s="5">
        <v>6.0751073662196289</v>
      </c>
      <c r="O21" s="5">
        <v>5.9853274544035768</v>
      </c>
      <c r="P21" s="5">
        <v>6.4240377417889132</v>
      </c>
      <c r="Q21" s="5">
        <v>5.7976499756678059</v>
      </c>
      <c r="R21" s="5">
        <v>4.934507778961926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8.1678488157614417</v>
      </c>
      <c r="D30" s="4">
        <v>8.3549558534263344</v>
      </c>
      <c r="E30" s="4">
        <v>9.1605340875581565</v>
      </c>
      <c r="F30" s="4">
        <v>7.5075265968975939</v>
      </c>
      <c r="G30" s="4">
        <v>8.5974121209598131</v>
      </c>
      <c r="H30" s="4">
        <v>8.1711322096292953</v>
      </c>
      <c r="I30" s="4">
        <v>7.1795752655758971</v>
      </c>
      <c r="J30" s="4">
        <v>7.6364912471295749</v>
      </c>
      <c r="K30" s="4">
        <v>6.9689390818276564</v>
      </c>
      <c r="L30" s="4">
        <v>6.0071639422131735</v>
      </c>
      <c r="M30" s="4">
        <v>6.7644825953822307</v>
      </c>
      <c r="N30" s="4">
        <v>6.0751073662196289</v>
      </c>
      <c r="O30" s="4">
        <v>5.9853274544035768</v>
      </c>
      <c r="P30" s="4">
        <v>6.4240377417889132</v>
      </c>
      <c r="Q30" s="4">
        <v>5.7976499756678059</v>
      </c>
      <c r="R30" s="4">
        <v>4.934507778961926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8.1678488157614417</v>
      </c>
      <c r="D43" s="7">
        <v>8.3549558534263344</v>
      </c>
      <c r="E43" s="7">
        <v>9.1605340875581565</v>
      </c>
      <c r="F43" s="7">
        <v>7.5075265968975939</v>
      </c>
      <c r="G43" s="7">
        <v>8.5974121209598131</v>
      </c>
      <c r="H43" s="7">
        <v>8.1711322096292953</v>
      </c>
      <c r="I43" s="7">
        <v>7.1795752655758971</v>
      </c>
      <c r="J43" s="7">
        <v>7.6364912471295749</v>
      </c>
      <c r="K43" s="7">
        <v>6.9689390818276564</v>
      </c>
      <c r="L43" s="7">
        <v>6.0071639422131735</v>
      </c>
      <c r="M43" s="7">
        <v>6.7644825953822307</v>
      </c>
      <c r="N43" s="7">
        <v>6.0751073662196289</v>
      </c>
      <c r="O43" s="7">
        <v>5.9853274544035768</v>
      </c>
      <c r="P43" s="7">
        <v>6.4240377417889132</v>
      </c>
      <c r="Q43" s="7">
        <v>5.7976499756678059</v>
      </c>
      <c r="R43" s="7">
        <v>4.934507778961926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471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65.034795367793521</v>
      </c>
      <c r="D2" s="45">
        <v>68.456645341231777</v>
      </c>
      <c r="E2" s="45">
        <v>71.844447051898456</v>
      </c>
      <c r="F2" s="45">
        <v>75.174320805428962</v>
      </c>
      <c r="G2" s="45">
        <v>79.373172611266625</v>
      </c>
      <c r="H2" s="45">
        <v>82.391096077318835</v>
      </c>
      <c r="I2" s="45">
        <v>85.297787670706555</v>
      </c>
      <c r="J2" s="45">
        <v>88.088923938423932</v>
      </c>
      <c r="K2" s="45">
        <v>90.580874274276468</v>
      </c>
      <c r="L2" s="45">
        <v>91.971711418771449</v>
      </c>
      <c r="M2" s="45">
        <v>93.769986476624481</v>
      </c>
      <c r="N2" s="45">
        <v>95.660750630052647</v>
      </c>
      <c r="O2" s="45">
        <v>96.888370681113486</v>
      </c>
      <c r="P2" s="45">
        <v>98.3119722359599</v>
      </c>
      <c r="Q2" s="45">
        <v>99.594782550841359</v>
      </c>
      <c r="R2" s="45">
        <v>100.17892439010602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65.034795367793521</v>
      </c>
      <c r="D79" s="5">
        <v>68.456645341231777</v>
      </c>
      <c r="E79" s="5">
        <v>71.844447051898456</v>
      </c>
      <c r="F79" s="5">
        <v>75.174320805428962</v>
      </c>
      <c r="G79" s="5">
        <v>79.373172611266625</v>
      </c>
      <c r="H79" s="5">
        <v>82.391096077318835</v>
      </c>
      <c r="I79" s="5">
        <v>85.297787670706555</v>
      </c>
      <c r="J79" s="5">
        <v>88.088923938423932</v>
      </c>
      <c r="K79" s="5">
        <v>90.580874274276468</v>
      </c>
      <c r="L79" s="5">
        <v>91.971711418771449</v>
      </c>
      <c r="M79" s="5">
        <v>93.769986476624481</v>
      </c>
      <c r="N79" s="5">
        <v>95.660750630052647</v>
      </c>
      <c r="O79" s="5">
        <v>96.888370681113486</v>
      </c>
      <c r="P79" s="5">
        <v>98.3119722359599</v>
      </c>
      <c r="Q79" s="5">
        <v>99.594782550841359</v>
      </c>
      <c r="R79" s="5">
        <v>100.17892439010602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473</v>
      </c>
      <c r="B1" s="42" t="s">
        <v>472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2676.0013130801603</v>
      </c>
      <c r="D2" s="45">
        <v>3097.7238809529708</v>
      </c>
      <c r="E2" s="45">
        <v>2993.5952846619675</v>
      </c>
      <c r="F2" s="45">
        <v>3317.4189057923923</v>
      </c>
      <c r="G2" s="45">
        <v>3291.5780848146674</v>
      </c>
      <c r="H2" s="45">
        <v>3324.6809080299568</v>
      </c>
      <c r="I2" s="45">
        <v>3554.842864032837</v>
      </c>
      <c r="J2" s="45">
        <v>3085.4705114207577</v>
      </c>
      <c r="K2" s="45">
        <v>3449.7318049132336</v>
      </c>
      <c r="L2" s="45">
        <v>3166.8126729790388</v>
      </c>
      <c r="M2" s="45">
        <v>3335.1658133473597</v>
      </c>
      <c r="N2" s="45">
        <v>3011.3432286255911</v>
      </c>
      <c r="O2" s="45">
        <v>2988.0457918621855</v>
      </c>
      <c r="P2" s="45">
        <v>2879.7876721987905</v>
      </c>
      <c r="Q2" s="45">
        <v>2798.8430747100756</v>
      </c>
      <c r="R2" s="45">
        <v>2721.3627256935874</v>
      </c>
    </row>
    <row r="3" spans="1:18" ht="11.25" customHeight="1" x14ac:dyDescent="0.25">
      <c r="A3" s="46" t="s">
        <v>286</v>
      </c>
      <c r="B3" s="47" t="s">
        <v>285</v>
      </c>
      <c r="C3" s="5">
        <v>27.754526675876811</v>
      </c>
      <c r="D3" s="5">
        <v>29.714680000000001</v>
      </c>
      <c r="E3" s="5">
        <v>20.486070000000002</v>
      </c>
      <c r="F3" s="5">
        <v>28.729770000000002</v>
      </c>
      <c r="G3" s="5">
        <v>20.625240000000002</v>
      </c>
      <c r="H3" s="5">
        <v>23.361155621473443</v>
      </c>
      <c r="I3" s="5">
        <v>18.116769999999999</v>
      </c>
      <c r="J3" s="5">
        <v>11.081720000000001</v>
      </c>
      <c r="K3" s="5">
        <v>9.4955800000000004</v>
      </c>
      <c r="L3" s="5">
        <v>4.0002699999999995</v>
      </c>
      <c r="M3" s="5">
        <v>5.1830317286691541</v>
      </c>
      <c r="N3" s="5">
        <v>4.0122095387765224</v>
      </c>
      <c r="O3" s="5">
        <v>3.0594003328066526</v>
      </c>
      <c r="P3" s="5">
        <v>2.5800540669071723</v>
      </c>
      <c r="Q3" s="5">
        <v>2.5808349861591666</v>
      </c>
      <c r="R3" s="5">
        <v>2.5789492761240682</v>
      </c>
    </row>
    <row r="4" spans="1:18" ht="11.25" customHeight="1" x14ac:dyDescent="0.25">
      <c r="A4" s="48" t="s">
        <v>284</v>
      </c>
      <c r="B4" s="49" t="s">
        <v>283</v>
      </c>
      <c r="C4" s="4">
        <v>10.818823947207267</v>
      </c>
      <c r="D4" s="4">
        <v>9.4678599999999999</v>
      </c>
      <c r="E4" s="4">
        <v>13.305580000000001</v>
      </c>
      <c r="F4" s="4">
        <v>13.949200000000001</v>
      </c>
      <c r="G4" s="4">
        <v>11.518910000000002</v>
      </c>
      <c r="H4" s="4">
        <v>16.911053430141273</v>
      </c>
      <c r="I4" s="4">
        <v>12.19441</v>
      </c>
      <c r="J4" s="4">
        <v>6.7820099999999996</v>
      </c>
      <c r="K4" s="4">
        <v>4.7580200000000001</v>
      </c>
      <c r="L4" s="4">
        <v>0.69999</v>
      </c>
      <c r="M4" s="4">
        <v>1.3614219086552495</v>
      </c>
      <c r="N4" s="4">
        <v>0.66986529123589222</v>
      </c>
      <c r="O4" s="4">
        <v>0.66988447763960279</v>
      </c>
      <c r="P4" s="4">
        <v>0.66927642015731048</v>
      </c>
      <c r="Q4" s="4">
        <v>0.67006781313919661</v>
      </c>
      <c r="R4" s="4">
        <v>0.66946145992059003</v>
      </c>
    </row>
    <row r="5" spans="1:18" ht="11.25" customHeight="1" x14ac:dyDescent="0.25">
      <c r="A5" s="50" t="s">
        <v>282</v>
      </c>
      <c r="B5" s="51" t="s">
        <v>281</v>
      </c>
      <c r="C5" s="7">
        <v>5.3496594016657681</v>
      </c>
      <c r="D5" s="7">
        <v>4.6851599999999998</v>
      </c>
      <c r="E5" s="7">
        <v>8.5034100000000006</v>
      </c>
      <c r="F5" s="7">
        <v>9.8677700000000002</v>
      </c>
      <c r="G5" s="7">
        <v>8.1182200000000009</v>
      </c>
      <c r="H5" s="7">
        <v>8.0678999925088899</v>
      </c>
      <c r="I5" s="7">
        <v>4.6944699999999999</v>
      </c>
      <c r="J5" s="7">
        <v>3.3817499999999998</v>
      </c>
      <c r="K5" s="7">
        <v>1.3903099999999999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5.3496594016657681</v>
      </c>
      <c r="D8" s="6">
        <v>4.6851599999999998</v>
      </c>
      <c r="E8" s="6">
        <v>8.5034100000000006</v>
      </c>
      <c r="F8" s="6">
        <v>9.8677700000000002</v>
      </c>
      <c r="G8" s="6">
        <v>8.1182200000000009</v>
      </c>
      <c r="H8" s="6">
        <v>8.0678999925088899</v>
      </c>
      <c r="I8" s="6">
        <v>4.6944699999999999</v>
      </c>
      <c r="J8" s="6">
        <v>3.3817499999999998</v>
      </c>
      <c r="K8" s="6">
        <v>1.3903099999999999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0.69265310021974003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4.7765114453217592</v>
      </c>
      <c r="D11" s="7">
        <v>4.7827000000000002</v>
      </c>
      <c r="E11" s="7">
        <v>4.8021700000000003</v>
      </c>
      <c r="F11" s="7">
        <v>4.0814300000000001</v>
      </c>
      <c r="G11" s="7">
        <v>3.40069</v>
      </c>
      <c r="H11" s="7">
        <v>8.8431534376323846</v>
      </c>
      <c r="I11" s="7">
        <v>7.4999399999999996</v>
      </c>
      <c r="J11" s="7">
        <v>3.4002599999999998</v>
      </c>
      <c r="K11" s="7">
        <v>3.3677100000000002</v>
      </c>
      <c r="L11" s="7">
        <v>0.69999</v>
      </c>
      <c r="M11" s="7">
        <v>1.3614219086552495</v>
      </c>
      <c r="N11" s="7">
        <v>0.66986529123589222</v>
      </c>
      <c r="O11" s="7">
        <v>0.66988447763960279</v>
      </c>
      <c r="P11" s="7">
        <v>0.66927642015731048</v>
      </c>
      <c r="Q11" s="7">
        <v>0.67006781313919661</v>
      </c>
      <c r="R11" s="7">
        <v>0.66946145992059003</v>
      </c>
    </row>
    <row r="12" spans="1:18" ht="11.25" customHeight="1" x14ac:dyDescent="0.25">
      <c r="A12" s="52" t="s">
        <v>268</v>
      </c>
      <c r="B12" s="53" t="s">
        <v>267</v>
      </c>
      <c r="C12" s="6">
        <v>4.7765114453217592</v>
      </c>
      <c r="D12" s="6">
        <v>4.7827000000000002</v>
      </c>
      <c r="E12" s="6">
        <v>4.8021700000000003</v>
      </c>
      <c r="F12" s="6">
        <v>4.0814300000000001</v>
      </c>
      <c r="G12" s="6">
        <v>3.40069</v>
      </c>
      <c r="H12" s="6">
        <v>8.8431534376323846</v>
      </c>
      <c r="I12" s="6">
        <v>7.4999399999999996</v>
      </c>
      <c r="J12" s="6">
        <v>3.4002599999999998</v>
      </c>
      <c r="K12" s="6">
        <v>3.3677100000000002</v>
      </c>
      <c r="L12" s="6">
        <v>0.69999</v>
      </c>
      <c r="M12" s="6">
        <v>1.3614219086552495</v>
      </c>
      <c r="N12" s="6">
        <v>0.66986529123589222</v>
      </c>
      <c r="O12" s="6">
        <v>0.66988447763960279</v>
      </c>
      <c r="P12" s="6">
        <v>0.66927642015731048</v>
      </c>
      <c r="Q12" s="6">
        <v>0.67006781313919661</v>
      </c>
      <c r="R12" s="6">
        <v>0.66946145992059003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16.935702728669543</v>
      </c>
      <c r="D15" s="4">
        <v>20.24682</v>
      </c>
      <c r="E15" s="4">
        <v>7.1804899999999998</v>
      </c>
      <c r="F15" s="4">
        <v>14.780570000000001</v>
      </c>
      <c r="G15" s="4">
        <v>9.1063299999999998</v>
      </c>
      <c r="H15" s="4">
        <v>6.450102191332169</v>
      </c>
      <c r="I15" s="4">
        <v>5.9223600000000003</v>
      </c>
      <c r="J15" s="4">
        <v>4.2997100000000001</v>
      </c>
      <c r="K15" s="4">
        <v>4.7375600000000002</v>
      </c>
      <c r="L15" s="4">
        <v>3.3002799999999999</v>
      </c>
      <c r="M15" s="4">
        <v>3.8216098200139048</v>
      </c>
      <c r="N15" s="4">
        <v>3.34234424754063</v>
      </c>
      <c r="O15" s="4">
        <v>2.3895158551670499</v>
      </c>
      <c r="P15" s="4">
        <v>1.9107776467498618</v>
      </c>
      <c r="Q15" s="4">
        <v>1.91076717301997</v>
      </c>
      <c r="R15" s="4">
        <v>1.9094878162034783</v>
      </c>
    </row>
    <row r="16" spans="1:18" ht="11.25" customHeight="1" x14ac:dyDescent="0.25">
      <c r="A16" s="50" t="s">
        <v>260</v>
      </c>
      <c r="B16" s="51" t="s">
        <v>259</v>
      </c>
      <c r="C16" s="7">
        <v>0.69418175799984327</v>
      </c>
      <c r="D16" s="7">
        <v>0.69913999999999998</v>
      </c>
      <c r="E16" s="7">
        <v>0.50185999999999997</v>
      </c>
      <c r="F16" s="7">
        <v>0.49801000000000001</v>
      </c>
      <c r="G16" s="7">
        <v>0.49332999999999999</v>
      </c>
      <c r="H16" s="7">
        <v>0.23890585182684679</v>
      </c>
      <c r="I16" s="7">
        <v>0.20732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16.241520970669701</v>
      </c>
      <c r="D18" s="7">
        <v>19.54768</v>
      </c>
      <c r="E18" s="7">
        <v>6.6786300000000001</v>
      </c>
      <c r="F18" s="7">
        <v>14.28256</v>
      </c>
      <c r="G18" s="7">
        <v>8.6129999999999995</v>
      </c>
      <c r="H18" s="7">
        <v>6.2111963395053218</v>
      </c>
      <c r="I18" s="7">
        <v>5.7150400000000001</v>
      </c>
      <c r="J18" s="7">
        <v>4.2997100000000001</v>
      </c>
      <c r="K18" s="7">
        <v>4.7375600000000002</v>
      </c>
      <c r="L18" s="7">
        <v>3.3002799999999999</v>
      </c>
      <c r="M18" s="7">
        <v>3.8216098200139048</v>
      </c>
      <c r="N18" s="7">
        <v>3.34234424754063</v>
      </c>
      <c r="O18" s="7">
        <v>2.3895158551670499</v>
      </c>
      <c r="P18" s="7">
        <v>1.9107776467498618</v>
      </c>
      <c r="Q18" s="7">
        <v>1.91076717301997</v>
      </c>
      <c r="R18" s="7">
        <v>1.9094878162034783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435.62546257755713</v>
      </c>
      <c r="D21" s="5">
        <v>567.61355000000003</v>
      </c>
      <c r="E21" s="5">
        <v>599.94130999999993</v>
      </c>
      <c r="F21" s="5">
        <v>730.49217999999996</v>
      </c>
      <c r="G21" s="5">
        <v>580.1597099999999</v>
      </c>
      <c r="H21" s="5">
        <v>731.18147960175588</v>
      </c>
      <c r="I21" s="5">
        <v>676.55321000000004</v>
      </c>
      <c r="J21" s="5">
        <v>377.17962999999997</v>
      </c>
      <c r="K21" s="5">
        <v>532.21110999999996</v>
      </c>
      <c r="L21" s="5">
        <v>480.24297999999999</v>
      </c>
      <c r="M21" s="5">
        <v>378.97882377278893</v>
      </c>
      <c r="N21" s="5">
        <v>296.74091361566155</v>
      </c>
      <c r="O21" s="5">
        <v>163.83823153642012</v>
      </c>
      <c r="P21" s="5">
        <v>218.2142000634432</v>
      </c>
      <c r="Q21" s="5">
        <v>287.54440963704724</v>
      </c>
      <c r="R21" s="5">
        <v>263.4200000174427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435.62546257755713</v>
      </c>
      <c r="D30" s="4">
        <v>567.61355000000003</v>
      </c>
      <c r="E30" s="4">
        <v>599.94130999999993</v>
      </c>
      <c r="F30" s="4">
        <v>730.49217999999996</v>
      </c>
      <c r="G30" s="4">
        <v>580.1597099999999</v>
      </c>
      <c r="H30" s="4">
        <v>731.18147960175588</v>
      </c>
      <c r="I30" s="4">
        <v>676.55321000000004</v>
      </c>
      <c r="J30" s="4">
        <v>377.17962999999997</v>
      </c>
      <c r="K30" s="4">
        <v>532.21110999999996</v>
      </c>
      <c r="L30" s="4">
        <v>480.24297999999999</v>
      </c>
      <c r="M30" s="4">
        <v>378.97882377278893</v>
      </c>
      <c r="N30" s="4">
        <v>296.74091361566155</v>
      </c>
      <c r="O30" s="4">
        <v>163.83823153642012</v>
      </c>
      <c r="P30" s="4">
        <v>218.2142000634432</v>
      </c>
      <c r="Q30" s="4">
        <v>287.54440963704724</v>
      </c>
      <c r="R30" s="4">
        <v>263.4200000174427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26.368181912443127</v>
      </c>
      <c r="D34" s="7">
        <v>36.300550000000001</v>
      </c>
      <c r="E34" s="7">
        <v>68.160110000000003</v>
      </c>
      <c r="F34" s="7">
        <v>81.299289999999999</v>
      </c>
      <c r="G34" s="7">
        <v>95.536869999999993</v>
      </c>
      <c r="H34" s="7">
        <v>81.303464749059259</v>
      </c>
      <c r="I34" s="7">
        <v>80.238079999999997</v>
      </c>
      <c r="J34" s="7">
        <v>50.517440000000001</v>
      </c>
      <c r="K34" s="7">
        <v>40.67089</v>
      </c>
      <c r="L34" s="7">
        <v>43.946449999999999</v>
      </c>
      <c r="M34" s="7">
        <v>54.934904950374474</v>
      </c>
      <c r="N34" s="7">
        <v>36.256815591862562</v>
      </c>
      <c r="O34" s="7">
        <v>31.950791423570646</v>
      </c>
      <c r="P34" s="7">
        <v>12.116961436468657</v>
      </c>
      <c r="Q34" s="7">
        <v>22.03212673322782</v>
      </c>
      <c r="R34" s="7">
        <v>9.9126029001033267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6.2099932673303995</v>
      </c>
      <c r="D38" s="7">
        <v>1</v>
      </c>
      <c r="E38" s="7">
        <v>4.09992</v>
      </c>
      <c r="F38" s="7">
        <v>5.1999399999999998</v>
      </c>
      <c r="G38" s="7">
        <v>4.09992</v>
      </c>
      <c r="H38" s="7">
        <v>4.1320486912753056</v>
      </c>
      <c r="I38" s="7">
        <v>3.0999699999999999</v>
      </c>
      <c r="J38" s="7">
        <v>3.1000100000000002</v>
      </c>
      <c r="K38" s="7">
        <v>3.1000100000000002</v>
      </c>
      <c r="L38" s="7">
        <v>5.1999399999999998</v>
      </c>
      <c r="M38" s="7">
        <v>4.1320422076787162</v>
      </c>
      <c r="N38" s="7">
        <v>1.0270404224838756</v>
      </c>
      <c r="O38" s="7">
        <v>6.2099747074617131</v>
      </c>
      <c r="P38" s="7">
        <v>4.1320390699424578</v>
      </c>
      <c r="Q38" s="7">
        <v>1.0270373554982324</v>
      </c>
      <c r="R38" s="7">
        <v>1.0270395027059278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6.2099932673303995</v>
      </c>
      <c r="D41" s="6">
        <v>1</v>
      </c>
      <c r="E41" s="6">
        <v>4.09992</v>
      </c>
      <c r="F41" s="6">
        <v>5.1999399999999998</v>
      </c>
      <c r="G41" s="6">
        <v>4.09992</v>
      </c>
      <c r="H41" s="6">
        <v>4.1320486912753056</v>
      </c>
      <c r="I41" s="6">
        <v>3.0999699999999999</v>
      </c>
      <c r="J41" s="6">
        <v>3.1000100000000002</v>
      </c>
      <c r="K41" s="6">
        <v>3.1000100000000002</v>
      </c>
      <c r="L41" s="6">
        <v>5.1999399999999998</v>
      </c>
      <c r="M41" s="6">
        <v>4.1320422076787162</v>
      </c>
      <c r="N41" s="6">
        <v>1.0270404224838756</v>
      </c>
      <c r="O41" s="6">
        <v>6.2099747074617131</v>
      </c>
      <c r="P41" s="6">
        <v>4.1320390699424578</v>
      </c>
      <c r="Q41" s="6">
        <v>1.0270373554982324</v>
      </c>
      <c r="R41" s="6">
        <v>1.0270395027059278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290.31452847497837</v>
      </c>
      <c r="D43" s="7">
        <v>323.00808999999998</v>
      </c>
      <c r="E43" s="7">
        <v>326.12015000000002</v>
      </c>
      <c r="F43" s="7">
        <v>453.91255999999998</v>
      </c>
      <c r="G43" s="7">
        <v>392.60674999999998</v>
      </c>
      <c r="H43" s="7">
        <v>569.31552133603645</v>
      </c>
      <c r="I43" s="7">
        <v>436.46773999999999</v>
      </c>
      <c r="J43" s="7">
        <v>258.60194999999999</v>
      </c>
      <c r="K43" s="7">
        <v>456.94204000000002</v>
      </c>
      <c r="L43" s="7">
        <v>397.69671</v>
      </c>
      <c r="M43" s="7">
        <v>260.67796701597467</v>
      </c>
      <c r="N43" s="7">
        <v>237.48338115590423</v>
      </c>
      <c r="O43" s="7">
        <v>121.85586280958958</v>
      </c>
      <c r="P43" s="7">
        <v>200.05429347501112</v>
      </c>
      <c r="Q43" s="7">
        <v>250.15449136521661</v>
      </c>
      <c r="R43" s="7">
        <v>223.82034470595326</v>
      </c>
    </row>
    <row r="44" spans="1:18" ht="11.25" customHeight="1" x14ac:dyDescent="0.25">
      <c r="A44" s="50" t="s">
        <v>205</v>
      </c>
      <c r="B44" s="51" t="s">
        <v>204</v>
      </c>
      <c r="C44" s="7">
        <v>112.7327589228052</v>
      </c>
      <c r="D44" s="7">
        <v>207.30491000000001</v>
      </c>
      <c r="E44" s="7">
        <v>201.56112999999999</v>
      </c>
      <c r="F44" s="7">
        <v>190.08038999999999</v>
      </c>
      <c r="G44" s="7">
        <v>87.916169999999994</v>
      </c>
      <c r="H44" s="7">
        <v>76.430444825384782</v>
      </c>
      <c r="I44" s="7">
        <v>156.74742000000001</v>
      </c>
      <c r="J44" s="7">
        <v>64.960229999999996</v>
      </c>
      <c r="K44" s="7">
        <v>31.498169999999998</v>
      </c>
      <c r="L44" s="7">
        <v>33.399880000000003</v>
      </c>
      <c r="M44" s="7">
        <v>59.233909598761031</v>
      </c>
      <c r="N44" s="7">
        <v>21.973676445410881</v>
      </c>
      <c r="O44" s="7">
        <v>3.8216025957981596</v>
      </c>
      <c r="P44" s="7">
        <v>1.9109060820209587</v>
      </c>
      <c r="Q44" s="7">
        <v>14.330754183104569</v>
      </c>
      <c r="R44" s="7">
        <v>28.660012908680208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596.97495798787429</v>
      </c>
      <c r="D52" s="5">
        <v>832.50810000000001</v>
      </c>
      <c r="E52" s="5">
        <v>756.45399999999995</v>
      </c>
      <c r="F52" s="5">
        <v>855.14437999999996</v>
      </c>
      <c r="G52" s="5">
        <v>1021.39924</v>
      </c>
      <c r="H52" s="5">
        <v>915.21147064029356</v>
      </c>
      <c r="I52" s="5">
        <v>970.31383000000005</v>
      </c>
      <c r="J52" s="5">
        <v>804.03093999999999</v>
      </c>
      <c r="K52" s="5">
        <v>868.35808999999995</v>
      </c>
      <c r="L52" s="5">
        <v>777.88642000000004</v>
      </c>
      <c r="M52" s="5">
        <v>784.50271496246762</v>
      </c>
      <c r="N52" s="5">
        <v>646.24392259344393</v>
      </c>
      <c r="O52" s="5">
        <v>640.19912066091865</v>
      </c>
      <c r="P52" s="5">
        <v>546.45069498073588</v>
      </c>
      <c r="Q52" s="5">
        <v>543.4684949661405</v>
      </c>
      <c r="R52" s="5">
        <v>466.63650401917414</v>
      </c>
    </row>
    <row r="53" spans="1:18" ht="11.25" customHeight="1" x14ac:dyDescent="0.25">
      <c r="A53" s="48" t="s">
        <v>187</v>
      </c>
      <c r="B53" s="49" t="s">
        <v>186</v>
      </c>
      <c r="C53" s="4">
        <v>596.97495798787429</v>
      </c>
      <c r="D53" s="4">
        <v>832.50810000000001</v>
      </c>
      <c r="E53" s="4">
        <v>756.45399999999995</v>
      </c>
      <c r="F53" s="4">
        <v>855.14437999999996</v>
      </c>
      <c r="G53" s="4">
        <v>1021.39924</v>
      </c>
      <c r="H53" s="4">
        <v>915.21147064029356</v>
      </c>
      <c r="I53" s="4">
        <v>970.31383000000005</v>
      </c>
      <c r="J53" s="4">
        <v>804.03093999999999</v>
      </c>
      <c r="K53" s="4">
        <v>868.35808999999995</v>
      </c>
      <c r="L53" s="4">
        <v>777.88642000000004</v>
      </c>
      <c r="M53" s="4">
        <v>784.50271496246762</v>
      </c>
      <c r="N53" s="4">
        <v>646.24392259344393</v>
      </c>
      <c r="O53" s="4">
        <v>640.19912066091865</v>
      </c>
      <c r="P53" s="4">
        <v>546.45069498073588</v>
      </c>
      <c r="Q53" s="4">
        <v>543.4684949661405</v>
      </c>
      <c r="R53" s="4">
        <v>466.63650401917414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510.17483519633049</v>
      </c>
      <c r="D60" s="5">
        <v>554.04182999999989</v>
      </c>
      <c r="E60" s="5">
        <v>525.76944000000003</v>
      </c>
      <c r="F60" s="5">
        <v>566.29386</v>
      </c>
      <c r="G60" s="5">
        <v>608.74315999999999</v>
      </c>
      <c r="H60" s="5">
        <v>621.93251636975765</v>
      </c>
      <c r="I60" s="5">
        <v>684.16869999999994</v>
      </c>
      <c r="J60" s="5">
        <v>639.07833000000005</v>
      </c>
      <c r="K60" s="5">
        <v>779.69587999999999</v>
      </c>
      <c r="L60" s="5">
        <v>780.33514000000002</v>
      </c>
      <c r="M60" s="5">
        <v>1007.9068962626901</v>
      </c>
      <c r="N60" s="5">
        <v>910.45606140049222</v>
      </c>
      <c r="O60" s="5">
        <v>968.56722466641338</v>
      </c>
      <c r="P60" s="5">
        <v>849.76930845887694</v>
      </c>
      <c r="Q60" s="5">
        <v>813.86739275819332</v>
      </c>
      <c r="R60" s="5">
        <v>801.49851896187636</v>
      </c>
    </row>
    <row r="61" spans="1:18" ht="11.25" customHeight="1" x14ac:dyDescent="0.25">
      <c r="A61" s="46" t="s">
        <v>171</v>
      </c>
      <c r="B61" s="47" t="s">
        <v>170</v>
      </c>
      <c r="C61" s="5">
        <v>96.135473392567008</v>
      </c>
      <c r="D61" s="5">
        <v>99.367650000000012</v>
      </c>
      <c r="E61" s="5">
        <v>102.38493000000001</v>
      </c>
      <c r="F61" s="5">
        <v>117.88616999999999</v>
      </c>
      <c r="G61" s="5">
        <v>129.34290000000001</v>
      </c>
      <c r="H61" s="5">
        <v>78.795679006818716</v>
      </c>
      <c r="I61" s="5">
        <v>76.016080000000002</v>
      </c>
      <c r="J61" s="5">
        <v>115.11017</v>
      </c>
      <c r="K61" s="5">
        <v>119.29309000000001</v>
      </c>
      <c r="L61" s="5">
        <v>95.286360000000002</v>
      </c>
      <c r="M61" s="5">
        <v>129.66880762884128</v>
      </c>
      <c r="N61" s="5">
        <v>117.84612133223546</v>
      </c>
      <c r="O61" s="5">
        <v>126.42296783492253</v>
      </c>
      <c r="P61" s="5">
        <v>123.34332748151407</v>
      </c>
      <c r="Q61" s="5">
        <v>119.35136196253399</v>
      </c>
      <c r="R61" s="5">
        <v>125.2755655888499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25.914779784083301</v>
      </c>
      <c r="D64" s="4">
        <v>27.000060000000001</v>
      </c>
      <c r="E64" s="4">
        <v>27.44472</v>
      </c>
      <c r="F64" s="4">
        <v>32.960169999999998</v>
      </c>
      <c r="G64" s="4">
        <v>34.500720000000001</v>
      </c>
      <c r="H64" s="4">
        <v>21.782864667062857</v>
      </c>
      <c r="I64" s="4">
        <v>20.5212</v>
      </c>
      <c r="J64" s="4">
        <v>24.883489999999998</v>
      </c>
      <c r="K64" s="4">
        <v>33.19961</v>
      </c>
      <c r="L64" s="4">
        <v>19.515879999999999</v>
      </c>
      <c r="M64" s="4">
        <v>37.546657133226695</v>
      </c>
      <c r="N64" s="4">
        <v>40.747082266589729</v>
      </c>
      <c r="O64" s="4">
        <v>42.395117753311851</v>
      </c>
      <c r="P64" s="4">
        <v>36.376469385105466</v>
      </c>
      <c r="Q64" s="4">
        <v>45.356835769561499</v>
      </c>
      <c r="R64" s="4">
        <v>42.538740415284217</v>
      </c>
    </row>
    <row r="65" spans="1:18" ht="11.25" customHeight="1" x14ac:dyDescent="0.25">
      <c r="A65" s="50" t="s">
        <v>163</v>
      </c>
      <c r="B65" s="51" t="s">
        <v>162</v>
      </c>
      <c r="C65" s="7">
        <v>25.914779784083301</v>
      </c>
      <c r="D65" s="7">
        <v>27.000060000000001</v>
      </c>
      <c r="E65" s="7">
        <v>27.44472</v>
      </c>
      <c r="F65" s="7">
        <v>32.960169999999998</v>
      </c>
      <c r="G65" s="7">
        <v>34.500720000000001</v>
      </c>
      <c r="H65" s="7">
        <v>21.782864667062857</v>
      </c>
      <c r="I65" s="7">
        <v>20.5212</v>
      </c>
      <c r="J65" s="7">
        <v>24.883489999999998</v>
      </c>
      <c r="K65" s="7">
        <v>33.19961</v>
      </c>
      <c r="L65" s="7">
        <v>19.515879999999999</v>
      </c>
      <c r="M65" s="7">
        <v>37.546657133226695</v>
      </c>
      <c r="N65" s="7">
        <v>40.747082266589729</v>
      </c>
      <c r="O65" s="7">
        <v>42.395117753311851</v>
      </c>
      <c r="P65" s="7">
        <v>36.376469385105466</v>
      </c>
      <c r="Q65" s="7">
        <v>45.356835769561499</v>
      </c>
      <c r="R65" s="7">
        <v>42.538740415284217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65.300468137957282</v>
      </c>
      <c r="D68" s="4">
        <v>67.867590000000007</v>
      </c>
      <c r="E68" s="4">
        <v>67.540210000000002</v>
      </c>
      <c r="F68" s="4">
        <v>79.206549999999993</v>
      </c>
      <c r="G68" s="4">
        <v>89.14218000000001</v>
      </c>
      <c r="H68" s="4">
        <v>50.563975130813496</v>
      </c>
      <c r="I68" s="4">
        <v>49.194879999999998</v>
      </c>
      <c r="J68" s="4">
        <v>84.526679999999999</v>
      </c>
      <c r="K68" s="4">
        <v>79.993480000000005</v>
      </c>
      <c r="L68" s="4">
        <v>69.070480000000003</v>
      </c>
      <c r="M68" s="4">
        <v>84.455197213871969</v>
      </c>
      <c r="N68" s="4">
        <v>70.459123139401342</v>
      </c>
      <c r="O68" s="4">
        <v>75.763782058299313</v>
      </c>
      <c r="P68" s="4">
        <v>79.108828097363968</v>
      </c>
      <c r="Q68" s="4">
        <v>67.61734075301834</v>
      </c>
      <c r="R68" s="4">
        <v>75.54756368507806</v>
      </c>
    </row>
    <row r="69" spans="1:18" ht="11.25" customHeight="1" x14ac:dyDescent="0.25">
      <c r="A69" s="50" t="s">
        <v>155</v>
      </c>
      <c r="B69" s="51" t="s">
        <v>154</v>
      </c>
      <c r="C69" s="7">
        <v>62.338779019776332</v>
      </c>
      <c r="D69" s="7">
        <v>64.904070000000004</v>
      </c>
      <c r="E69" s="7">
        <v>63.842109999999998</v>
      </c>
      <c r="F69" s="7">
        <v>74.806179999999998</v>
      </c>
      <c r="G69" s="7">
        <v>84.699560000000005</v>
      </c>
      <c r="H69" s="7">
        <v>46.861848219574739</v>
      </c>
      <c r="I69" s="7">
        <v>44.601059999999997</v>
      </c>
      <c r="J69" s="7">
        <v>79.929730000000006</v>
      </c>
      <c r="K69" s="7">
        <v>75.399889999999999</v>
      </c>
      <c r="L69" s="7">
        <v>64.098070000000007</v>
      </c>
      <c r="M69" s="7">
        <v>78.484155735280993</v>
      </c>
      <c r="N69" s="7">
        <v>65.132970014269972</v>
      </c>
      <c r="O69" s="7">
        <v>69.527591912001128</v>
      </c>
      <c r="P69" s="7">
        <v>71.319890583325957</v>
      </c>
      <c r="Q69" s="7">
        <v>54.743479507021974</v>
      </c>
      <c r="R69" s="7">
        <v>61.694417588556874</v>
      </c>
    </row>
    <row r="70" spans="1:18" ht="11.25" customHeight="1" x14ac:dyDescent="0.25">
      <c r="A70" s="50" t="s">
        <v>153</v>
      </c>
      <c r="B70" s="51" t="s">
        <v>152</v>
      </c>
      <c r="C70" s="7">
        <v>2.9616891181809502</v>
      </c>
      <c r="D70" s="7">
        <v>2.9635199999999999</v>
      </c>
      <c r="E70" s="7">
        <v>3.6981000000000002</v>
      </c>
      <c r="F70" s="7">
        <v>4.4003699999999997</v>
      </c>
      <c r="G70" s="7">
        <v>4.4426199999999998</v>
      </c>
      <c r="H70" s="7">
        <v>3.7021269112387545</v>
      </c>
      <c r="I70" s="7">
        <v>3.7000500000000001</v>
      </c>
      <c r="J70" s="7">
        <v>3.69801</v>
      </c>
      <c r="K70" s="7">
        <v>3.6998600000000001</v>
      </c>
      <c r="L70" s="7">
        <v>2.9634100000000001</v>
      </c>
      <c r="M70" s="7">
        <v>3.7020945375329144</v>
      </c>
      <c r="N70" s="7">
        <v>2.9616918488006774</v>
      </c>
      <c r="O70" s="7">
        <v>3.7021079665891916</v>
      </c>
      <c r="P70" s="7">
        <v>3.7021259709834222</v>
      </c>
      <c r="Q70" s="7">
        <v>3.5826884494124398</v>
      </c>
      <c r="R70" s="7">
        <v>4.2992487496646428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0.29998000000000002</v>
      </c>
      <c r="M71" s="7">
        <v>0.52545790148002625</v>
      </c>
      <c r="N71" s="7">
        <v>0.62099839566755355</v>
      </c>
      <c r="O71" s="7">
        <v>0.78818874421292584</v>
      </c>
      <c r="P71" s="7">
        <v>2.3168082070352392</v>
      </c>
      <c r="Q71" s="7">
        <v>7.52365053970935</v>
      </c>
      <c r="R71" s="7">
        <v>7.7863899468839168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0.89376999999999995</v>
      </c>
      <c r="J73" s="7">
        <v>0.89893999999999963</v>
      </c>
      <c r="K73" s="7">
        <v>0.89372999999999969</v>
      </c>
      <c r="L73" s="7">
        <v>1.7090200000000024</v>
      </c>
      <c r="M73" s="7">
        <v>1.7434890395780442</v>
      </c>
      <c r="N73" s="7">
        <v>1.7434628806631345</v>
      </c>
      <c r="O73" s="7">
        <v>1.7458934354960647</v>
      </c>
      <c r="P73" s="7">
        <v>1.7700033360193625</v>
      </c>
      <c r="Q73" s="7">
        <v>1.7675222568745639</v>
      </c>
      <c r="R73" s="7">
        <v>1.7675073999726258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0.89376999999999995</v>
      </c>
      <c r="J75" s="6">
        <v>0.89893999999999963</v>
      </c>
      <c r="K75" s="6">
        <v>0.89372999999999969</v>
      </c>
      <c r="L75" s="6">
        <v>1.7090200000000024</v>
      </c>
      <c r="M75" s="6">
        <v>1.7434890395780442</v>
      </c>
      <c r="N75" s="6">
        <v>1.7434628806631345</v>
      </c>
      <c r="O75" s="6">
        <v>1.7458934354960647</v>
      </c>
      <c r="P75" s="6">
        <v>1.7700033360193625</v>
      </c>
      <c r="Q75" s="6">
        <v>1.7675222568745639</v>
      </c>
      <c r="R75" s="6">
        <v>1.7675073999726258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4.9202254705264199</v>
      </c>
      <c r="D78" s="4">
        <v>4.5</v>
      </c>
      <c r="E78" s="4">
        <v>7.4</v>
      </c>
      <c r="F78" s="4">
        <v>5.7194500000000001</v>
      </c>
      <c r="G78" s="4">
        <v>5.7</v>
      </c>
      <c r="H78" s="4">
        <v>6.4488392089423661</v>
      </c>
      <c r="I78" s="4">
        <v>6.3</v>
      </c>
      <c r="J78" s="4">
        <v>5.7</v>
      </c>
      <c r="K78" s="4">
        <v>6.1</v>
      </c>
      <c r="L78" s="4">
        <v>6.7</v>
      </c>
      <c r="M78" s="4">
        <v>7.6669532817426198</v>
      </c>
      <c r="N78" s="4">
        <v>6.6399159262443899</v>
      </c>
      <c r="O78" s="4">
        <v>8.2640680233113599</v>
      </c>
      <c r="P78" s="4">
        <v>7.8580299990446294</v>
      </c>
      <c r="Q78" s="4">
        <v>6.3771854399541397</v>
      </c>
      <c r="R78" s="4">
        <v>7.18926148848763</v>
      </c>
    </row>
    <row r="79" spans="1:18" ht="11.25" customHeight="1" x14ac:dyDescent="0.25">
      <c r="A79" s="58" t="s">
        <v>135</v>
      </c>
      <c r="B79" s="47" t="s">
        <v>134</v>
      </c>
      <c r="C79" s="5">
        <v>995.9368024491522</v>
      </c>
      <c r="D79" s="5">
        <v>999.4783109529709</v>
      </c>
      <c r="E79" s="5">
        <v>973.76635466196774</v>
      </c>
      <c r="F79" s="5">
        <v>1003.372275792393</v>
      </c>
      <c r="G79" s="5">
        <v>918.80754481466738</v>
      </c>
      <c r="H79" s="5">
        <v>944.6925649750176</v>
      </c>
      <c r="I79" s="5">
        <v>1123.1742940328372</v>
      </c>
      <c r="J79" s="5">
        <v>1135.4897114207579</v>
      </c>
      <c r="K79" s="5">
        <v>1140.1780449132334</v>
      </c>
      <c r="L79" s="5">
        <v>1027.7618429790389</v>
      </c>
      <c r="M79" s="5">
        <v>1027.5163482018004</v>
      </c>
      <c r="N79" s="5">
        <v>1035.5185400602991</v>
      </c>
      <c r="O79" s="5">
        <v>1085.3856186816608</v>
      </c>
      <c r="P79" s="5">
        <v>1138.8568574867454</v>
      </c>
      <c r="Q79" s="5">
        <v>1031.5051194274213</v>
      </c>
      <c r="R79" s="5">
        <v>1061.3799576782137</v>
      </c>
    </row>
    <row r="80" spans="1:18" ht="11.25" customHeight="1" x14ac:dyDescent="0.25">
      <c r="A80" s="58" t="s">
        <v>133</v>
      </c>
      <c r="B80" s="47">
        <v>7200</v>
      </c>
      <c r="C80" s="5">
        <v>13.399254800802501</v>
      </c>
      <c r="D80" s="5">
        <v>14.99976</v>
      </c>
      <c r="E80" s="5">
        <v>14.79318</v>
      </c>
      <c r="F80" s="5">
        <v>15.50027</v>
      </c>
      <c r="G80" s="5">
        <v>12.50029</v>
      </c>
      <c r="H80" s="5">
        <v>9.5060418148399251</v>
      </c>
      <c r="I80" s="5">
        <v>6.4999799999999999</v>
      </c>
      <c r="J80" s="5">
        <v>3.5000100000000001</v>
      </c>
      <c r="K80" s="5">
        <v>0.50000999999999995</v>
      </c>
      <c r="L80" s="5">
        <v>1.29966</v>
      </c>
      <c r="M80" s="5">
        <v>1.40919079010223</v>
      </c>
      <c r="N80" s="5">
        <v>0.52546008468187499</v>
      </c>
      <c r="O80" s="5">
        <v>0.57322814904321584</v>
      </c>
      <c r="P80" s="5">
        <v>0.57322966056726388</v>
      </c>
      <c r="Q80" s="5">
        <v>0.52546097258048996</v>
      </c>
      <c r="R80" s="5">
        <v>0.57323015190599003</v>
      </c>
    </row>
    <row r="81" spans="1:18" ht="11.25" customHeight="1" x14ac:dyDescent="0.25">
      <c r="A81" s="48" t="s">
        <v>132</v>
      </c>
      <c r="B81" s="49" t="s">
        <v>131</v>
      </c>
      <c r="C81" s="4">
        <v>13.399254800802501</v>
      </c>
      <c r="D81" s="4">
        <v>14.99976</v>
      </c>
      <c r="E81" s="4">
        <v>14.79318</v>
      </c>
      <c r="F81" s="4">
        <v>15.50027</v>
      </c>
      <c r="G81" s="4">
        <v>12.50029</v>
      </c>
      <c r="H81" s="4">
        <v>9.5060418148399251</v>
      </c>
      <c r="I81" s="4">
        <v>6.4999799999999999</v>
      </c>
      <c r="J81" s="4">
        <v>3.5000100000000001</v>
      </c>
      <c r="K81" s="4">
        <v>0.50000999999999995</v>
      </c>
      <c r="L81" s="4">
        <v>1.29966</v>
      </c>
      <c r="M81" s="4">
        <v>1.40919079010223</v>
      </c>
      <c r="N81" s="4">
        <v>0.52546008468187499</v>
      </c>
      <c r="O81" s="4">
        <v>0.57322814904321584</v>
      </c>
      <c r="P81" s="4">
        <v>0.57322966056726388</v>
      </c>
      <c r="Q81" s="4">
        <v>0.52546097258048996</v>
      </c>
      <c r="R81" s="4">
        <v>0.57323015190599003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474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1510.1126900411002</v>
      </c>
      <c r="D2" s="45">
        <v>1914.0263791881343</v>
      </c>
      <c r="E2" s="45">
        <v>1783.3852697665109</v>
      </c>
      <c r="F2" s="45">
        <v>2088.4286207289633</v>
      </c>
      <c r="G2" s="45">
        <v>2028.5284924390917</v>
      </c>
      <c r="H2" s="45">
        <v>2033.4506598106807</v>
      </c>
      <c r="I2" s="45">
        <v>2234.670103067534</v>
      </c>
      <c r="J2" s="45">
        <v>1747.0915611605799</v>
      </c>
      <c r="K2" s="45">
        <v>2091.1414019098002</v>
      </c>
      <c r="L2" s="45">
        <v>1814.0564608001125</v>
      </c>
      <c r="M2" s="45">
        <v>1973.9850685740489</v>
      </c>
      <c r="N2" s="45">
        <v>1644.7950622142187</v>
      </c>
      <c r="O2" s="45">
        <v>1615.0852174549968</v>
      </c>
      <c r="P2" s="45">
        <v>1498.1227950163957</v>
      </c>
      <c r="Q2" s="45">
        <v>1412.644908940548</v>
      </c>
      <c r="R2" s="45">
        <v>1339.5903299631989</v>
      </c>
    </row>
    <row r="3" spans="1:18" ht="11.25" customHeight="1" x14ac:dyDescent="0.25">
      <c r="A3" s="46" t="s">
        <v>286</v>
      </c>
      <c r="B3" s="47" t="s">
        <v>285</v>
      </c>
      <c r="C3" s="5">
        <v>27.754526675876811</v>
      </c>
      <c r="D3" s="5">
        <v>29.714680000000001</v>
      </c>
      <c r="E3" s="5">
        <v>20.486070000000002</v>
      </c>
      <c r="F3" s="5">
        <v>28.729770000000002</v>
      </c>
      <c r="G3" s="5">
        <v>20.625240000000002</v>
      </c>
      <c r="H3" s="5">
        <v>23.361155621473443</v>
      </c>
      <c r="I3" s="5">
        <v>18.116769999999999</v>
      </c>
      <c r="J3" s="5">
        <v>11.081720000000001</v>
      </c>
      <c r="K3" s="5">
        <v>9.4955800000000004</v>
      </c>
      <c r="L3" s="5">
        <v>4.0002699999999995</v>
      </c>
      <c r="M3" s="5">
        <v>5.1830317286691541</v>
      </c>
      <c r="N3" s="5">
        <v>4.0122095387765224</v>
      </c>
      <c r="O3" s="5">
        <v>3.0594003328066526</v>
      </c>
      <c r="P3" s="5">
        <v>2.5800540669071723</v>
      </c>
      <c r="Q3" s="5">
        <v>2.5808349861591666</v>
      </c>
      <c r="R3" s="5">
        <v>2.5789492761240682</v>
      </c>
    </row>
    <row r="4" spans="1:18" ht="11.25" customHeight="1" x14ac:dyDescent="0.25">
      <c r="A4" s="48" t="s">
        <v>284</v>
      </c>
      <c r="B4" s="49" t="s">
        <v>283</v>
      </c>
      <c r="C4" s="4">
        <v>10.818823947207267</v>
      </c>
      <c r="D4" s="4">
        <v>9.4678599999999999</v>
      </c>
      <c r="E4" s="4">
        <v>13.305580000000001</v>
      </c>
      <c r="F4" s="4">
        <v>13.949200000000001</v>
      </c>
      <c r="G4" s="4">
        <v>11.518910000000002</v>
      </c>
      <c r="H4" s="4">
        <v>16.911053430141273</v>
      </c>
      <c r="I4" s="4">
        <v>12.19441</v>
      </c>
      <c r="J4" s="4">
        <v>6.7820099999999996</v>
      </c>
      <c r="K4" s="4">
        <v>4.7580200000000001</v>
      </c>
      <c r="L4" s="4">
        <v>0.69999</v>
      </c>
      <c r="M4" s="4">
        <v>1.3614219086552495</v>
      </c>
      <c r="N4" s="4">
        <v>0.66986529123589222</v>
      </c>
      <c r="O4" s="4">
        <v>0.66988447763960279</v>
      </c>
      <c r="P4" s="4">
        <v>0.66927642015731048</v>
      </c>
      <c r="Q4" s="4">
        <v>0.67006781313919661</v>
      </c>
      <c r="R4" s="4">
        <v>0.66946145992059003</v>
      </c>
    </row>
    <row r="5" spans="1:18" ht="11.25" customHeight="1" x14ac:dyDescent="0.25">
      <c r="A5" s="50" t="s">
        <v>282</v>
      </c>
      <c r="B5" s="51" t="s">
        <v>281</v>
      </c>
      <c r="C5" s="7">
        <v>5.3496594016657681</v>
      </c>
      <c r="D5" s="7">
        <v>4.6851599999999998</v>
      </c>
      <c r="E5" s="7">
        <v>8.5034100000000006</v>
      </c>
      <c r="F5" s="7">
        <v>9.8677700000000002</v>
      </c>
      <c r="G5" s="7">
        <v>8.1182200000000009</v>
      </c>
      <c r="H5" s="7">
        <v>8.0678999925088899</v>
      </c>
      <c r="I5" s="7">
        <v>4.6944699999999999</v>
      </c>
      <c r="J5" s="7">
        <v>3.3817499999999998</v>
      </c>
      <c r="K5" s="7">
        <v>1.3903099999999999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5.3496594016657681</v>
      </c>
      <c r="D8" s="6">
        <v>4.6851599999999998</v>
      </c>
      <c r="E8" s="6">
        <v>8.5034100000000006</v>
      </c>
      <c r="F8" s="6">
        <v>9.8677700000000002</v>
      </c>
      <c r="G8" s="6">
        <v>8.1182200000000009</v>
      </c>
      <c r="H8" s="6">
        <v>8.0678999925088899</v>
      </c>
      <c r="I8" s="6">
        <v>4.6944699999999999</v>
      </c>
      <c r="J8" s="6">
        <v>3.3817499999999998</v>
      </c>
      <c r="K8" s="6">
        <v>1.3903099999999999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0.69265310021974003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4.7765114453217592</v>
      </c>
      <c r="D11" s="7">
        <v>4.7827000000000002</v>
      </c>
      <c r="E11" s="7">
        <v>4.8021700000000003</v>
      </c>
      <c r="F11" s="7">
        <v>4.0814300000000001</v>
      </c>
      <c r="G11" s="7">
        <v>3.40069</v>
      </c>
      <c r="H11" s="7">
        <v>8.8431534376323846</v>
      </c>
      <c r="I11" s="7">
        <v>7.4999399999999996</v>
      </c>
      <c r="J11" s="7">
        <v>3.4002599999999998</v>
      </c>
      <c r="K11" s="7">
        <v>3.3677100000000002</v>
      </c>
      <c r="L11" s="7">
        <v>0.69999</v>
      </c>
      <c r="M11" s="7">
        <v>1.3614219086552495</v>
      </c>
      <c r="N11" s="7">
        <v>0.66986529123589222</v>
      </c>
      <c r="O11" s="7">
        <v>0.66988447763960279</v>
      </c>
      <c r="P11" s="7">
        <v>0.66927642015731048</v>
      </c>
      <c r="Q11" s="7">
        <v>0.67006781313919661</v>
      </c>
      <c r="R11" s="7">
        <v>0.66946145992059003</v>
      </c>
    </row>
    <row r="12" spans="1:18" ht="11.25" customHeight="1" x14ac:dyDescent="0.25">
      <c r="A12" s="52" t="s">
        <v>268</v>
      </c>
      <c r="B12" s="53" t="s">
        <v>267</v>
      </c>
      <c r="C12" s="6">
        <v>4.7765114453217592</v>
      </c>
      <c r="D12" s="6">
        <v>4.7827000000000002</v>
      </c>
      <c r="E12" s="6">
        <v>4.8021700000000003</v>
      </c>
      <c r="F12" s="6">
        <v>4.0814300000000001</v>
      </c>
      <c r="G12" s="6">
        <v>3.40069</v>
      </c>
      <c r="H12" s="6">
        <v>8.8431534376323846</v>
      </c>
      <c r="I12" s="6">
        <v>7.4999399999999996</v>
      </c>
      <c r="J12" s="6">
        <v>3.4002599999999998</v>
      </c>
      <c r="K12" s="6">
        <v>3.3677100000000002</v>
      </c>
      <c r="L12" s="6">
        <v>0.69999</v>
      </c>
      <c r="M12" s="6">
        <v>1.3614219086552495</v>
      </c>
      <c r="N12" s="6">
        <v>0.66986529123589222</v>
      </c>
      <c r="O12" s="6">
        <v>0.66988447763960279</v>
      </c>
      <c r="P12" s="6">
        <v>0.66927642015731048</v>
      </c>
      <c r="Q12" s="6">
        <v>0.67006781313919661</v>
      </c>
      <c r="R12" s="6">
        <v>0.66946145992059003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16.935702728669543</v>
      </c>
      <c r="D15" s="4">
        <v>20.24682</v>
      </c>
      <c r="E15" s="4">
        <v>7.1804899999999998</v>
      </c>
      <c r="F15" s="4">
        <v>14.780570000000001</v>
      </c>
      <c r="G15" s="4">
        <v>9.1063299999999998</v>
      </c>
      <c r="H15" s="4">
        <v>6.450102191332169</v>
      </c>
      <c r="I15" s="4">
        <v>5.9223600000000003</v>
      </c>
      <c r="J15" s="4">
        <v>4.2997100000000001</v>
      </c>
      <c r="K15" s="4">
        <v>4.7375600000000002</v>
      </c>
      <c r="L15" s="4">
        <v>3.3002799999999999</v>
      </c>
      <c r="M15" s="4">
        <v>3.8216098200139048</v>
      </c>
      <c r="N15" s="4">
        <v>3.34234424754063</v>
      </c>
      <c r="O15" s="4">
        <v>2.3895158551670499</v>
      </c>
      <c r="P15" s="4">
        <v>1.9107776467498618</v>
      </c>
      <c r="Q15" s="4">
        <v>1.91076717301997</v>
      </c>
      <c r="R15" s="4">
        <v>1.9094878162034783</v>
      </c>
    </row>
    <row r="16" spans="1:18" ht="11.25" customHeight="1" x14ac:dyDescent="0.25">
      <c r="A16" s="50" t="s">
        <v>260</v>
      </c>
      <c r="B16" s="51" t="s">
        <v>259</v>
      </c>
      <c r="C16" s="7">
        <v>0.69418175799984327</v>
      </c>
      <c r="D16" s="7">
        <v>0.69913999999999998</v>
      </c>
      <c r="E16" s="7">
        <v>0.50185999999999997</v>
      </c>
      <c r="F16" s="7">
        <v>0.49801000000000001</v>
      </c>
      <c r="G16" s="7">
        <v>0.49332999999999999</v>
      </c>
      <c r="H16" s="7">
        <v>0.23890585182684679</v>
      </c>
      <c r="I16" s="7">
        <v>0.20732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16.241520970669701</v>
      </c>
      <c r="D18" s="7">
        <v>19.54768</v>
      </c>
      <c r="E18" s="7">
        <v>6.6786300000000001</v>
      </c>
      <c r="F18" s="7">
        <v>14.28256</v>
      </c>
      <c r="G18" s="7">
        <v>8.6129999999999995</v>
      </c>
      <c r="H18" s="7">
        <v>6.2111963395053218</v>
      </c>
      <c r="I18" s="7">
        <v>5.7150400000000001</v>
      </c>
      <c r="J18" s="7">
        <v>4.2997100000000001</v>
      </c>
      <c r="K18" s="7">
        <v>4.7375600000000002</v>
      </c>
      <c r="L18" s="7">
        <v>3.3002799999999999</v>
      </c>
      <c r="M18" s="7">
        <v>3.8216098200139048</v>
      </c>
      <c r="N18" s="7">
        <v>3.34234424754063</v>
      </c>
      <c r="O18" s="7">
        <v>2.3895158551670499</v>
      </c>
      <c r="P18" s="7">
        <v>1.9107776467498618</v>
      </c>
      <c r="Q18" s="7">
        <v>1.91076717301997</v>
      </c>
      <c r="R18" s="7">
        <v>1.9094878162034783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360.12611432424944</v>
      </c>
      <c r="D21" s="5">
        <v>479.07910485025809</v>
      </c>
      <c r="E21" s="5">
        <v>475.75792107719451</v>
      </c>
      <c r="F21" s="5">
        <v>588.35360427722856</v>
      </c>
      <c r="G21" s="5">
        <v>425.84007428126796</v>
      </c>
      <c r="H21" s="5">
        <v>587.93845486946361</v>
      </c>
      <c r="I21" s="5">
        <v>535.81161471995381</v>
      </c>
      <c r="J21" s="5">
        <v>274.84827525400857</v>
      </c>
      <c r="K21" s="5">
        <v>445.06851498785898</v>
      </c>
      <c r="L21" s="5">
        <v>386.94506052416159</v>
      </c>
      <c r="M21" s="5">
        <v>286.67185863955621</v>
      </c>
      <c r="N21" s="5">
        <v>225.50642028457071</v>
      </c>
      <c r="O21" s="5">
        <v>105.46188183858384</v>
      </c>
      <c r="P21" s="5">
        <v>175.17841649653445</v>
      </c>
      <c r="Q21" s="5">
        <v>227.34722101499591</v>
      </c>
      <c r="R21" s="5">
        <v>218.62470798797455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360.12611432424944</v>
      </c>
      <c r="D30" s="4">
        <v>479.07910485025809</v>
      </c>
      <c r="E30" s="4">
        <v>475.75792107719451</v>
      </c>
      <c r="F30" s="4">
        <v>588.35360427722856</v>
      </c>
      <c r="G30" s="4">
        <v>425.84007428126796</v>
      </c>
      <c r="H30" s="4">
        <v>587.93845486946361</v>
      </c>
      <c r="I30" s="4">
        <v>535.81161471995381</v>
      </c>
      <c r="J30" s="4">
        <v>274.84827525400857</v>
      </c>
      <c r="K30" s="4">
        <v>445.06851498785898</v>
      </c>
      <c r="L30" s="4">
        <v>386.94506052416159</v>
      </c>
      <c r="M30" s="4">
        <v>286.67185863955621</v>
      </c>
      <c r="N30" s="4">
        <v>225.50642028457071</v>
      </c>
      <c r="O30" s="4">
        <v>105.46188183858384</v>
      </c>
      <c r="P30" s="4">
        <v>175.17841649653445</v>
      </c>
      <c r="Q30" s="4">
        <v>227.34722101499591</v>
      </c>
      <c r="R30" s="4">
        <v>218.62470798797455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5.4644861582155375</v>
      </c>
      <c r="D38" s="7">
        <v>0.90168903235994236</v>
      </c>
      <c r="E38" s="7">
        <v>3.6679924295609001</v>
      </c>
      <c r="F38" s="7">
        <v>4.7126262288937451</v>
      </c>
      <c r="G38" s="7">
        <v>3.6026164952259707</v>
      </c>
      <c r="H38" s="7">
        <v>3.7382251245173239</v>
      </c>
      <c r="I38" s="7">
        <v>2.785439858424211</v>
      </c>
      <c r="J38" s="7">
        <v>2.6082981987299454</v>
      </c>
      <c r="K38" s="7">
        <v>2.8069256410950723</v>
      </c>
      <c r="L38" s="7">
        <v>4.6117513197320381</v>
      </c>
      <c r="M38" s="7">
        <v>3.6554928231858455</v>
      </c>
      <c r="N38" s="7">
        <v>0.88912993506702109</v>
      </c>
      <c r="O38" s="7">
        <v>4.9657163582714396</v>
      </c>
      <c r="P38" s="7">
        <v>3.5121482752345528</v>
      </c>
      <c r="Q38" s="7">
        <v>0.87940974367538272</v>
      </c>
      <c r="R38" s="7">
        <v>0.88571857833114187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5.4644861582155375</v>
      </c>
      <c r="D41" s="6">
        <v>0.90168903235994236</v>
      </c>
      <c r="E41" s="6">
        <v>3.6679924295609001</v>
      </c>
      <c r="F41" s="6">
        <v>4.7126262288937451</v>
      </c>
      <c r="G41" s="6">
        <v>3.6026164952259707</v>
      </c>
      <c r="H41" s="6">
        <v>3.7382251245173239</v>
      </c>
      <c r="I41" s="6">
        <v>2.785439858424211</v>
      </c>
      <c r="J41" s="6">
        <v>2.6082981987299454</v>
      </c>
      <c r="K41" s="6">
        <v>2.8069256410950723</v>
      </c>
      <c r="L41" s="6">
        <v>4.6117513197320381</v>
      </c>
      <c r="M41" s="6">
        <v>3.6554928231858455</v>
      </c>
      <c r="N41" s="6">
        <v>0.88912993506702109</v>
      </c>
      <c r="O41" s="6">
        <v>4.9657163582714396</v>
      </c>
      <c r="P41" s="6">
        <v>3.5121482752345528</v>
      </c>
      <c r="Q41" s="6">
        <v>0.87940974367538272</v>
      </c>
      <c r="R41" s="6">
        <v>0.88571857833114187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255.46239006831843</v>
      </c>
      <c r="D43" s="7">
        <v>291.25285211653318</v>
      </c>
      <c r="E43" s="7">
        <v>291.76331277860675</v>
      </c>
      <c r="F43" s="7">
        <v>411.37402275416753</v>
      </c>
      <c r="G43" s="7">
        <v>344.98515914629036</v>
      </c>
      <c r="H43" s="7">
        <v>515.05433373274172</v>
      </c>
      <c r="I43" s="7">
        <v>392.18271141731549</v>
      </c>
      <c r="J43" s="7">
        <v>217.58349178649468</v>
      </c>
      <c r="K43" s="7">
        <v>413.74135198605489</v>
      </c>
      <c r="L43" s="7">
        <v>352.71144036192527</v>
      </c>
      <c r="M43" s="7">
        <v>230.61391672591174</v>
      </c>
      <c r="N43" s="7">
        <v>205.59422846860812</v>
      </c>
      <c r="O43" s="7">
        <v>97.440276298998128</v>
      </c>
      <c r="P43" s="7">
        <v>170.04203733032756</v>
      </c>
      <c r="Q43" s="7">
        <v>214.1969773085917</v>
      </c>
      <c r="R43" s="7">
        <v>193.02260233636372</v>
      </c>
    </row>
    <row r="44" spans="1:18" ht="11.25" customHeight="1" x14ac:dyDescent="0.25">
      <c r="A44" s="50" t="s">
        <v>205</v>
      </c>
      <c r="B44" s="51" t="s">
        <v>204</v>
      </c>
      <c r="C44" s="7">
        <v>99.199238097715437</v>
      </c>
      <c r="D44" s="7">
        <v>186.92456370136495</v>
      </c>
      <c r="E44" s="7">
        <v>180.32661586902682</v>
      </c>
      <c r="F44" s="7">
        <v>172.2669552941673</v>
      </c>
      <c r="G44" s="7">
        <v>77.252298639751658</v>
      </c>
      <c r="H44" s="7">
        <v>69.145896012204631</v>
      </c>
      <c r="I44" s="7">
        <v>140.84346344421411</v>
      </c>
      <c r="J44" s="7">
        <v>54.656485268783953</v>
      </c>
      <c r="K44" s="7">
        <v>28.520237360709014</v>
      </c>
      <c r="L44" s="7">
        <v>29.621868842504284</v>
      </c>
      <c r="M44" s="7">
        <v>52.40244909045861</v>
      </c>
      <c r="N44" s="7">
        <v>19.023061880895582</v>
      </c>
      <c r="O44" s="7">
        <v>3.0558891813142735</v>
      </c>
      <c r="P44" s="7">
        <v>1.6242308909723326</v>
      </c>
      <c r="Q44" s="7">
        <v>12.270833962728824</v>
      </c>
      <c r="R44" s="7">
        <v>24.716387073279705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487.2816958731957</v>
      </c>
      <c r="D52" s="5">
        <v>708.79239603844371</v>
      </c>
      <c r="E52" s="5">
        <v>620.28437009310403</v>
      </c>
      <c r="F52" s="5">
        <v>715.48978843181169</v>
      </c>
      <c r="G52" s="5">
        <v>872.36995351811231</v>
      </c>
      <c r="H52" s="5">
        <v>758.02052283553542</v>
      </c>
      <c r="I52" s="5">
        <v>809.65053473829175</v>
      </c>
      <c r="J52" s="5">
        <v>642.24420029967098</v>
      </c>
      <c r="K52" s="5">
        <v>706.50555026761958</v>
      </c>
      <c r="L52" s="5">
        <v>605.46207365724479</v>
      </c>
      <c r="M52" s="5">
        <v>614.81389058843092</v>
      </c>
      <c r="N52" s="5">
        <v>481.84492262118204</v>
      </c>
      <c r="O52" s="5">
        <v>479.17390473507572</v>
      </c>
      <c r="P52" s="5">
        <v>388.76863757648812</v>
      </c>
      <c r="Q52" s="5">
        <v>379.3439016923632</v>
      </c>
      <c r="R52" s="5">
        <v>312.88112129221861</v>
      </c>
    </row>
    <row r="53" spans="1:18" ht="11.25" customHeight="1" x14ac:dyDescent="0.25">
      <c r="A53" s="48" t="s">
        <v>187</v>
      </c>
      <c r="B53" s="49" t="s">
        <v>186</v>
      </c>
      <c r="C53" s="4">
        <v>487.2816958731957</v>
      </c>
      <c r="D53" s="4">
        <v>708.79239603844371</v>
      </c>
      <c r="E53" s="4">
        <v>620.28437009310403</v>
      </c>
      <c r="F53" s="4">
        <v>715.48978843181169</v>
      </c>
      <c r="G53" s="4">
        <v>872.36995351811231</v>
      </c>
      <c r="H53" s="4">
        <v>758.02052283553542</v>
      </c>
      <c r="I53" s="4">
        <v>809.65053473829175</v>
      </c>
      <c r="J53" s="4">
        <v>642.24420029967098</v>
      </c>
      <c r="K53" s="4">
        <v>706.50555026761958</v>
      </c>
      <c r="L53" s="4">
        <v>605.46207365724479</v>
      </c>
      <c r="M53" s="4">
        <v>614.81389058843092</v>
      </c>
      <c r="N53" s="4">
        <v>481.84492262118204</v>
      </c>
      <c r="O53" s="4">
        <v>479.17390473507572</v>
      </c>
      <c r="P53" s="4">
        <v>388.76863757648812</v>
      </c>
      <c r="Q53" s="4">
        <v>379.3439016923632</v>
      </c>
      <c r="R53" s="4">
        <v>312.88112129221861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446.8205937205268</v>
      </c>
      <c r="D60" s="5">
        <v>494.14607456404087</v>
      </c>
      <c r="E60" s="5">
        <v>465.38493098853615</v>
      </c>
      <c r="F60" s="5">
        <v>510.40382140471468</v>
      </c>
      <c r="G60" s="5">
        <v>553.36400537278553</v>
      </c>
      <c r="H60" s="5">
        <v>560.36006620832268</v>
      </c>
      <c r="I60" s="5">
        <v>613.19370105595283</v>
      </c>
      <c r="J60" s="5">
        <v>557.70759578208219</v>
      </c>
      <c r="K60" s="5">
        <v>695.58852599933027</v>
      </c>
      <c r="L60" s="5">
        <v>681.70861634248945</v>
      </c>
      <c r="M60" s="5">
        <v>898.33751858267942</v>
      </c>
      <c r="N60" s="5">
        <v>794.49314666967564</v>
      </c>
      <c r="O60" s="5">
        <v>845.29400279849187</v>
      </c>
      <c r="P60" s="5">
        <v>726.82911401665376</v>
      </c>
      <c r="Q60" s="5">
        <v>693.94853427486339</v>
      </c>
      <c r="R60" s="5">
        <v>687.71401442280455</v>
      </c>
    </row>
    <row r="61" spans="1:18" ht="11.25" customHeight="1" x14ac:dyDescent="0.25">
      <c r="A61" s="46" t="s">
        <v>171</v>
      </c>
      <c r="B61" s="47" t="s">
        <v>170</v>
      </c>
      <c r="C61" s="5">
        <v>60.352519501929798</v>
      </c>
      <c r="D61" s="5">
        <v>62.670713589759323</v>
      </c>
      <c r="E61" s="5">
        <v>64.580869281553319</v>
      </c>
      <c r="F61" s="5">
        <v>74.963039073364286</v>
      </c>
      <c r="G61" s="5">
        <v>84.552445807286333</v>
      </c>
      <c r="H61" s="5">
        <v>47.459438486212804</v>
      </c>
      <c r="I61" s="5">
        <v>46.392135123526771</v>
      </c>
      <c r="J61" s="5">
        <v>80.981062883155133</v>
      </c>
      <c r="K61" s="5">
        <v>77.06460403061935</v>
      </c>
      <c r="L61" s="5">
        <v>66.792231625652576</v>
      </c>
      <c r="M61" s="5">
        <v>82.247740221018859</v>
      </c>
      <c r="N61" s="5">
        <v>66.895112562444552</v>
      </c>
      <c r="O61" s="5">
        <v>72.815257183769006</v>
      </c>
      <c r="P61" s="5">
        <v>75.000356829306256</v>
      </c>
      <c r="Q61" s="5">
        <v>60.746296674145398</v>
      </c>
      <c r="R61" s="5">
        <v>69.099390697705914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55.43229403140338</v>
      </c>
      <c r="D68" s="4">
        <v>58.170713589759323</v>
      </c>
      <c r="E68" s="4">
        <v>57.180869281553321</v>
      </c>
      <c r="F68" s="4">
        <v>69.243589073364291</v>
      </c>
      <c r="G68" s="4">
        <v>78.85244580728633</v>
      </c>
      <c r="H68" s="4">
        <v>41.010599277270437</v>
      </c>
      <c r="I68" s="4">
        <v>40.092135123526774</v>
      </c>
      <c r="J68" s="4">
        <v>75.28106288315513</v>
      </c>
      <c r="K68" s="4">
        <v>70.964604030619356</v>
      </c>
      <c r="L68" s="4">
        <v>60.092231625652573</v>
      </c>
      <c r="M68" s="4">
        <v>74.580786939276237</v>
      </c>
      <c r="N68" s="4">
        <v>60.255196636200161</v>
      </c>
      <c r="O68" s="4">
        <v>64.551189160457639</v>
      </c>
      <c r="P68" s="4">
        <v>67.142326830261624</v>
      </c>
      <c r="Q68" s="4">
        <v>54.369111234191259</v>
      </c>
      <c r="R68" s="4">
        <v>61.910129209218283</v>
      </c>
    </row>
    <row r="69" spans="1:18" ht="11.25" customHeight="1" x14ac:dyDescent="0.25">
      <c r="A69" s="50" t="s">
        <v>155</v>
      </c>
      <c r="B69" s="51" t="s">
        <v>154</v>
      </c>
      <c r="C69" s="7">
        <v>55.43229403140338</v>
      </c>
      <c r="D69" s="7">
        <v>58.170713589759323</v>
      </c>
      <c r="E69" s="7">
        <v>57.180869281553321</v>
      </c>
      <c r="F69" s="7">
        <v>69.243589073364291</v>
      </c>
      <c r="G69" s="7">
        <v>78.85244580728633</v>
      </c>
      <c r="H69" s="7">
        <v>41.010599277270437</v>
      </c>
      <c r="I69" s="7">
        <v>39.289049099383377</v>
      </c>
      <c r="J69" s="7">
        <v>74.524709328564569</v>
      </c>
      <c r="K69" s="7">
        <v>70.155369978724067</v>
      </c>
      <c r="L69" s="7">
        <v>58.343039402422725</v>
      </c>
      <c r="M69" s="7">
        <v>72.626574131104263</v>
      </c>
      <c r="N69" s="7">
        <v>58.282823456812203</v>
      </c>
      <c r="O69" s="7">
        <v>62.565170115360175</v>
      </c>
      <c r="P69" s="7">
        <v>63.989582904983763</v>
      </c>
      <c r="Q69" s="7">
        <v>47.604106683262501</v>
      </c>
      <c r="R69" s="7">
        <v>55.165034416382575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0.23348718808550523</v>
      </c>
      <c r="M71" s="7">
        <v>0.41180076319407416</v>
      </c>
      <c r="N71" s="7">
        <v>0.46302164468717916</v>
      </c>
      <c r="O71" s="7">
        <v>0.58994063884817705</v>
      </c>
      <c r="P71" s="7">
        <v>1.6482774721457143</v>
      </c>
      <c r="Q71" s="7">
        <v>5.2515481157394674</v>
      </c>
      <c r="R71" s="7">
        <v>5.2207969081205743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0.80308602414339725</v>
      </c>
      <c r="J73" s="7">
        <v>0.75635355459056464</v>
      </c>
      <c r="K73" s="7">
        <v>0.80923405189528352</v>
      </c>
      <c r="L73" s="7">
        <v>1.51570503514434</v>
      </c>
      <c r="M73" s="7">
        <v>1.5424120449778995</v>
      </c>
      <c r="N73" s="7">
        <v>1.5093515347007791</v>
      </c>
      <c r="O73" s="7">
        <v>1.396078406249287</v>
      </c>
      <c r="P73" s="7">
        <v>1.5044664531321528</v>
      </c>
      <c r="Q73" s="7">
        <v>1.5134564351892938</v>
      </c>
      <c r="R73" s="7">
        <v>1.5242978847151323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0.80308602414339725</v>
      </c>
      <c r="J75" s="6">
        <v>0.75635355459056464</v>
      </c>
      <c r="K75" s="6">
        <v>0.80923405189528352</v>
      </c>
      <c r="L75" s="6">
        <v>1.51570503514434</v>
      </c>
      <c r="M75" s="6">
        <v>1.5424120449778995</v>
      </c>
      <c r="N75" s="6">
        <v>1.5093515347007791</v>
      </c>
      <c r="O75" s="6">
        <v>1.396078406249287</v>
      </c>
      <c r="P75" s="6">
        <v>1.5044664531321528</v>
      </c>
      <c r="Q75" s="6">
        <v>1.5134564351892938</v>
      </c>
      <c r="R75" s="6">
        <v>1.5242978847151323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4.9202254705264199</v>
      </c>
      <c r="D78" s="4">
        <v>4.5</v>
      </c>
      <c r="E78" s="4">
        <v>7.4</v>
      </c>
      <c r="F78" s="4">
        <v>5.7194500000000001</v>
      </c>
      <c r="G78" s="4">
        <v>5.7</v>
      </c>
      <c r="H78" s="4">
        <v>6.4488392089423661</v>
      </c>
      <c r="I78" s="4">
        <v>6.3</v>
      </c>
      <c r="J78" s="4">
        <v>5.7</v>
      </c>
      <c r="K78" s="4">
        <v>6.1</v>
      </c>
      <c r="L78" s="4">
        <v>6.7</v>
      </c>
      <c r="M78" s="4">
        <v>7.6669532817426198</v>
      </c>
      <c r="N78" s="4">
        <v>6.6399159262443899</v>
      </c>
      <c r="O78" s="4">
        <v>8.2640680233113599</v>
      </c>
      <c r="P78" s="4">
        <v>7.8580299990446294</v>
      </c>
      <c r="Q78" s="4">
        <v>6.3771854399541397</v>
      </c>
      <c r="R78" s="4">
        <v>7.18926148848763</v>
      </c>
    </row>
    <row r="79" spans="1:18" ht="11.25" customHeight="1" x14ac:dyDescent="0.25">
      <c r="A79" s="58" t="s">
        <v>135</v>
      </c>
      <c r="B79" s="47" t="s">
        <v>134</v>
      </c>
      <c r="C79" s="5">
        <v>115.86248249259489</v>
      </c>
      <c r="D79" s="5">
        <v>126.17977336175846</v>
      </c>
      <c r="E79" s="5">
        <v>123.64143829111802</v>
      </c>
      <c r="F79" s="5">
        <v>156.14092831977993</v>
      </c>
      <c r="G79" s="5">
        <v>60.139423279776054</v>
      </c>
      <c r="H79" s="5">
        <v>47.991920294684689</v>
      </c>
      <c r="I79" s="5">
        <v>205.77951864087399</v>
      </c>
      <c r="J79" s="5">
        <v>176.96537516389964</v>
      </c>
      <c r="K79" s="5">
        <v>156.95339535489575</v>
      </c>
      <c r="L79" s="5">
        <v>67.965238327280616</v>
      </c>
      <c r="M79" s="5">
        <v>85.427011481490069</v>
      </c>
      <c r="N79" s="5">
        <v>71.573053994368465</v>
      </c>
      <c r="O79" s="5">
        <v>108.76494489658171</v>
      </c>
      <c r="P79" s="5">
        <v>129.2519033108922</v>
      </c>
      <c r="Q79" s="5">
        <v>48.221187336837573</v>
      </c>
      <c r="R79" s="5">
        <v>48.179583524707851</v>
      </c>
    </row>
    <row r="80" spans="1:18" ht="11.25" customHeight="1" x14ac:dyDescent="0.25">
      <c r="A80" s="58" t="s">
        <v>133</v>
      </c>
      <c r="B80" s="47">
        <v>7200</v>
      </c>
      <c r="C80" s="5">
        <v>11.914757452726935</v>
      </c>
      <c r="D80" s="5">
        <v>13.443636783873929</v>
      </c>
      <c r="E80" s="5">
        <v>13.249670035004936</v>
      </c>
      <c r="F80" s="5">
        <v>14.347669222064225</v>
      </c>
      <c r="G80" s="5">
        <v>11.637350179863546</v>
      </c>
      <c r="H80" s="5">
        <v>8.3191014949882529</v>
      </c>
      <c r="I80" s="5">
        <v>5.7258287889348365</v>
      </c>
      <c r="J80" s="5">
        <v>3.2633317777636588</v>
      </c>
      <c r="K80" s="5">
        <v>0.46523126947614674</v>
      </c>
      <c r="L80" s="5">
        <v>1.1829703232835671</v>
      </c>
      <c r="M80" s="5">
        <v>1.3040173322043136</v>
      </c>
      <c r="N80" s="5">
        <v>0.47019654320086463</v>
      </c>
      <c r="O80" s="5">
        <v>0.51582566968799826</v>
      </c>
      <c r="P80" s="5">
        <v>0.51431271961373859</v>
      </c>
      <c r="Q80" s="5">
        <v>0.4569329611831478</v>
      </c>
      <c r="R80" s="5">
        <v>0.51256276166334169</v>
      </c>
    </row>
    <row r="81" spans="1:18" ht="11.25" customHeight="1" x14ac:dyDescent="0.25">
      <c r="A81" s="48" t="s">
        <v>132</v>
      </c>
      <c r="B81" s="49" t="s">
        <v>131</v>
      </c>
      <c r="C81" s="4">
        <v>11.914757452726935</v>
      </c>
      <c r="D81" s="4">
        <v>13.443636783873929</v>
      </c>
      <c r="E81" s="4">
        <v>13.249670035004936</v>
      </c>
      <c r="F81" s="4">
        <v>14.347669222064225</v>
      </c>
      <c r="G81" s="4">
        <v>11.637350179863546</v>
      </c>
      <c r="H81" s="4">
        <v>8.3191014949882529</v>
      </c>
      <c r="I81" s="4">
        <v>5.7258287889348365</v>
      </c>
      <c r="J81" s="4">
        <v>3.2633317777636588</v>
      </c>
      <c r="K81" s="4">
        <v>0.46523126947614674</v>
      </c>
      <c r="L81" s="4">
        <v>1.1829703232835671</v>
      </c>
      <c r="M81" s="4">
        <v>1.3040173322043136</v>
      </c>
      <c r="N81" s="4">
        <v>0.47019654320086463</v>
      </c>
      <c r="O81" s="4">
        <v>0.51582566968799826</v>
      </c>
      <c r="P81" s="4">
        <v>0.51431271961373859</v>
      </c>
      <c r="Q81" s="4">
        <v>0.4569329611831478</v>
      </c>
      <c r="R81" s="4">
        <v>0.51256276166334169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475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26.227714380986356</v>
      </c>
      <c r="D2" s="45">
        <v>26.833621093764695</v>
      </c>
      <c r="E2" s="45">
        <v>28.28766606100239</v>
      </c>
      <c r="F2" s="45">
        <v>29.121723417535549</v>
      </c>
      <c r="G2" s="45">
        <v>30.51761734491949</v>
      </c>
      <c r="H2" s="45">
        <v>32.359822325674223</v>
      </c>
      <c r="I2" s="45">
        <v>34.436116200935849</v>
      </c>
      <c r="J2" s="45">
        <v>37.151778735362157</v>
      </c>
      <c r="K2" s="45">
        <v>38.798128127178771</v>
      </c>
      <c r="L2" s="45">
        <v>39.733868453181714</v>
      </c>
      <c r="M2" s="45">
        <v>40.509969901310512</v>
      </c>
      <c r="N2" s="45">
        <v>40.508353253869558</v>
      </c>
      <c r="O2" s="45">
        <v>39.722045447636013</v>
      </c>
      <c r="P2" s="45">
        <v>38.662795274972993</v>
      </c>
      <c r="Q2" s="45">
        <v>38.228641342328864</v>
      </c>
      <c r="R2" s="45">
        <v>37.082536416652118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3.8995403062072956E-2</v>
      </c>
      <c r="D52" s="5">
        <v>4.2037386011651863E-2</v>
      </c>
      <c r="E52" s="5">
        <v>5.0519079739203887E-2</v>
      </c>
      <c r="F52" s="5">
        <v>5.8085526194894502E-2</v>
      </c>
      <c r="G52" s="5">
        <v>6.6614417092748748E-2</v>
      </c>
      <c r="H52" s="5">
        <v>7.7891760931118506E-2</v>
      </c>
      <c r="I52" s="5">
        <v>9.1276645538351353E-2</v>
      </c>
      <c r="J52" s="5">
        <v>0.11337327305531342</v>
      </c>
      <c r="K52" s="5">
        <v>0.12842201145205934</v>
      </c>
      <c r="L52" s="5">
        <v>0.15407415706952765</v>
      </c>
      <c r="M52" s="5">
        <v>0.17411660714200236</v>
      </c>
      <c r="N52" s="5">
        <v>0.19907422429270499</v>
      </c>
      <c r="O52" s="5">
        <v>0.21847440477874799</v>
      </c>
      <c r="P52" s="5">
        <v>0.24658388890048361</v>
      </c>
      <c r="Q52" s="5">
        <v>0.28049565311508429</v>
      </c>
      <c r="R52" s="5">
        <v>0.31458697931060009</v>
      </c>
    </row>
    <row r="53" spans="1:18" ht="11.25" customHeight="1" x14ac:dyDescent="0.25">
      <c r="A53" s="48" t="s">
        <v>187</v>
      </c>
      <c r="B53" s="49" t="s">
        <v>186</v>
      </c>
      <c r="C53" s="4">
        <v>3.8995403062072956E-2</v>
      </c>
      <c r="D53" s="4">
        <v>4.2037386011651863E-2</v>
      </c>
      <c r="E53" s="4">
        <v>5.0519079739203887E-2</v>
      </c>
      <c r="F53" s="4">
        <v>5.8085526194894502E-2</v>
      </c>
      <c r="G53" s="4">
        <v>6.6614417092748748E-2</v>
      </c>
      <c r="H53" s="4">
        <v>7.7891760931118506E-2</v>
      </c>
      <c r="I53" s="4">
        <v>9.1276645538351353E-2</v>
      </c>
      <c r="J53" s="4">
        <v>0.11337327305531342</v>
      </c>
      <c r="K53" s="4">
        <v>0.12842201145205934</v>
      </c>
      <c r="L53" s="4">
        <v>0.15407415706952765</v>
      </c>
      <c r="M53" s="4">
        <v>0.17411660714200236</v>
      </c>
      <c r="N53" s="4">
        <v>0.19907422429270499</v>
      </c>
      <c r="O53" s="4">
        <v>0.21847440477874799</v>
      </c>
      <c r="P53" s="4">
        <v>0.24658388890048361</v>
      </c>
      <c r="Q53" s="4">
        <v>0.28049565311508429</v>
      </c>
      <c r="R53" s="4">
        <v>0.31458697931060009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5.9416342089783369E-5</v>
      </c>
      <c r="M61" s="5">
        <v>1.1662285579985002E-4</v>
      </c>
      <c r="N61" s="5">
        <v>1.9129738722866975E-4</v>
      </c>
      <c r="O61" s="5">
        <v>2.6897735593178524E-4</v>
      </c>
      <c r="P61" s="5">
        <v>1.0454512781751439E-3</v>
      </c>
      <c r="Q61" s="5">
        <v>3.8831161171116479E-3</v>
      </c>
      <c r="R61" s="5">
        <v>5.2492611958707483E-3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5.9416342089783369E-5</v>
      </c>
      <c r="M68" s="4">
        <v>1.1662285579985002E-4</v>
      </c>
      <c r="N68" s="4">
        <v>1.9129738722866975E-4</v>
      </c>
      <c r="O68" s="4">
        <v>2.6897735593178524E-4</v>
      </c>
      <c r="P68" s="4">
        <v>1.0454512781751439E-3</v>
      </c>
      <c r="Q68" s="4">
        <v>3.8831161171116479E-3</v>
      </c>
      <c r="R68" s="4">
        <v>5.2492611958707483E-3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5.9416342089783369E-5</v>
      </c>
      <c r="M71" s="7">
        <v>1.1662285579985002E-4</v>
      </c>
      <c r="N71" s="7">
        <v>1.9129738722866975E-4</v>
      </c>
      <c r="O71" s="7">
        <v>2.6897735593178524E-4</v>
      </c>
      <c r="P71" s="7">
        <v>1.0454512781751439E-3</v>
      </c>
      <c r="Q71" s="7">
        <v>3.8831161171116479E-3</v>
      </c>
      <c r="R71" s="7">
        <v>5.2492611958707483E-3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26.188718977924282</v>
      </c>
      <c r="D79" s="5">
        <v>26.791583707753041</v>
      </c>
      <c r="E79" s="5">
        <v>28.237146981263187</v>
      </c>
      <c r="F79" s="5">
        <v>29.063637891340655</v>
      </c>
      <c r="G79" s="5">
        <v>30.451002927826742</v>
      </c>
      <c r="H79" s="5">
        <v>32.281930564743107</v>
      </c>
      <c r="I79" s="5">
        <v>34.344839555397499</v>
      </c>
      <c r="J79" s="5">
        <v>37.038405462306841</v>
      </c>
      <c r="K79" s="5">
        <v>38.669706115726711</v>
      </c>
      <c r="L79" s="5">
        <v>39.579734879770093</v>
      </c>
      <c r="M79" s="5">
        <v>40.335736671312709</v>
      </c>
      <c r="N79" s="5">
        <v>40.309087732189624</v>
      </c>
      <c r="O79" s="5">
        <v>39.50330206550133</v>
      </c>
      <c r="P79" s="5">
        <v>38.415165934794331</v>
      </c>
      <c r="Q79" s="5">
        <v>37.944262573096665</v>
      </c>
      <c r="R79" s="5">
        <v>36.76270017614565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476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260.83276788995403</v>
      </c>
      <c r="D2" s="45">
        <v>265.73583045901762</v>
      </c>
      <c r="E2" s="45">
        <v>270.73977610510099</v>
      </c>
      <c r="F2" s="45">
        <v>275.4034516467766</v>
      </c>
      <c r="G2" s="45">
        <v>280.26707367258979</v>
      </c>
      <c r="H2" s="45">
        <v>293.75162454647699</v>
      </c>
      <c r="I2" s="45">
        <v>297.01011939346358</v>
      </c>
      <c r="J2" s="45">
        <v>300.38877132409851</v>
      </c>
      <c r="K2" s="45">
        <v>302.04723831266858</v>
      </c>
      <c r="L2" s="45">
        <v>302.69730612531362</v>
      </c>
      <c r="M2" s="45">
        <v>291.71446725892372</v>
      </c>
      <c r="N2" s="45">
        <v>292.516726069139</v>
      </c>
      <c r="O2" s="45">
        <v>291.11557758112843</v>
      </c>
      <c r="P2" s="45">
        <v>298.39908377411206</v>
      </c>
      <c r="Q2" s="45">
        <v>300.81901418261054</v>
      </c>
      <c r="R2" s="45">
        <v>301.99923234541529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64.755834333546915</v>
      </c>
      <c r="D21" s="5">
        <v>73.594737140546727</v>
      </c>
      <c r="E21" s="5">
        <v>83.013507321224793</v>
      </c>
      <c r="F21" s="5">
        <v>92.317188854931672</v>
      </c>
      <c r="G21" s="5">
        <v>91.458864257051133</v>
      </c>
      <c r="H21" s="5">
        <v>95.739600449823641</v>
      </c>
      <c r="I21" s="5">
        <v>92.626518999167843</v>
      </c>
      <c r="J21" s="5">
        <v>80.638129452097445</v>
      </c>
      <c r="K21" s="5">
        <v>72.012483866576346</v>
      </c>
      <c r="L21" s="5">
        <v>67.770407248022934</v>
      </c>
      <c r="M21" s="5">
        <v>50.252310143756638</v>
      </c>
      <c r="N21" s="5">
        <v>44.049300449722679</v>
      </c>
      <c r="O21" s="5">
        <v>34.570758067655653</v>
      </c>
      <c r="P21" s="5">
        <v>34.435026318369694</v>
      </c>
      <c r="Q21" s="5">
        <v>41.209605050983768</v>
      </c>
      <c r="R21" s="5">
        <v>37.786910200189794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64.755834333546915</v>
      </c>
      <c r="D30" s="4">
        <v>73.594737140546727</v>
      </c>
      <c r="E30" s="4">
        <v>83.013507321224793</v>
      </c>
      <c r="F30" s="4">
        <v>92.317188854931672</v>
      </c>
      <c r="G30" s="4">
        <v>91.458864257051133</v>
      </c>
      <c r="H30" s="4">
        <v>95.739600449823641</v>
      </c>
      <c r="I30" s="4">
        <v>92.626518999167843</v>
      </c>
      <c r="J30" s="4">
        <v>80.638129452097445</v>
      </c>
      <c r="K30" s="4">
        <v>72.012483866576346</v>
      </c>
      <c r="L30" s="4">
        <v>67.770407248022934</v>
      </c>
      <c r="M30" s="4">
        <v>50.252310143756638</v>
      </c>
      <c r="N30" s="4">
        <v>44.049300449722679</v>
      </c>
      <c r="O30" s="4">
        <v>34.570758067655653</v>
      </c>
      <c r="P30" s="4">
        <v>34.435026318369694</v>
      </c>
      <c r="Q30" s="4">
        <v>41.209605050983768</v>
      </c>
      <c r="R30" s="4">
        <v>37.786910200189794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15.624667992682392</v>
      </c>
      <c r="D34" s="7">
        <v>21.360841990804779</v>
      </c>
      <c r="E34" s="7">
        <v>26.990228398419234</v>
      </c>
      <c r="F34" s="7">
        <v>31.477903132160336</v>
      </c>
      <c r="G34" s="7">
        <v>32.676098538319174</v>
      </c>
      <c r="H34" s="7">
        <v>33.800040466590843</v>
      </c>
      <c r="I34" s="7">
        <v>32.123003719121606</v>
      </c>
      <c r="J34" s="7">
        <v>28.824214706106034</v>
      </c>
      <c r="K34" s="7">
        <v>25.540778854435317</v>
      </c>
      <c r="L34" s="7">
        <v>18.418937772184524</v>
      </c>
      <c r="M34" s="7">
        <v>12.880249960898411</v>
      </c>
      <c r="N34" s="7">
        <v>9.0716227104944203</v>
      </c>
      <c r="O34" s="7">
        <v>8.1451997933900522</v>
      </c>
      <c r="P34" s="7">
        <v>3.5162041879296044</v>
      </c>
      <c r="Q34" s="7">
        <v>3.0445431621602452</v>
      </c>
      <c r="R34" s="7">
        <v>2.9042210708249399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0.74550710911486151</v>
      </c>
      <c r="D38" s="7">
        <v>9.8310967640057659E-2</v>
      </c>
      <c r="E38" s="7">
        <v>0.43192757043909968</v>
      </c>
      <c r="F38" s="7">
        <v>0.48731377110625407</v>
      </c>
      <c r="G38" s="7">
        <v>0.49730350477402913</v>
      </c>
      <c r="H38" s="7">
        <v>0.39382356675798141</v>
      </c>
      <c r="I38" s="7">
        <v>0.31453014157578885</v>
      </c>
      <c r="J38" s="7">
        <v>0.4917118012700547</v>
      </c>
      <c r="K38" s="7">
        <v>0.29308435890492807</v>
      </c>
      <c r="L38" s="7">
        <v>0.58818868026796167</v>
      </c>
      <c r="M38" s="7">
        <v>0.47654938449287071</v>
      </c>
      <c r="N38" s="7">
        <v>0.13791048741685458</v>
      </c>
      <c r="O38" s="7">
        <v>1.2442583491902726</v>
      </c>
      <c r="P38" s="7">
        <v>0.61989079470790487</v>
      </c>
      <c r="Q38" s="7">
        <v>0.14762761182284961</v>
      </c>
      <c r="R38" s="7">
        <v>0.14132092437478597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0.74550710911486151</v>
      </c>
      <c r="D41" s="6">
        <v>9.8310967640057659E-2</v>
      </c>
      <c r="E41" s="6">
        <v>0.43192757043909968</v>
      </c>
      <c r="F41" s="6">
        <v>0.48731377110625407</v>
      </c>
      <c r="G41" s="6">
        <v>0.49730350477402913</v>
      </c>
      <c r="H41" s="6">
        <v>0.39382356675798141</v>
      </c>
      <c r="I41" s="6">
        <v>0.31453014157578885</v>
      </c>
      <c r="J41" s="6">
        <v>0.4917118012700547</v>
      </c>
      <c r="K41" s="6">
        <v>0.29308435890492807</v>
      </c>
      <c r="L41" s="6">
        <v>0.58818868026796167</v>
      </c>
      <c r="M41" s="6">
        <v>0.47654938449287071</v>
      </c>
      <c r="N41" s="6">
        <v>0.13791048741685458</v>
      </c>
      <c r="O41" s="6">
        <v>1.2442583491902726</v>
      </c>
      <c r="P41" s="6">
        <v>0.61989079470790487</v>
      </c>
      <c r="Q41" s="6">
        <v>0.14762761182284961</v>
      </c>
      <c r="R41" s="6">
        <v>0.14132092437478597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34.852138406659911</v>
      </c>
      <c r="D43" s="7">
        <v>31.75523788346683</v>
      </c>
      <c r="E43" s="7">
        <v>34.356837221393285</v>
      </c>
      <c r="F43" s="7">
        <v>42.538537245832416</v>
      </c>
      <c r="G43" s="7">
        <v>47.621590853709598</v>
      </c>
      <c r="H43" s="7">
        <v>54.261187603294665</v>
      </c>
      <c r="I43" s="7">
        <v>44.285028582684539</v>
      </c>
      <c r="J43" s="7">
        <v>41.018458213505312</v>
      </c>
      <c r="K43" s="7">
        <v>43.200688013945111</v>
      </c>
      <c r="L43" s="7">
        <v>44.985269638074726</v>
      </c>
      <c r="M43" s="7">
        <v>30.06405029006293</v>
      </c>
      <c r="N43" s="7">
        <v>31.889152687296104</v>
      </c>
      <c r="O43" s="7">
        <v>24.415586510591446</v>
      </c>
      <c r="P43" s="7">
        <v>30.012256144683562</v>
      </c>
      <c r="Q43" s="7">
        <v>35.95751405662493</v>
      </c>
      <c r="R43" s="7">
        <v>30.797742369589564</v>
      </c>
    </row>
    <row r="44" spans="1:18" ht="11.25" customHeight="1" x14ac:dyDescent="0.25">
      <c r="A44" s="50" t="s">
        <v>205</v>
      </c>
      <c r="B44" s="51" t="s">
        <v>204</v>
      </c>
      <c r="C44" s="7">
        <v>13.533520825089752</v>
      </c>
      <c r="D44" s="7">
        <v>20.380346298635065</v>
      </c>
      <c r="E44" s="7">
        <v>21.234514130973171</v>
      </c>
      <c r="F44" s="7">
        <v>17.813434705832666</v>
      </c>
      <c r="G44" s="7">
        <v>10.663871360248335</v>
      </c>
      <c r="H44" s="7">
        <v>7.2845488131801552</v>
      </c>
      <c r="I44" s="7">
        <v>15.903956555785907</v>
      </c>
      <c r="J44" s="7">
        <v>10.303744731216041</v>
      </c>
      <c r="K44" s="7">
        <v>2.977932639290982</v>
      </c>
      <c r="L44" s="7">
        <v>3.7780111574957194</v>
      </c>
      <c r="M44" s="7">
        <v>6.8314605083024249</v>
      </c>
      <c r="N44" s="7">
        <v>2.9506145645153006</v>
      </c>
      <c r="O44" s="7">
        <v>0.76571341448388586</v>
      </c>
      <c r="P44" s="7">
        <v>0.28667519104862599</v>
      </c>
      <c r="Q44" s="7">
        <v>2.0599202203757434</v>
      </c>
      <c r="R44" s="7">
        <v>3.9436258354005069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53.299139965068505</v>
      </c>
      <c r="D52" s="5">
        <v>59.995155172609216</v>
      </c>
      <c r="E52" s="5">
        <v>66.351185865412845</v>
      </c>
      <c r="F52" s="5">
        <v>65.497654510698652</v>
      </c>
      <c r="G52" s="5">
        <v>67.722233730254587</v>
      </c>
      <c r="H52" s="5">
        <v>74.768373686207156</v>
      </c>
      <c r="I52" s="5">
        <v>76.496220974547938</v>
      </c>
      <c r="J52" s="5">
        <v>76.406532474518343</v>
      </c>
      <c r="K52" s="5">
        <v>74.391323519656254</v>
      </c>
      <c r="L52" s="5">
        <v>81.238953986338302</v>
      </c>
      <c r="M52" s="5">
        <v>77.281381827466959</v>
      </c>
      <c r="N52" s="5">
        <v>75.516850177286102</v>
      </c>
      <c r="O52" s="5">
        <v>72.563222791336514</v>
      </c>
      <c r="P52" s="5">
        <v>71.173956489200322</v>
      </c>
      <c r="Q52" s="5">
        <v>73.701470850443982</v>
      </c>
      <c r="R52" s="5">
        <v>65.228327044000423</v>
      </c>
    </row>
    <row r="53" spans="1:18" ht="11.25" customHeight="1" x14ac:dyDescent="0.25">
      <c r="A53" s="48" t="s">
        <v>187</v>
      </c>
      <c r="B53" s="49" t="s">
        <v>186</v>
      </c>
      <c r="C53" s="4">
        <v>53.299139965068505</v>
      </c>
      <c r="D53" s="4">
        <v>59.995155172609216</v>
      </c>
      <c r="E53" s="4">
        <v>66.351185865412845</v>
      </c>
      <c r="F53" s="4">
        <v>65.497654510698652</v>
      </c>
      <c r="G53" s="4">
        <v>67.722233730254587</v>
      </c>
      <c r="H53" s="4">
        <v>74.768373686207156</v>
      </c>
      <c r="I53" s="4">
        <v>76.496220974547938</v>
      </c>
      <c r="J53" s="4">
        <v>76.406532474518343</v>
      </c>
      <c r="K53" s="4">
        <v>74.391323519656254</v>
      </c>
      <c r="L53" s="4">
        <v>81.238953986338302</v>
      </c>
      <c r="M53" s="4">
        <v>77.281381827466959</v>
      </c>
      <c r="N53" s="4">
        <v>75.516850177286102</v>
      </c>
      <c r="O53" s="4">
        <v>72.563222791336514</v>
      </c>
      <c r="P53" s="4">
        <v>71.173956489200322</v>
      </c>
      <c r="Q53" s="4">
        <v>73.701470850443982</v>
      </c>
      <c r="R53" s="4">
        <v>65.228327044000423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63.35424147580369</v>
      </c>
      <c r="D60" s="5">
        <v>59.895755435959025</v>
      </c>
      <c r="E60" s="5">
        <v>60.384509011463877</v>
      </c>
      <c r="F60" s="5">
        <v>55.890038595285318</v>
      </c>
      <c r="G60" s="5">
        <v>55.379154627214504</v>
      </c>
      <c r="H60" s="5">
        <v>61.572450161434944</v>
      </c>
      <c r="I60" s="5">
        <v>70.97499894404713</v>
      </c>
      <c r="J60" s="5">
        <v>81.370734217917942</v>
      </c>
      <c r="K60" s="5">
        <v>84.107354000669815</v>
      </c>
      <c r="L60" s="5">
        <v>98.62652365751056</v>
      </c>
      <c r="M60" s="5">
        <v>109.56937768001066</v>
      </c>
      <c r="N60" s="5">
        <v>115.96291473081661</v>
      </c>
      <c r="O60" s="5">
        <v>123.27322186792154</v>
      </c>
      <c r="P60" s="5">
        <v>122.94019444222324</v>
      </c>
      <c r="Q60" s="5">
        <v>119.91885848332988</v>
      </c>
      <c r="R60" s="5">
        <v>113.78450453907179</v>
      </c>
    </row>
    <row r="61" spans="1:18" ht="11.25" customHeight="1" x14ac:dyDescent="0.25">
      <c r="A61" s="46" t="s">
        <v>171</v>
      </c>
      <c r="B61" s="47" t="s">
        <v>170</v>
      </c>
      <c r="C61" s="5">
        <v>32.821264772456246</v>
      </c>
      <c r="D61" s="5">
        <v>33.733416410240686</v>
      </c>
      <c r="E61" s="5">
        <v>34.105960718446681</v>
      </c>
      <c r="F61" s="5">
        <v>38.522760926635705</v>
      </c>
      <c r="G61" s="5">
        <v>40.347834192713663</v>
      </c>
      <c r="H61" s="5">
        <v>27.634113609367162</v>
      </c>
      <c r="I61" s="5">
        <v>25.923894876473224</v>
      </c>
      <c r="J61" s="5">
        <v>30.431097116844871</v>
      </c>
      <c r="K61" s="5">
        <v>38.528625969380656</v>
      </c>
      <c r="L61" s="5">
        <v>25.495554122477515</v>
      </c>
      <c r="M61" s="5">
        <v>43.657078602856714</v>
      </c>
      <c r="N61" s="5">
        <v>47.903906953489624</v>
      </c>
      <c r="O61" s="5">
        <v>49.796691651997975</v>
      </c>
      <c r="P61" s="5">
        <v>44.274072930330959</v>
      </c>
      <c r="Q61" s="5">
        <v>53.770580313282579</v>
      </c>
      <c r="R61" s="5">
        <v>50.399746001348973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25.914779784083301</v>
      </c>
      <c r="D64" s="4">
        <v>27.000060000000001</v>
      </c>
      <c r="E64" s="4">
        <v>27.44472</v>
      </c>
      <c r="F64" s="4">
        <v>32.960169999999998</v>
      </c>
      <c r="G64" s="4">
        <v>34.500720000000001</v>
      </c>
      <c r="H64" s="4">
        <v>21.782864667062857</v>
      </c>
      <c r="I64" s="4">
        <v>20.5212</v>
      </c>
      <c r="J64" s="4">
        <v>24.883489999999998</v>
      </c>
      <c r="K64" s="4">
        <v>33.19961</v>
      </c>
      <c r="L64" s="4">
        <v>19.515879999999999</v>
      </c>
      <c r="M64" s="4">
        <v>37.546657133226695</v>
      </c>
      <c r="N64" s="4">
        <v>40.747082266589729</v>
      </c>
      <c r="O64" s="4">
        <v>42.395117753311851</v>
      </c>
      <c r="P64" s="4">
        <v>36.376469385105466</v>
      </c>
      <c r="Q64" s="4">
        <v>45.356835769561499</v>
      </c>
      <c r="R64" s="4">
        <v>42.538740415284217</v>
      </c>
    </row>
    <row r="65" spans="1:18" ht="11.25" customHeight="1" x14ac:dyDescent="0.25">
      <c r="A65" s="50" t="s">
        <v>163</v>
      </c>
      <c r="B65" s="51" t="s">
        <v>162</v>
      </c>
      <c r="C65" s="7">
        <v>25.914779784083301</v>
      </c>
      <c r="D65" s="7">
        <v>27.000060000000001</v>
      </c>
      <c r="E65" s="7">
        <v>27.44472</v>
      </c>
      <c r="F65" s="7">
        <v>32.960169999999998</v>
      </c>
      <c r="G65" s="7">
        <v>34.500720000000001</v>
      </c>
      <c r="H65" s="7">
        <v>21.782864667062857</v>
      </c>
      <c r="I65" s="7">
        <v>20.5212</v>
      </c>
      <c r="J65" s="7">
        <v>24.883489999999998</v>
      </c>
      <c r="K65" s="7">
        <v>33.19961</v>
      </c>
      <c r="L65" s="7">
        <v>19.515879999999999</v>
      </c>
      <c r="M65" s="7">
        <v>37.546657133226695</v>
      </c>
      <c r="N65" s="7">
        <v>40.747082266589729</v>
      </c>
      <c r="O65" s="7">
        <v>42.395117753311851</v>
      </c>
      <c r="P65" s="7">
        <v>36.376469385105466</v>
      </c>
      <c r="Q65" s="7">
        <v>45.356835769561499</v>
      </c>
      <c r="R65" s="7">
        <v>42.538740415284217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6.9064849883729487</v>
      </c>
      <c r="D68" s="4">
        <v>6.733356410240682</v>
      </c>
      <c r="E68" s="4">
        <v>6.6612407184466838</v>
      </c>
      <c r="F68" s="4">
        <v>5.562590926635707</v>
      </c>
      <c r="G68" s="4">
        <v>5.8471141927136605</v>
      </c>
      <c r="H68" s="4">
        <v>5.8512489423043066</v>
      </c>
      <c r="I68" s="4">
        <v>5.4026948764732223</v>
      </c>
      <c r="J68" s="4">
        <v>5.5476071168448726</v>
      </c>
      <c r="K68" s="4">
        <v>5.3290159693806585</v>
      </c>
      <c r="L68" s="4">
        <v>5.9796741224775154</v>
      </c>
      <c r="M68" s="4">
        <v>6.1104214696300199</v>
      </c>
      <c r="N68" s="4">
        <v>7.1568246868998973</v>
      </c>
      <c r="O68" s="4">
        <v>7.4015738986861264</v>
      </c>
      <c r="P68" s="4">
        <v>7.8976035452254916</v>
      </c>
      <c r="Q68" s="4">
        <v>8.41374454372108</v>
      </c>
      <c r="R68" s="4">
        <v>7.8610055860647581</v>
      </c>
    </row>
    <row r="69" spans="1:18" ht="11.25" customHeight="1" x14ac:dyDescent="0.25">
      <c r="A69" s="50" t="s">
        <v>155</v>
      </c>
      <c r="B69" s="51" t="s">
        <v>154</v>
      </c>
      <c r="C69" s="7">
        <v>6.9064849883729487</v>
      </c>
      <c r="D69" s="7">
        <v>6.733356410240682</v>
      </c>
      <c r="E69" s="7">
        <v>6.6612407184466838</v>
      </c>
      <c r="F69" s="7">
        <v>5.562590926635707</v>
      </c>
      <c r="G69" s="7">
        <v>5.8471141927136605</v>
      </c>
      <c r="H69" s="7">
        <v>5.8512489423043066</v>
      </c>
      <c r="I69" s="7">
        <v>5.3120109006166194</v>
      </c>
      <c r="J69" s="7">
        <v>5.4050206714354374</v>
      </c>
      <c r="K69" s="7">
        <v>5.2445200212759424</v>
      </c>
      <c r="L69" s="7">
        <v>5.7550305975772886</v>
      </c>
      <c r="M69" s="7">
        <v>5.8575816041767377</v>
      </c>
      <c r="N69" s="7">
        <v>6.8501465574577631</v>
      </c>
      <c r="O69" s="7">
        <v>6.9624217966409647</v>
      </c>
      <c r="P69" s="7">
        <v>7.3303076783421846</v>
      </c>
      <c r="Q69" s="7">
        <v>7.1393728237594747</v>
      </c>
      <c r="R69" s="7">
        <v>6.5293831721743025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3.1328560044565072E-2</v>
      </c>
      <c r="M71" s="7">
        <v>5.1762870853136828E-2</v>
      </c>
      <c r="N71" s="7">
        <v>7.2566783479779268E-2</v>
      </c>
      <c r="O71" s="7">
        <v>8.9337072798384598E-2</v>
      </c>
      <c r="P71" s="7">
        <v>0.30175898399609768</v>
      </c>
      <c r="Q71" s="7">
        <v>1.0203058982763349</v>
      </c>
      <c r="R71" s="7">
        <v>1.088412898632962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9.0683975856602747E-2</v>
      </c>
      <c r="J73" s="7">
        <v>0.14258644540943505</v>
      </c>
      <c r="K73" s="7">
        <v>8.4495948104716195E-2</v>
      </c>
      <c r="L73" s="7">
        <v>0.19331496485566244</v>
      </c>
      <c r="M73" s="7">
        <v>0.20107699460014472</v>
      </c>
      <c r="N73" s="7">
        <v>0.23411134596235539</v>
      </c>
      <c r="O73" s="7">
        <v>0.34981502924677738</v>
      </c>
      <c r="P73" s="7">
        <v>0.26553688288720972</v>
      </c>
      <c r="Q73" s="7">
        <v>0.25406582168527003</v>
      </c>
      <c r="R73" s="7">
        <v>0.24320951525749365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9.0683975856602747E-2</v>
      </c>
      <c r="J75" s="6">
        <v>0.14258644540943505</v>
      </c>
      <c r="K75" s="6">
        <v>8.4495948104716195E-2</v>
      </c>
      <c r="L75" s="6">
        <v>0.19331496485566244</v>
      </c>
      <c r="M75" s="6">
        <v>0.20107699460014472</v>
      </c>
      <c r="N75" s="6">
        <v>0.23411134596235539</v>
      </c>
      <c r="O75" s="6">
        <v>0.34981502924677738</v>
      </c>
      <c r="P75" s="6">
        <v>0.26553688288720972</v>
      </c>
      <c r="Q75" s="6">
        <v>0.25406582168527003</v>
      </c>
      <c r="R75" s="6">
        <v>0.24320951525749365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45.117789995003072</v>
      </c>
      <c r="D79" s="5">
        <v>36.960643083535899</v>
      </c>
      <c r="E79" s="5">
        <v>25.341103223557763</v>
      </c>
      <c r="F79" s="5">
        <v>22.02320798128946</v>
      </c>
      <c r="G79" s="5">
        <v>24.496047045219463</v>
      </c>
      <c r="H79" s="5">
        <v>32.850146319792415</v>
      </c>
      <c r="I79" s="5">
        <v>30.214334388162282</v>
      </c>
      <c r="J79" s="5">
        <v>31.305599840483584</v>
      </c>
      <c r="K79" s="5">
        <v>32.972672225861672</v>
      </c>
      <c r="L79" s="5">
        <v>29.449177434247893</v>
      </c>
      <c r="M79" s="5">
        <v>10.84914554693486</v>
      </c>
      <c r="N79" s="5">
        <v>9.0284902163429503</v>
      </c>
      <c r="O79" s="5">
        <v>10.854280722861537</v>
      </c>
      <c r="P79" s="5">
        <v>25.516916653034343</v>
      </c>
      <c r="Q79" s="5">
        <v>12.149971473172984</v>
      </c>
      <c r="R79" s="5">
        <v>34.739077170561679</v>
      </c>
    </row>
    <row r="80" spans="1:18" ht="11.25" customHeight="1" x14ac:dyDescent="0.25">
      <c r="A80" s="58" t="s">
        <v>133</v>
      </c>
      <c r="B80" s="47">
        <v>7200</v>
      </c>
      <c r="C80" s="5">
        <v>1.484497348075565</v>
      </c>
      <c r="D80" s="5">
        <v>1.556123216126073</v>
      </c>
      <c r="E80" s="5">
        <v>1.5435099649950657</v>
      </c>
      <c r="F80" s="5">
        <v>1.1526007779357756</v>
      </c>
      <c r="G80" s="5">
        <v>0.86293982013645221</v>
      </c>
      <c r="H80" s="5">
        <v>1.1869403198516737</v>
      </c>
      <c r="I80" s="5">
        <v>0.77415121106516327</v>
      </c>
      <c r="J80" s="5">
        <v>0.23667822223634116</v>
      </c>
      <c r="K80" s="5">
        <v>3.477873052385333E-2</v>
      </c>
      <c r="L80" s="5">
        <v>0.11668967671643309</v>
      </c>
      <c r="M80" s="5">
        <v>0.1051734578979166</v>
      </c>
      <c r="N80" s="5">
        <v>5.5263541481010335E-2</v>
      </c>
      <c r="O80" s="5">
        <v>5.7402479355217639E-2</v>
      </c>
      <c r="P80" s="5">
        <v>5.8916940953525274E-2</v>
      </c>
      <c r="Q80" s="5">
        <v>6.8528011397342228E-2</v>
      </c>
      <c r="R80" s="5">
        <v>6.0667390242648389E-2</v>
      </c>
    </row>
    <row r="81" spans="1:18" ht="11.25" customHeight="1" x14ac:dyDescent="0.25">
      <c r="A81" s="48" t="s">
        <v>132</v>
      </c>
      <c r="B81" s="49" t="s">
        <v>131</v>
      </c>
      <c r="C81" s="4">
        <v>1.484497348075565</v>
      </c>
      <c r="D81" s="4">
        <v>1.556123216126073</v>
      </c>
      <c r="E81" s="4">
        <v>1.5435099649950657</v>
      </c>
      <c r="F81" s="4">
        <v>1.1526007779357756</v>
      </c>
      <c r="G81" s="4">
        <v>0.86293982013645221</v>
      </c>
      <c r="H81" s="4">
        <v>1.1869403198516737</v>
      </c>
      <c r="I81" s="4">
        <v>0.77415121106516327</v>
      </c>
      <c r="J81" s="4">
        <v>0.23667822223634116</v>
      </c>
      <c r="K81" s="4">
        <v>3.477873052385333E-2</v>
      </c>
      <c r="L81" s="4">
        <v>0.11668967671643309</v>
      </c>
      <c r="M81" s="4">
        <v>0.1051734578979166</v>
      </c>
      <c r="N81" s="4">
        <v>5.5263541481010335E-2</v>
      </c>
      <c r="O81" s="4">
        <v>5.7402479355217639E-2</v>
      </c>
      <c r="P81" s="4">
        <v>5.8916940953525274E-2</v>
      </c>
      <c r="Q81" s="4">
        <v>6.8528011397342228E-2</v>
      </c>
      <c r="R81" s="4">
        <v>6.0667390242648389E-2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82"/>
  <sheetViews>
    <sheetView showGridLines="0" workbookViewId="0">
      <pane xSplit="2" ySplit="1" topLeftCell="C30" activePane="bottomRight" state="frozen"/>
      <selection activeCell="C2" sqref="C2"/>
      <selection pane="topRight" activeCell="C2" sqref="C2"/>
      <selection pane="bottomLeft" activeCell="C2" sqref="C2"/>
      <selection pane="bottomRight" activeCell="C79" sqref="C79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477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237.76195010133671</v>
      </c>
      <c r="D2" s="45">
        <v>242.66247165127783</v>
      </c>
      <c r="E2" s="45">
        <v>256.04790856492008</v>
      </c>
      <c r="F2" s="45">
        <v>264.07208964965923</v>
      </c>
      <c r="G2" s="45">
        <v>282.86306933357753</v>
      </c>
      <c r="H2" s="45">
        <v>281.32599717982009</v>
      </c>
      <c r="I2" s="45">
        <v>285.48618601288285</v>
      </c>
      <c r="J2" s="45">
        <v>281.21212657986968</v>
      </c>
      <c r="K2" s="45">
        <v>286.60895630790696</v>
      </c>
      <c r="L2" s="45">
        <v>283.67209693310122</v>
      </c>
      <c r="M2" s="45">
        <v>294.30841929366488</v>
      </c>
      <c r="N2" s="45">
        <v>294.00015663686162</v>
      </c>
      <c r="O2" s="45">
        <v>300.53964459662683</v>
      </c>
      <c r="P2" s="45">
        <v>300.63975092189207</v>
      </c>
      <c r="Q2" s="45">
        <v>300.24707280899071</v>
      </c>
      <c r="R2" s="45">
        <v>292.07181158331025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10.743513919760735</v>
      </c>
      <c r="D21" s="5">
        <v>14.939708009195222</v>
      </c>
      <c r="E21" s="5">
        <v>41.169881601580769</v>
      </c>
      <c r="F21" s="5">
        <v>49.821386867839664</v>
      </c>
      <c r="G21" s="5">
        <v>62.86077146168082</v>
      </c>
      <c r="H21" s="5">
        <v>47.503424282468416</v>
      </c>
      <c r="I21" s="5">
        <v>48.115076280878398</v>
      </c>
      <c r="J21" s="5">
        <v>21.693225293893967</v>
      </c>
      <c r="K21" s="5">
        <v>15.130111145564682</v>
      </c>
      <c r="L21" s="5">
        <v>25.527512227815475</v>
      </c>
      <c r="M21" s="5">
        <v>42.054654989476063</v>
      </c>
      <c r="N21" s="5">
        <v>27.185192881368142</v>
      </c>
      <c r="O21" s="5">
        <v>23.805591630180594</v>
      </c>
      <c r="P21" s="5">
        <v>8.6007572485390522</v>
      </c>
      <c r="Q21" s="5">
        <v>18.987583571067574</v>
      </c>
      <c r="R21" s="5">
        <v>7.0083818292783873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10.743513919760735</v>
      </c>
      <c r="D30" s="4">
        <v>14.939708009195222</v>
      </c>
      <c r="E30" s="4">
        <v>41.169881601580769</v>
      </c>
      <c r="F30" s="4">
        <v>49.821386867839664</v>
      </c>
      <c r="G30" s="4">
        <v>62.86077146168082</v>
      </c>
      <c r="H30" s="4">
        <v>47.503424282468416</v>
      </c>
      <c r="I30" s="4">
        <v>48.115076280878398</v>
      </c>
      <c r="J30" s="4">
        <v>21.693225293893967</v>
      </c>
      <c r="K30" s="4">
        <v>15.130111145564682</v>
      </c>
      <c r="L30" s="4">
        <v>25.527512227815475</v>
      </c>
      <c r="M30" s="4">
        <v>42.054654989476063</v>
      </c>
      <c r="N30" s="4">
        <v>27.185192881368142</v>
      </c>
      <c r="O30" s="4">
        <v>23.805591630180594</v>
      </c>
      <c r="P30" s="4">
        <v>8.6007572485390522</v>
      </c>
      <c r="Q30" s="4">
        <v>18.987583571067574</v>
      </c>
      <c r="R30" s="4">
        <v>7.0083818292783873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10.743513919760735</v>
      </c>
      <c r="D34" s="7">
        <v>14.939708009195222</v>
      </c>
      <c r="E34" s="7">
        <v>41.169881601580769</v>
      </c>
      <c r="F34" s="7">
        <v>49.821386867839664</v>
      </c>
      <c r="G34" s="7">
        <v>62.86077146168082</v>
      </c>
      <c r="H34" s="7">
        <v>47.503424282468416</v>
      </c>
      <c r="I34" s="7">
        <v>48.115076280878398</v>
      </c>
      <c r="J34" s="7">
        <v>21.693225293893967</v>
      </c>
      <c r="K34" s="7">
        <v>15.130111145564682</v>
      </c>
      <c r="L34" s="7">
        <v>25.527512227815475</v>
      </c>
      <c r="M34" s="7">
        <v>42.054654989476063</v>
      </c>
      <c r="N34" s="7">
        <v>27.185192881368142</v>
      </c>
      <c r="O34" s="7">
        <v>23.805591630180594</v>
      </c>
      <c r="P34" s="7">
        <v>8.6007572485390522</v>
      </c>
      <c r="Q34" s="7">
        <v>18.987583571067574</v>
      </c>
      <c r="R34" s="7">
        <v>7.0083818292783873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56.355126746548009</v>
      </c>
      <c r="D52" s="5">
        <v>63.678511402935492</v>
      </c>
      <c r="E52" s="5">
        <v>69.767924961743887</v>
      </c>
      <c r="F52" s="5">
        <v>74.098851531294869</v>
      </c>
      <c r="G52" s="5">
        <v>81.240438334540386</v>
      </c>
      <c r="H52" s="5">
        <v>82.34468235761986</v>
      </c>
      <c r="I52" s="5">
        <v>84.075797641622103</v>
      </c>
      <c r="J52" s="5">
        <v>85.26683395275532</v>
      </c>
      <c r="K52" s="5">
        <v>87.332794201272151</v>
      </c>
      <c r="L52" s="5">
        <v>91.031318199347368</v>
      </c>
      <c r="M52" s="5">
        <v>92.233325939427814</v>
      </c>
      <c r="N52" s="5">
        <v>88.683075570683016</v>
      </c>
      <c r="O52" s="5">
        <v>88.243518729727569</v>
      </c>
      <c r="P52" s="5">
        <v>86.261517026147004</v>
      </c>
      <c r="Q52" s="5">
        <v>90.142626770218143</v>
      </c>
      <c r="R52" s="5">
        <v>88.212468703644447</v>
      </c>
    </row>
    <row r="53" spans="1:18" ht="11.25" customHeight="1" x14ac:dyDescent="0.25">
      <c r="A53" s="48" t="s">
        <v>187</v>
      </c>
      <c r="B53" s="49" t="s">
        <v>186</v>
      </c>
      <c r="C53" s="4">
        <v>56.355126746548009</v>
      </c>
      <c r="D53" s="4">
        <v>63.678511402935492</v>
      </c>
      <c r="E53" s="4">
        <v>69.767924961743887</v>
      </c>
      <c r="F53" s="4">
        <v>74.098851531294869</v>
      </c>
      <c r="G53" s="4">
        <v>81.240438334540386</v>
      </c>
      <c r="H53" s="4">
        <v>82.34468235761986</v>
      </c>
      <c r="I53" s="4">
        <v>84.075797641622103</v>
      </c>
      <c r="J53" s="4">
        <v>85.26683395275532</v>
      </c>
      <c r="K53" s="4">
        <v>87.332794201272151</v>
      </c>
      <c r="L53" s="4">
        <v>91.031318199347368</v>
      </c>
      <c r="M53" s="4">
        <v>92.233325939427814</v>
      </c>
      <c r="N53" s="4">
        <v>88.683075570683016</v>
      </c>
      <c r="O53" s="4">
        <v>88.243518729727569</v>
      </c>
      <c r="P53" s="4">
        <v>86.261517026147004</v>
      </c>
      <c r="Q53" s="4">
        <v>90.142626770218143</v>
      </c>
      <c r="R53" s="4">
        <v>88.212468703644447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2.9616891181809502</v>
      </c>
      <c r="D61" s="5">
        <v>2.9635199999999999</v>
      </c>
      <c r="E61" s="5">
        <v>3.6981000000000002</v>
      </c>
      <c r="F61" s="5">
        <v>4.4003699999999997</v>
      </c>
      <c r="G61" s="5">
        <v>4.4426199999999998</v>
      </c>
      <c r="H61" s="5">
        <v>3.7021269112387545</v>
      </c>
      <c r="I61" s="5">
        <v>3.7000500000000001</v>
      </c>
      <c r="J61" s="5">
        <v>3.69801</v>
      </c>
      <c r="K61" s="5">
        <v>3.6998600000000001</v>
      </c>
      <c r="L61" s="5">
        <v>2.9985148355278399</v>
      </c>
      <c r="M61" s="5">
        <v>3.7638721821099299</v>
      </c>
      <c r="N61" s="5">
        <v>3.0469105189140437</v>
      </c>
      <c r="O61" s="5">
        <v>3.810750021799624</v>
      </c>
      <c r="P61" s="5">
        <v>4.0678522705986744</v>
      </c>
      <c r="Q61" s="5">
        <v>4.8306018589888753</v>
      </c>
      <c r="R61" s="5">
        <v>5.7711796285991515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2.9616891181809502</v>
      </c>
      <c r="D68" s="4">
        <v>2.9635199999999999</v>
      </c>
      <c r="E68" s="4">
        <v>3.6981000000000002</v>
      </c>
      <c r="F68" s="4">
        <v>4.4003699999999997</v>
      </c>
      <c r="G68" s="4">
        <v>4.4426199999999998</v>
      </c>
      <c r="H68" s="4">
        <v>3.7021269112387545</v>
      </c>
      <c r="I68" s="4">
        <v>3.7000500000000001</v>
      </c>
      <c r="J68" s="4">
        <v>3.69801</v>
      </c>
      <c r="K68" s="4">
        <v>3.6998600000000001</v>
      </c>
      <c r="L68" s="4">
        <v>2.9985148355278399</v>
      </c>
      <c r="M68" s="4">
        <v>3.7638721821099299</v>
      </c>
      <c r="N68" s="4">
        <v>3.0469105189140437</v>
      </c>
      <c r="O68" s="4">
        <v>3.810750021799624</v>
      </c>
      <c r="P68" s="4">
        <v>4.0678522705986744</v>
      </c>
      <c r="Q68" s="4">
        <v>4.8306018589888753</v>
      </c>
      <c r="R68" s="4">
        <v>5.7711796285991515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2.9616891181809502</v>
      </c>
      <c r="D70" s="7">
        <v>2.9635199999999999</v>
      </c>
      <c r="E70" s="7">
        <v>3.6981000000000002</v>
      </c>
      <c r="F70" s="7">
        <v>4.4003699999999997</v>
      </c>
      <c r="G70" s="7">
        <v>4.4426199999999998</v>
      </c>
      <c r="H70" s="7">
        <v>3.7021269112387545</v>
      </c>
      <c r="I70" s="7">
        <v>3.7000500000000001</v>
      </c>
      <c r="J70" s="7">
        <v>3.69801</v>
      </c>
      <c r="K70" s="7">
        <v>3.6998600000000001</v>
      </c>
      <c r="L70" s="7">
        <v>2.9634100000000001</v>
      </c>
      <c r="M70" s="7">
        <v>3.7020945375329144</v>
      </c>
      <c r="N70" s="7">
        <v>2.9616918488006774</v>
      </c>
      <c r="O70" s="7">
        <v>3.7021079665891916</v>
      </c>
      <c r="P70" s="7">
        <v>3.7021259709834222</v>
      </c>
      <c r="Q70" s="7">
        <v>3.5826884494124398</v>
      </c>
      <c r="R70" s="7">
        <v>4.2992487496646428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3.5104835527839939E-2</v>
      </c>
      <c r="M71" s="7">
        <v>6.1777644577015477E-2</v>
      </c>
      <c r="N71" s="7">
        <v>8.5218670113366354E-2</v>
      </c>
      <c r="O71" s="7">
        <v>0.10864205521043237</v>
      </c>
      <c r="P71" s="7">
        <v>0.36572629961525221</v>
      </c>
      <c r="Q71" s="7">
        <v>1.2479134095764353</v>
      </c>
      <c r="R71" s="7">
        <v>1.4719308789345085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167.70162031684703</v>
      </c>
      <c r="D79" s="5">
        <v>161.0807322391471</v>
      </c>
      <c r="E79" s="5">
        <v>141.41200200159543</v>
      </c>
      <c r="F79" s="5">
        <v>135.75148125052471</v>
      </c>
      <c r="G79" s="5">
        <v>134.31923953735628</v>
      </c>
      <c r="H79" s="5">
        <v>147.77576362849302</v>
      </c>
      <c r="I79" s="5">
        <v>149.59526209038239</v>
      </c>
      <c r="J79" s="5">
        <v>170.55405733322041</v>
      </c>
      <c r="K79" s="5">
        <v>180.4461909610701</v>
      </c>
      <c r="L79" s="5">
        <v>164.1147516704105</v>
      </c>
      <c r="M79" s="5">
        <v>156.25656618265103</v>
      </c>
      <c r="N79" s="5">
        <v>175.08497766589642</v>
      </c>
      <c r="O79" s="5">
        <v>184.67978421491904</v>
      </c>
      <c r="P79" s="5">
        <v>201.70962437660731</v>
      </c>
      <c r="Q79" s="5">
        <v>186.28626060871611</v>
      </c>
      <c r="R79" s="5">
        <v>191.07978142178823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478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108.75590330609262</v>
      </c>
      <c r="D2" s="45">
        <v>111.72563499368923</v>
      </c>
      <c r="E2" s="45">
        <v>114.67154791543719</v>
      </c>
      <c r="F2" s="45">
        <v>117.31564581596979</v>
      </c>
      <c r="G2" s="45">
        <v>120.63909163035805</v>
      </c>
      <c r="H2" s="45">
        <v>124.00506569767936</v>
      </c>
      <c r="I2" s="45">
        <v>128.29030667691188</v>
      </c>
      <c r="J2" s="45">
        <v>133.01987438677472</v>
      </c>
      <c r="K2" s="45">
        <v>136.86201746730774</v>
      </c>
      <c r="L2" s="45">
        <v>136.61005522961901</v>
      </c>
      <c r="M2" s="45">
        <v>139.7029893951333</v>
      </c>
      <c r="N2" s="45">
        <v>142.01381201398715</v>
      </c>
      <c r="O2" s="45">
        <v>143.59750571595708</v>
      </c>
      <c r="P2" s="45">
        <v>145.33079507112086</v>
      </c>
      <c r="Q2" s="45">
        <v>147.32785696787394</v>
      </c>
      <c r="R2" s="45">
        <v>149.65384035370892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108.75590330609262</v>
      </c>
      <c r="D79" s="5">
        <v>111.72563499368923</v>
      </c>
      <c r="E79" s="5">
        <v>114.67154791543719</v>
      </c>
      <c r="F79" s="5">
        <v>117.31564581596979</v>
      </c>
      <c r="G79" s="5">
        <v>120.63909163035805</v>
      </c>
      <c r="H79" s="5">
        <v>124.00506569767936</v>
      </c>
      <c r="I79" s="5">
        <v>128.29030667691188</v>
      </c>
      <c r="J79" s="5">
        <v>133.01987438677472</v>
      </c>
      <c r="K79" s="5">
        <v>136.86201746730774</v>
      </c>
      <c r="L79" s="5">
        <v>136.61005522961901</v>
      </c>
      <c r="M79" s="5">
        <v>139.7029893951333</v>
      </c>
      <c r="N79" s="5">
        <v>142.01381201398715</v>
      </c>
      <c r="O79" s="5">
        <v>143.59750571595708</v>
      </c>
      <c r="P79" s="5">
        <v>145.33079507112086</v>
      </c>
      <c r="Q79" s="5">
        <v>147.32785696787394</v>
      </c>
      <c r="R79" s="5">
        <v>149.65384035370892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479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86.496131666938709</v>
      </c>
      <c r="D2" s="45">
        <v>86.068927183548453</v>
      </c>
      <c r="E2" s="45">
        <v>85.126229001632936</v>
      </c>
      <c r="F2" s="45">
        <v>83.903571225035719</v>
      </c>
      <c r="G2" s="45">
        <v>83.113197324758687</v>
      </c>
      <c r="H2" s="45">
        <v>83.130837165233913</v>
      </c>
      <c r="I2" s="45">
        <v>83.451701884931978</v>
      </c>
      <c r="J2" s="45">
        <v>83.256646881991045</v>
      </c>
      <c r="K2" s="45">
        <v>82.852878521554388</v>
      </c>
      <c r="L2" s="45">
        <v>82.960581417005315</v>
      </c>
      <c r="M2" s="45">
        <v>82.178020000092943</v>
      </c>
      <c r="N2" s="45">
        <v>82.016250468309721</v>
      </c>
      <c r="O2" s="45">
        <v>81.548955872079119</v>
      </c>
      <c r="P2" s="45">
        <v>81.063840314701537</v>
      </c>
      <c r="Q2" s="45">
        <v>80.564870574917805</v>
      </c>
      <c r="R2" s="45">
        <v>80.079338654389417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86.496131666938709</v>
      </c>
      <c r="D79" s="5">
        <v>86.068927183548453</v>
      </c>
      <c r="E79" s="5">
        <v>85.126229001632936</v>
      </c>
      <c r="F79" s="5">
        <v>83.903571225035719</v>
      </c>
      <c r="G79" s="5">
        <v>83.113197324758687</v>
      </c>
      <c r="H79" s="5">
        <v>83.130837165233913</v>
      </c>
      <c r="I79" s="5">
        <v>83.451701884931978</v>
      </c>
      <c r="J79" s="5">
        <v>83.256646881991045</v>
      </c>
      <c r="K79" s="5">
        <v>82.852878521554388</v>
      </c>
      <c r="L79" s="5">
        <v>82.960581417005315</v>
      </c>
      <c r="M79" s="5">
        <v>82.178020000092943</v>
      </c>
      <c r="N79" s="5">
        <v>82.016250468309721</v>
      </c>
      <c r="O79" s="5">
        <v>81.548955872079119</v>
      </c>
      <c r="P79" s="5">
        <v>81.063840314701537</v>
      </c>
      <c r="Q79" s="5">
        <v>80.564870574917805</v>
      </c>
      <c r="R79" s="5">
        <v>80.079338654389417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480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266.56673127167142</v>
      </c>
      <c r="D2" s="45">
        <v>265.60805513402562</v>
      </c>
      <c r="E2" s="45">
        <v>264.81671674855733</v>
      </c>
      <c r="F2" s="45">
        <v>262.5747856020364</v>
      </c>
      <c r="G2" s="45">
        <v>262.35786154669</v>
      </c>
      <c r="H2" s="45">
        <v>265.28937467509451</v>
      </c>
      <c r="I2" s="45">
        <v>270.27443000850974</v>
      </c>
      <c r="J2" s="45">
        <v>273.69675221414843</v>
      </c>
      <c r="K2" s="45">
        <v>274.65778642751457</v>
      </c>
      <c r="L2" s="45">
        <v>265.9585801737789</v>
      </c>
      <c r="M2" s="45">
        <v>266.43602009658173</v>
      </c>
      <c r="N2" s="45">
        <v>265.96553715904724</v>
      </c>
      <c r="O2" s="45">
        <v>264.2556805439811</v>
      </c>
      <c r="P2" s="45">
        <v>262.60550854617247</v>
      </c>
      <c r="Q2" s="45">
        <v>261.03396658809709</v>
      </c>
      <c r="R2" s="45">
        <v>259.55004434360973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266.56673127167142</v>
      </c>
      <c r="D79" s="5">
        <v>265.60805513402562</v>
      </c>
      <c r="E79" s="5">
        <v>264.81671674855733</v>
      </c>
      <c r="F79" s="5">
        <v>262.5747856020364</v>
      </c>
      <c r="G79" s="5">
        <v>262.35786154669</v>
      </c>
      <c r="H79" s="5">
        <v>265.28937467509451</v>
      </c>
      <c r="I79" s="5">
        <v>270.27443000850974</v>
      </c>
      <c r="J79" s="5">
        <v>273.69675221414843</v>
      </c>
      <c r="K79" s="5">
        <v>274.65778642751457</v>
      </c>
      <c r="L79" s="5">
        <v>265.9585801737789</v>
      </c>
      <c r="M79" s="5">
        <v>266.43602009658173</v>
      </c>
      <c r="N79" s="5">
        <v>265.96553715904724</v>
      </c>
      <c r="O79" s="5">
        <v>264.2556805439811</v>
      </c>
      <c r="P79" s="5">
        <v>262.60550854617247</v>
      </c>
      <c r="Q79" s="5">
        <v>261.03396658809709</v>
      </c>
      <c r="R79" s="5">
        <v>259.55004434360973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481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93.192791090777902</v>
      </c>
      <c r="D2" s="45">
        <v>93.543953043148747</v>
      </c>
      <c r="E2" s="45">
        <v>94.121191323957518</v>
      </c>
      <c r="F2" s="45">
        <v>94.563463994859973</v>
      </c>
      <c r="G2" s="45">
        <v>94.881251363178308</v>
      </c>
      <c r="H2" s="45">
        <v>95.521901400063612</v>
      </c>
      <c r="I2" s="45">
        <v>96.098037258579552</v>
      </c>
      <c r="J2" s="45">
        <v>96.617043099659099</v>
      </c>
      <c r="K2" s="45">
        <v>97.014514519878034</v>
      </c>
      <c r="L2" s="45">
        <v>97.584461379883408</v>
      </c>
      <c r="M2" s="45">
        <v>98.118871222198806</v>
      </c>
      <c r="N2" s="45">
        <v>98.419159784408976</v>
      </c>
      <c r="O2" s="45">
        <v>98.830380822213399</v>
      </c>
      <c r="P2" s="45">
        <v>99.368438994192488</v>
      </c>
      <c r="Q2" s="45">
        <v>100.03939865786658</v>
      </c>
      <c r="R2" s="45">
        <v>100.87926486764208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93.192791090777902</v>
      </c>
      <c r="D79" s="5">
        <v>93.543953043148747</v>
      </c>
      <c r="E79" s="5">
        <v>94.121191323957518</v>
      </c>
      <c r="F79" s="5">
        <v>94.563463994859973</v>
      </c>
      <c r="G79" s="5">
        <v>94.881251363178308</v>
      </c>
      <c r="H79" s="5">
        <v>95.521901400063612</v>
      </c>
      <c r="I79" s="5">
        <v>96.098037258579552</v>
      </c>
      <c r="J79" s="5">
        <v>96.617043099659099</v>
      </c>
      <c r="K79" s="5">
        <v>97.014514519878034</v>
      </c>
      <c r="L79" s="5">
        <v>97.584461379883408</v>
      </c>
      <c r="M79" s="5">
        <v>98.118871222198806</v>
      </c>
      <c r="N79" s="5">
        <v>98.419159784408976</v>
      </c>
      <c r="O79" s="5">
        <v>98.830380822213399</v>
      </c>
      <c r="P79" s="5">
        <v>99.368438994192488</v>
      </c>
      <c r="Q79" s="5">
        <v>100.03939865786658</v>
      </c>
      <c r="R79" s="5">
        <v>100.87926486764208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308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15.334587412384156</v>
      </c>
      <c r="D2" s="45">
        <v>16.145044146573667</v>
      </c>
      <c r="E2" s="45">
        <v>18.439465912441843</v>
      </c>
      <c r="F2" s="45">
        <v>14.992473403102409</v>
      </c>
      <c r="G2" s="45">
        <v>18.002587879040188</v>
      </c>
      <c r="H2" s="45">
        <v>17.385378729512805</v>
      </c>
      <c r="I2" s="45">
        <v>15.320424734424103</v>
      </c>
      <c r="J2" s="45">
        <v>16.863508752870427</v>
      </c>
      <c r="K2" s="45">
        <v>15.531060918172345</v>
      </c>
      <c r="L2" s="45">
        <v>13.392836057786825</v>
      </c>
      <c r="M2" s="45">
        <v>15.734800866927868</v>
      </c>
      <c r="N2" s="45">
        <v>14.22679384711757</v>
      </c>
      <c r="O2" s="45">
        <v>14.316573758933622</v>
      </c>
      <c r="P2" s="45">
        <v>15.908053592881986</v>
      </c>
      <c r="Q2" s="45">
        <v>14.456482058343893</v>
      </c>
      <c r="R2" s="45">
        <v>12.286281367880573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15.334587412384156</v>
      </c>
      <c r="D21" s="5">
        <v>16.145044146573667</v>
      </c>
      <c r="E21" s="5">
        <v>18.439465912441843</v>
      </c>
      <c r="F21" s="5">
        <v>14.992473403102409</v>
      </c>
      <c r="G21" s="5">
        <v>18.002587879040188</v>
      </c>
      <c r="H21" s="5">
        <v>17.385378729512805</v>
      </c>
      <c r="I21" s="5">
        <v>15.320424734424103</v>
      </c>
      <c r="J21" s="5">
        <v>16.863508752870427</v>
      </c>
      <c r="K21" s="5">
        <v>15.531060918172345</v>
      </c>
      <c r="L21" s="5">
        <v>13.392836057786825</v>
      </c>
      <c r="M21" s="5">
        <v>15.734800866927868</v>
      </c>
      <c r="N21" s="5">
        <v>14.22679384711757</v>
      </c>
      <c r="O21" s="5">
        <v>14.316573758933622</v>
      </c>
      <c r="P21" s="5">
        <v>15.908053592881986</v>
      </c>
      <c r="Q21" s="5">
        <v>14.456482058343893</v>
      </c>
      <c r="R21" s="5">
        <v>12.286281367880573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15.334587412384156</v>
      </c>
      <c r="D30" s="4">
        <v>16.145044146573667</v>
      </c>
      <c r="E30" s="4">
        <v>18.439465912441843</v>
      </c>
      <c r="F30" s="4">
        <v>14.992473403102409</v>
      </c>
      <c r="G30" s="4">
        <v>18.002587879040188</v>
      </c>
      <c r="H30" s="4">
        <v>17.385378729512805</v>
      </c>
      <c r="I30" s="4">
        <v>15.320424734424103</v>
      </c>
      <c r="J30" s="4">
        <v>16.863508752870427</v>
      </c>
      <c r="K30" s="4">
        <v>15.531060918172345</v>
      </c>
      <c r="L30" s="4">
        <v>13.392836057786825</v>
      </c>
      <c r="M30" s="4">
        <v>15.734800866927868</v>
      </c>
      <c r="N30" s="4">
        <v>14.22679384711757</v>
      </c>
      <c r="O30" s="4">
        <v>14.316573758933622</v>
      </c>
      <c r="P30" s="4">
        <v>15.908053592881986</v>
      </c>
      <c r="Q30" s="4">
        <v>14.456482058343893</v>
      </c>
      <c r="R30" s="4">
        <v>12.286281367880573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15.334587412384156</v>
      </c>
      <c r="D43" s="7">
        <v>16.145044146573667</v>
      </c>
      <c r="E43" s="7">
        <v>18.439465912441843</v>
      </c>
      <c r="F43" s="7">
        <v>14.992473403102409</v>
      </c>
      <c r="G43" s="7">
        <v>18.002587879040188</v>
      </c>
      <c r="H43" s="7">
        <v>17.385378729512805</v>
      </c>
      <c r="I43" s="7">
        <v>15.320424734424103</v>
      </c>
      <c r="J43" s="7">
        <v>16.863508752870427</v>
      </c>
      <c r="K43" s="7">
        <v>15.531060918172345</v>
      </c>
      <c r="L43" s="7">
        <v>13.392836057786825</v>
      </c>
      <c r="M43" s="7">
        <v>15.734800866927868</v>
      </c>
      <c r="N43" s="7">
        <v>14.22679384711757</v>
      </c>
      <c r="O43" s="7">
        <v>14.316573758933622</v>
      </c>
      <c r="P43" s="7">
        <v>15.908053592881986</v>
      </c>
      <c r="Q43" s="7">
        <v>14.456482058343893</v>
      </c>
      <c r="R43" s="7">
        <v>12.286281367880573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482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54.212595269755823</v>
      </c>
      <c r="D2" s="45">
        <v>56.311041781249919</v>
      </c>
      <c r="E2" s="45">
        <v>58.620884829012986</v>
      </c>
      <c r="F2" s="45">
        <v>61.160903577379955</v>
      </c>
      <c r="G2" s="45">
        <v>64.598698155964357</v>
      </c>
      <c r="H2" s="45">
        <v>68.293981978204954</v>
      </c>
      <c r="I2" s="45">
        <v>72.461330639717431</v>
      </c>
      <c r="J2" s="45">
        <v>77.263358686268944</v>
      </c>
      <c r="K2" s="45">
        <v>81.951078670923181</v>
      </c>
      <c r="L2" s="45">
        <v>84.238590146527187</v>
      </c>
      <c r="M2" s="45">
        <v>87.858748457944031</v>
      </c>
      <c r="N2" s="45">
        <v>90.521151229264461</v>
      </c>
      <c r="O2" s="45">
        <v>92.462853466321064</v>
      </c>
      <c r="P2" s="45">
        <v>94.328271849119588</v>
      </c>
      <c r="Q2" s="45">
        <v>96.210936870790547</v>
      </c>
      <c r="R2" s="45">
        <v>98.165949707216342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54.212595269755823</v>
      </c>
      <c r="D79" s="5">
        <v>56.311041781249919</v>
      </c>
      <c r="E79" s="5">
        <v>58.620884829012986</v>
      </c>
      <c r="F79" s="5">
        <v>61.160903577379955</v>
      </c>
      <c r="G79" s="5">
        <v>64.598698155964357</v>
      </c>
      <c r="H79" s="5">
        <v>68.293981978204954</v>
      </c>
      <c r="I79" s="5">
        <v>72.461330639717431</v>
      </c>
      <c r="J79" s="5">
        <v>77.263358686268944</v>
      </c>
      <c r="K79" s="5">
        <v>81.951078670923181</v>
      </c>
      <c r="L79" s="5">
        <v>84.238590146527187</v>
      </c>
      <c r="M79" s="5">
        <v>87.858748457944031</v>
      </c>
      <c r="N79" s="5">
        <v>90.521151229264461</v>
      </c>
      <c r="O79" s="5">
        <v>92.462853466321064</v>
      </c>
      <c r="P79" s="5">
        <v>94.328271849119588</v>
      </c>
      <c r="Q79" s="5">
        <v>96.210936870790547</v>
      </c>
      <c r="R79" s="5">
        <v>98.165949707216342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483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31.842038061546283</v>
      </c>
      <c r="D2" s="45">
        <v>35.207966425114329</v>
      </c>
      <c r="E2" s="45">
        <v>37.778094345835349</v>
      </c>
      <c r="F2" s="45">
        <v>40.874650134176441</v>
      </c>
      <c r="G2" s="45">
        <v>43.811732003539539</v>
      </c>
      <c r="H2" s="45">
        <v>47.55164325102816</v>
      </c>
      <c r="I2" s="45">
        <v>52.664532889370335</v>
      </c>
      <c r="J2" s="45">
        <v>55.772598352005062</v>
      </c>
      <c r="K2" s="45">
        <v>57.797804648501142</v>
      </c>
      <c r="L2" s="45">
        <v>59.300672320515929</v>
      </c>
      <c r="M2" s="45">
        <v>60.353239147460812</v>
      </c>
      <c r="N2" s="45">
        <v>60.587019796483958</v>
      </c>
      <c r="O2" s="45">
        <v>60.887930361245438</v>
      </c>
      <c r="P2" s="45">
        <v>61.266392436110195</v>
      </c>
      <c r="Q2" s="45">
        <v>61.726407776051857</v>
      </c>
      <c r="R2" s="45">
        <v>62.290377458443849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31.842038061546283</v>
      </c>
      <c r="D79" s="5">
        <v>35.207966425114329</v>
      </c>
      <c r="E79" s="5">
        <v>37.778094345835349</v>
      </c>
      <c r="F79" s="5">
        <v>40.874650134176441</v>
      </c>
      <c r="G79" s="5">
        <v>43.811732003539539</v>
      </c>
      <c r="H79" s="5">
        <v>47.55164325102816</v>
      </c>
      <c r="I79" s="5">
        <v>52.664532889370335</v>
      </c>
      <c r="J79" s="5">
        <v>55.772598352005062</v>
      </c>
      <c r="K79" s="5">
        <v>57.797804648501142</v>
      </c>
      <c r="L79" s="5">
        <v>59.300672320515929</v>
      </c>
      <c r="M79" s="5">
        <v>60.353239147460812</v>
      </c>
      <c r="N79" s="5">
        <v>60.587019796483958</v>
      </c>
      <c r="O79" s="5">
        <v>60.887930361245438</v>
      </c>
      <c r="P79" s="5">
        <v>61.266392436110195</v>
      </c>
      <c r="Q79" s="5">
        <v>61.726407776051857</v>
      </c>
      <c r="R79" s="5">
        <v>62.290377458443849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8" sqref="C8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538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525.91060740306091</v>
      </c>
      <c r="D2" s="45">
        <v>541.11599000000001</v>
      </c>
      <c r="E2" s="45">
        <v>525.90204999999992</v>
      </c>
      <c r="F2" s="45">
        <v>539.49963000000002</v>
      </c>
      <c r="G2" s="45">
        <v>546.60836000000006</v>
      </c>
      <c r="H2" s="45">
        <v>543.08788735315386</v>
      </c>
      <c r="I2" s="45">
        <v>526.39657000000011</v>
      </c>
      <c r="J2" s="45">
        <v>523.18790000000001</v>
      </c>
      <c r="K2" s="45">
        <v>527.8184</v>
      </c>
      <c r="L2" s="45">
        <v>487.68388000000004</v>
      </c>
      <c r="M2" s="45">
        <v>507.52322416349307</v>
      </c>
      <c r="N2" s="45">
        <v>493.19082433963422</v>
      </c>
      <c r="O2" s="45">
        <v>499.25146622010999</v>
      </c>
      <c r="P2" s="45">
        <v>538.30581607871773</v>
      </c>
      <c r="Q2" s="45">
        <v>528.94281553336805</v>
      </c>
      <c r="R2" s="45">
        <v>549.44078336520056</v>
      </c>
    </row>
    <row r="3" spans="1:18" ht="11.25" customHeight="1" x14ac:dyDescent="0.25">
      <c r="A3" s="46" t="s">
        <v>286</v>
      </c>
      <c r="B3" s="47" t="s">
        <v>285</v>
      </c>
      <c r="C3" s="5">
        <v>4.1556869035983777</v>
      </c>
      <c r="D3" s="5">
        <v>4.1995199999999997</v>
      </c>
      <c r="E3" s="5">
        <v>2.9976000000000003</v>
      </c>
      <c r="F3" s="5">
        <v>2.3006700000000002</v>
      </c>
      <c r="G3" s="5">
        <v>2.3012299999999999</v>
      </c>
      <c r="H3" s="5">
        <v>1.6247686073436984</v>
      </c>
      <c r="I3" s="5">
        <v>1.6024400000000001</v>
      </c>
      <c r="J3" s="5">
        <v>1.2000199999999999</v>
      </c>
      <c r="K3" s="5">
        <v>1.1993400000000001</v>
      </c>
      <c r="L3" s="5">
        <v>1.2000299999999999</v>
      </c>
      <c r="M3" s="5">
        <v>1.1465238409872696</v>
      </c>
      <c r="N3" s="5">
        <v>1.147398607672689</v>
      </c>
      <c r="O3" s="5">
        <v>1.7931114821326053</v>
      </c>
      <c r="P3" s="5">
        <v>1.1469613247758188</v>
      </c>
      <c r="Q3" s="5">
        <v>1.1477596063941866</v>
      </c>
      <c r="R3" s="5">
        <v>0.47736776977077744</v>
      </c>
    </row>
    <row r="4" spans="1:18" ht="11.25" customHeight="1" x14ac:dyDescent="0.25">
      <c r="A4" s="48" t="s">
        <v>284</v>
      </c>
      <c r="B4" s="49" t="s">
        <v>283</v>
      </c>
      <c r="C4" s="4">
        <v>2.7226115238333981</v>
      </c>
      <c r="D4" s="4">
        <v>2.7646500000000001</v>
      </c>
      <c r="E4" s="4">
        <v>2.0008300000000001</v>
      </c>
      <c r="F4" s="4">
        <v>1.3402000000000001</v>
      </c>
      <c r="G4" s="4">
        <v>1.34165</v>
      </c>
      <c r="H4" s="4">
        <v>0.66920680414904687</v>
      </c>
      <c r="I4" s="4">
        <v>0.65880000000000005</v>
      </c>
      <c r="J4" s="4">
        <v>0.70004999999999995</v>
      </c>
      <c r="K4" s="4">
        <v>0.70065</v>
      </c>
      <c r="L4" s="4">
        <v>0.69999</v>
      </c>
      <c r="M4" s="4">
        <v>0.66880013131179317</v>
      </c>
      <c r="N4" s="4">
        <v>0.66989773337515823</v>
      </c>
      <c r="O4" s="4">
        <v>1.3151854164373442</v>
      </c>
      <c r="P4" s="4">
        <v>0.66927087262558638</v>
      </c>
      <c r="Q4" s="4">
        <v>0.67006781313919661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0.64526884698599851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0.64526884698599851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2.7226115238333981</v>
      </c>
      <c r="D11" s="7">
        <v>2.7646500000000001</v>
      </c>
      <c r="E11" s="7">
        <v>2.0008300000000001</v>
      </c>
      <c r="F11" s="7">
        <v>1.3402000000000001</v>
      </c>
      <c r="G11" s="7">
        <v>1.34165</v>
      </c>
      <c r="H11" s="7">
        <v>0.66920680414904687</v>
      </c>
      <c r="I11" s="7">
        <v>0.65880000000000005</v>
      </c>
      <c r="J11" s="7">
        <v>0.70004999999999995</v>
      </c>
      <c r="K11" s="7">
        <v>0.70065</v>
      </c>
      <c r="L11" s="7">
        <v>0.69999</v>
      </c>
      <c r="M11" s="7">
        <v>0.66880013131179317</v>
      </c>
      <c r="N11" s="7">
        <v>0.66989773337515823</v>
      </c>
      <c r="O11" s="7">
        <v>0.6699165694513457</v>
      </c>
      <c r="P11" s="7">
        <v>0.66927087262558638</v>
      </c>
      <c r="Q11" s="7">
        <v>0.67006781313919661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2.7226115238333981</v>
      </c>
      <c r="D12" s="6">
        <v>2.7646500000000001</v>
      </c>
      <c r="E12" s="6">
        <v>2.0008300000000001</v>
      </c>
      <c r="F12" s="6">
        <v>1.3402000000000001</v>
      </c>
      <c r="G12" s="6">
        <v>1.34165</v>
      </c>
      <c r="H12" s="6">
        <v>0.66920680414904687</v>
      </c>
      <c r="I12" s="6">
        <v>0.65880000000000005</v>
      </c>
      <c r="J12" s="6">
        <v>0.70004999999999995</v>
      </c>
      <c r="K12" s="6">
        <v>0.70065</v>
      </c>
      <c r="L12" s="6">
        <v>0.69999</v>
      </c>
      <c r="M12" s="6">
        <v>0.66880013131179317</v>
      </c>
      <c r="N12" s="6">
        <v>0.66989773337515823</v>
      </c>
      <c r="O12" s="6">
        <v>0.6699165694513457</v>
      </c>
      <c r="P12" s="6">
        <v>0.66927087262558638</v>
      </c>
      <c r="Q12" s="6">
        <v>0.67006781313919661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1.43307537976498</v>
      </c>
      <c r="D15" s="4">
        <v>1.4348700000000001</v>
      </c>
      <c r="E15" s="4">
        <v>0.99677000000000004</v>
      </c>
      <c r="F15" s="4">
        <v>0.96047000000000005</v>
      </c>
      <c r="G15" s="4">
        <v>0.95957999999999999</v>
      </c>
      <c r="H15" s="4">
        <v>0.95556180319465156</v>
      </c>
      <c r="I15" s="4">
        <v>0.94364000000000003</v>
      </c>
      <c r="J15" s="4">
        <v>0.49997000000000003</v>
      </c>
      <c r="K15" s="4">
        <v>0.49869000000000002</v>
      </c>
      <c r="L15" s="4">
        <v>0.50004000000000004</v>
      </c>
      <c r="M15" s="4">
        <v>0.47772370967547634</v>
      </c>
      <c r="N15" s="4">
        <v>0.47750087429753074</v>
      </c>
      <c r="O15" s="4">
        <v>0.47792606569526103</v>
      </c>
      <c r="P15" s="4">
        <v>0.47769045215023248</v>
      </c>
      <c r="Q15" s="4">
        <v>0.47769179325499</v>
      </c>
      <c r="R15" s="4">
        <v>0.47736776977077744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1.43307537976498</v>
      </c>
      <c r="D18" s="7">
        <v>1.4348700000000001</v>
      </c>
      <c r="E18" s="7">
        <v>0.99677000000000004</v>
      </c>
      <c r="F18" s="7">
        <v>0.96047000000000005</v>
      </c>
      <c r="G18" s="7">
        <v>0.95957999999999999</v>
      </c>
      <c r="H18" s="7">
        <v>0.95556180319465156</v>
      </c>
      <c r="I18" s="7">
        <v>0.94364000000000003</v>
      </c>
      <c r="J18" s="7">
        <v>0.49997000000000003</v>
      </c>
      <c r="K18" s="7">
        <v>0.49869000000000002</v>
      </c>
      <c r="L18" s="7">
        <v>0.50004000000000004</v>
      </c>
      <c r="M18" s="7">
        <v>0.47772370967547634</v>
      </c>
      <c r="N18" s="7">
        <v>0.47750087429753074</v>
      </c>
      <c r="O18" s="7">
        <v>0.47792606569526103</v>
      </c>
      <c r="P18" s="7">
        <v>0.47769045215023248</v>
      </c>
      <c r="Q18" s="7">
        <v>0.47769179325499</v>
      </c>
      <c r="R18" s="7">
        <v>0.47736776977077744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310.20942699717034</v>
      </c>
      <c r="D21" s="5">
        <v>308.05066999999997</v>
      </c>
      <c r="E21" s="5">
        <v>297.39859999999999</v>
      </c>
      <c r="F21" s="5">
        <v>303.09163999999998</v>
      </c>
      <c r="G21" s="5">
        <v>300.15773999999999</v>
      </c>
      <c r="H21" s="5">
        <v>273.23870727230616</v>
      </c>
      <c r="I21" s="5">
        <v>259.18470000000002</v>
      </c>
      <c r="J21" s="5">
        <v>252.59213000000003</v>
      </c>
      <c r="K21" s="5">
        <v>251.51400999999998</v>
      </c>
      <c r="L21" s="5">
        <v>237.70159000000001</v>
      </c>
      <c r="M21" s="5">
        <v>235.92057489883396</v>
      </c>
      <c r="N21" s="5">
        <v>227.41515422290053</v>
      </c>
      <c r="O21" s="5">
        <v>224.47334520518126</v>
      </c>
      <c r="P21" s="5">
        <v>222.55472916416392</v>
      </c>
      <c r="Q21" s="5">
        <v>220.94881665772868</v>
      </c>
      <c r="R21" s="5">
        <v>222.05436370110544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310.20942699717034</v>
      </c>
      <c r="D30" s="4">
        <v>308.05066999999997</v>
      </c>
      <c r="E30" s="4">
        <v>297.39859999999999</v>
      </c>
      <c r="F30" s="4">
        <v>303.09163999999998</v>
      </c>
      <c r="G30" s="4">
        <v>300.15773999999999</v>
      </c>
      <c r="H30" s="4">
        <v>273.23870727230616</v>
      </c>
      <c r="I30" s="4">
        <v>259.18470000000002</v>
      </c>
      <c r="J30" s="4">
        <v>252.59213000000003</v>
      </c>
      <c r="K30" s="4">
        <v>251.51400999999998</v>
      </c>
      <c r="L30" s="4">
        <v>237.70159000000001</v>
      </c>
      <c r="M30" s="4">
        <v>235.92057489883396</v>
      </c>
      <c r="N30" s="4">
        <v>227.41515422290053</v>
      </c>
      <c r="O30" s="4">
        <v>224.47334520518126</v>
      </c>
      <c r="P30" s="4">
        <v>222.55472916416392</v>
      </c>
      <c r="Q30" s="4">
        <v>220.94881665772868</v>
      </c>
      <c r="R30" s="4">
        <v>222.05436370110544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5.493371231758978</v>
      </c>
      <c r="D34" s="7">
        <v>4.3992599999999999</v>
      </c>
      <c r="E34" s="7">
        <v>3.3016899999999998</v>
      </c>
      <c r="F34" s="7">
        <v>3.2998699999999999</v>
      </c>
      <c r="G34" s="7">
        <v>3.2976399999999999</v>
      </c>
      <c r="H34" s="7">
        <v>3.2960627309845623</v>
      </c>
      <c r="I34" s="7">
        <v>3.3027500000000001</v>
      </c>
      <c r="J34" s="7">
        <v>4.4015199999999997</v>
      </c>
      <c r="K34" s="7">
        <v>4.3959299999999999</v>
      </c>
      <c r="L34" s="7">
        <v>3.3021099999999999</v>
      </c>
      <c r="M34" s="7">
        <v>4.3949992292564062</v>
      </c>
      <c r="N34" s="7">
        <v>3.2962337763568099</v>
      </c>
      <c r="O34" s="7">
        <v>2.1986638973695687</v>
      </c>
      <c r="P34" s="7">
        <v>2.198479673858456</v>
      </c>
      <c r="Q34" s="7">
        <v>2.198488509559632</v>
      </c>
      <c r="R34" s="7">
        <v>3.2962658283459545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247.39431394025632</v>
      </c>
      <c r="D43" s="7">
        <v>246.36063999999999</v>
      </c>
      <c r="E43" s="7">
        <v>246.32384999999999</v>
      </c>
      <c r="F43" s="7">
        <v>245.29910000000001</v>
      </c>
      <c r="G43" s="7">
        <v>244.35327000000001</v>
      </c>
      <c r="H43" s="7">
        <v>242.2368073211575</v>
      </c>
      <c r="I43" s="7">
        <v>231.06557000000001</v>
      </c>
      <c r="J43" s="7">
        <v>230.00174000000001</v>
      </c>
      <c r="K43" s="7">
        <v>228.92294999999999</v>
      </c>
      <c r="L43" s="7">
        <v>224.80356</v>
      </c>
      <c r="M43" s="7">
        <v>223.88213085161172</v>
      </c>
      <c r="N43" s="7">
        <v>221.25264992710427</v>
      </c>
      <c r="O43" s="7">
        <v>220.36378847013597</v>
      </c>
      <c r="P43" s="7">
        <v>220.35624949030546</v>
      </c>
      <c r="Q43" s="7">
        <v>218.75032814816905</v>
      </c>
      <c r="R43" s="7">
        <v>218.75809787275949</v>
      </c>
    </row>
    <row r="44" spans="1:18" ht="11.25" customHeight="1" x14ac:dyDescent="0.25">
      <c r="A44" s="50" t="s">
        <v>205</v>
      </c>
      <c r="B44" s="51" t="s">
        <v>204</v>
      </c>
      <c r="C44" s="7">
        <v>57.321741825155016</v>
      </c>
      <c r="D44" s="7">
        <v>57.290770000000002</v>
      </c>
      <c r="E44" s="7">
        <v>47.773060000000001</v>
      </c>
      <c r="F44" s="7">
        <v>54.492669999999997</v>
      </c>
      <c r="G44" s="7">
        <v>52.506830000000001</v>
      </c>
      <c r="H44" s="7">
        <v>27.70583722016406</v>
      </c>
      <c r="I44" s="7">
        <v>24.816379999999999</v>
      </c>
      <c r="J44" s="7">
        <v>18.188870000000001</v>
      </c>
      <c r="K44" s="7">
        <v>18.195129999999999</v>
      </c>
      <c r="L44" s="7">
        <v>9.5959199999999996</v>
      </c>
      <c r="M44" s="7">
        <v>7.6434448179658503</v>
      </c>
      <c r="N44" s="7">
        <v>2.8662705194394502</v>
      </c>
      <c r="O44" s="7">
        <v>1.910892837675741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12.849985092321216</v>
      </c>
      <c r="D52" s="5">
        <v>14.39748</v>
      </c>
      <c r="E52" s="5">
        <v>13.40049</v>
      </c>
      <c r="F52" s="5">
        <v>14.200290000000001</v>
      </c>
      <c r="G52" s="5">
        <v>13.89701</v>
      </c>
      <c r="H52" s="5">
        <v>12.921495088615993</v>
      </c>
      <c r="I52" s="5">
        <v>12.19983</v>
      </c>
      <c r="J52" s="5">
        <v>11.40044</v>
      </c>
      <c r="K52" s="5">
        <v>11.59944</v>
      </c>
      <c r="L52" s="5">
        <v>11.899789999999999</v>
      </c>
      <c r="M52" s="5">
        <v>13.399705775895395</v>
      </c>
      <c r="N52" s="5">
        <v>11.775647108691441</v>
      </c>
      <c r="O52" s="5">
        <v>12.110002376816761</v>
      </c>
      <c r="P52" s="5">
        <v>13.63786706234238</v>
      </c>
      <c r="Q52" s="5">
        <v>11.345149648805389</v>
      </c>
      <c r="R52" s="5">
        <v>12.443849496318627</v>
      </c>
    </row>
    <row r="53" spans="1:18" ht="11.25" customHeight="1" x14ac:dyDescent="0.25">
      <c r="A53" s="48" t="s">
        <v>187</v>
      </c>
      <c r="B53" s="49" t="s">
        <v>186</v>
      </c>
      <c r="C53" s="4">
        <v>12.849985092321216</v>
      </c>
      <c r="D53" s="4">
        <v>14.39748</v>
      </c>
      <c r="E53" s="4">
        <v>13.40049</v>
      </c>
      <c r="F53" s="4">
        <v>14.200290000000001</v>
      </c>
      <c r="G53" s="4">
        <v>13.89701</v>
      </c>
      <c r="H53" s="4">
        <v>12.921495088615993</v>
      </c>
      <c r="I53" s="4">
        <v>12.19983</v>
      </c>
      <c r="J53" s="4">
        <v>11.40044</v>
      </c>
      <c r="K53" s="4">
        <v>11.59944</v>
      </c>
      <c r="L53" s="4">
        <v>11.899789999999999</v>
      </c>
      <c r="M53" s="4">
        <v>13.399705775895395</v>
      </c>
      <c r="N53" s="4">
        <v>11.775647108691441</v>
      </c>
      <c r="O53" s="4">
        <v>12.110002376816761</v>
      </c>
      <c r="P53" s="4">
        <v>13.63786706234238</v>
      </c>
      <c r="Q53" s="4">
        <v>11.345149648805389</v>
      </c>
      <c r="R53" s="4">
        <v>12.443849496318627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5.3501480844559035</v>
      </c>
      <c r="D60" s="5">
        <v>5.5983799999999997</v>
      </c>
      <c r="E60" s="5">
        <v>5.7996600000000003</v>
      </c>
      <c r="F60" s="5">
        <v>6.1999300000000002</v>
      </c>
      <c r="G60" s="5">
        <v>6.4992700000000001</v>
      </c>
      <c r="H60" s="5">
        <v>7.2131138175125598</v>
      </c>
      <c r="I60" s="5">
        <v>7.50054</v>
      </c>
      <c r="J60" s="5">
        <v>7.7009400000000001</v>
      </c>
      <c r="K60" s="5">
        <v>7.9999599999999997</v>
      </c>
      <c r="L60" s="5">
        <v>8.9003999999999994</v>
      </c>
      <c r="M60" s="5">
        <v>9.9125819955587371</v>
      </c>
      <c r="N60" s="5">
        <v>9.6498350650179567</v>
      </c>
      <c r="O60" s="5">
        <v>10.127544316810697</v>
      </c>
      <c r="P60" s="5">
        <v>10.198675785327659</v>
      </c>
      <c r="Q60" s="5">
        <v>9.2672207891468403</v>
      </c>
      <c r="R60" s="5">
        <v>10.150903978147138</v>
      </c>
    </row>
    <row r="61" spans="1:18" ht="11.25" customHeight="1" x14ac:dyDescent="0.25">
      <c r="A61" s="46" t="s">
        <v>171</v>
      </c>
      <c r="B61" s="47" t="s">
        <v>170</v>
      </c>
      <c r="C61" s="5">
        <v>120.42610107958285</v>
      </c>
      <c r="D61" s="5">
        <v>135.98369</v>
      </c>
      <c r="E61" s="5">
        <v>130.50372999999999</v>
      </c>
      <c r="F61" s="5">
        <v>137.80599000000001</v>
      </c>
      <c r="G61" s="5">
        <v>147.96796000000001</v>
      </c>
      <c r="H61" s="5">
        <v>175.09773107682301</v>
      </c>
      <c r="I61" s="5">
        <v>175.01150000000001</v>
      </c>
      <c r="J61" s="5">
        <v>183.39424</v>
      </c>
      <c r="K61" s="5">
        <v>188.00572</v>
      </c>
      <c r="L61" s="5">
        <v>160.18376000000001</v>
      </c>
      <c r="M61" s="5">
        <v>178.0181944480594</v>
      </c>
      <c r="N61" s="5">
        <v>176.22724558563368</v>
      </c>
      <c r="O61" s="5">
        <v>183.24688146473852</v>
      </c>
      <c r="P61" s="5">
        <v>223.1747965925357</v>
      </c>
      <c r="Q61" s="5">
        <v>191.65047383100557</v>
      </c>
      <c r="R61" s="5">
        <v>208.27383011898922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0.74042227954523998</v>
      </c>
      <c r="D64" s="4">
        <v>0.79986000000000002</v>
      </c>
      <c r="E64" s="4">
        <v>0.79913999999999996</v>
      </c>
      <c r="F64" s="4">
        <v>0.89888999999999997</v>
      </c>
      <c r="G64" s="4">
        <v>0.89983000000000002</v>
      </c>
      <c r="H64" s="4">
        <v>1.2897656163776228</v>
      </c>
      <c r="I64" s="4">
        <v>1.30131</v>
      </c>
      <c r="J64" s="4">
        <v>1.40029</v>
      </c>
      <c r="K64" s="4">
        <v>1.4999800000000001</v>
      </c>
      <c r="L64" s="4">
        <v>1.9015500000000001</v>
      </c>
      <c r="M64" s="4">
        <v>2.3169193050266723</v>
      </c>
      <c r="N64" s="4">
        <v>2.3169158271735584</v>
      </c>
      <c r="O64" s="4">
        <v>2.4602289136384781</v>
      </c>
      <c r="P64" s="4">
        <v>2.7228385664645312</v>
      </c>
      <c r="Q64" s="4">
        <v>2.5556510939142099</v>
      </c>
      <c r="R64" s="4">
        <v>2.6750685940117922</v>
      </c>
    </row>
    <row r="65" spans="1:18" ht="11.25" customHeight="1" x14ac:dyDescent="0.25">
      <c r="A65" s="50" t="s">
        <v>163</v>
      </c>
      <c r="B65" s="51" t="s">
        <v>162</v>
      </c>
      <c r="C65" s="7">
        <v>0.74042227954523998</v>
      </c>
      <c r="D65" s="7">
        <v>0.79986000000000002</v>
      </c>
      <c r="E65" s="7">
        <v>0.79913999999999996</v>
      </c>
      <c r="F65" s="7">
        <v>0.89888999999999997</v>
      </c>
      <c r="G65" s="7">
        <v>0.89983000000000002</v>
      </c>
      <c r="H65" s="7">
        <v>1.2897656163776228</v>
      </c>
      <c r="I65" s="7">
        <v>1.30131</v>
      </c>
      <c r="J65" s="7">
        <v>1.40029</v>
      </c>
      <c r="K65" s="7">
        <v>1.4999800000000001</v>
      </c>
      <c r="L65" s="7">
        <v>1.9015500000000001</v>
      </c>
      <c r="M65" s="7">
        <v>2.3169193050266723</v>
      </c>
      <c r="N65" s="7">
        <v>2.3169158271735584</v>
      </c>
      <c r="O65" s="7">
        <v>2.4602289136384781</v>
      </c>
      <c r="P65" s="7">
        <v>2.7228385664645312</v>
      </c>
      <c r="Q65" s="7">
        <v>2.5556510939142099</v>
      </c>
      <c r="R65" s="7">
        <v>2.6750685940117922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119.68567880003761</v>
      </c>
      <c r="D68" s="4">
        <v>135.18383</v>
      </c>
      <c r="E68" s="4">
        <v>129.70459</v>
      </c>
      <c r="F68" s="4">
        <v>136.90710000000001</v>
      </c>
      <c r="G68" s="4">
        <v>147.06813</v>
      </c>
      <c r="H68" s="4">
        <v>173.80796546044539</v>
      </c>
      <c r="I68" s="4">
        <v>173.71019000000001</v>
      </c>
      <c r="J68" s="4">
        <v>181.99394999999998</v>
      </c>
      <c r="K68" s="4">
        <v>186.50574</v>
      </c>
      <c r="L68" s="4">
        <v>158.28221000000002</v>
      </c>
      <c r="M68" s="4">
        <v>175.70127514303275</v>
      </c>
      <c r="N68" s="4">
        <v>173.91032975846014</v>
      </c>
      <c r="O68" s="4">
        <v>180.78665255110005</v>
      </c>
      <c r="P68" s="4">
        <v>220.45195802607117</v>
      </c>
      <c r="Q68" s="4">
        <v>189.09482273709136</v>
      </c>
      <c r="R68" s="4">
        <v>205.59876152497742</v>
      </c>
    </row>
    <row r="69" spans="1:18" ht="11.25" customHeight="1" x14ac:dyDescent="0.25">
      <c r="A69" s="50" t="s">
        <v>155</v>
      </c>
      <c r="B69" s="51" t="s">
        <v>154</v>
      </c>
      <c r="C69" s="7">
        <v>118.22871883060988</v>
      </c>
      <c r="D69" s="7">
        <v>133.58368999999999</v>
      </c>
      <c r="E69" s="7">
        <v>128.00450000000001</v>
      </c>
      <c r="F69" s="7">
        <v>135.20694</v>
      </c>
      <c r="G69" s="7">
        <v>143.86837</v>
      </c>
      <c r="H69" s="7">
        <v>169.69981640995795</v>
      </c>
      <c r="I69" s="7">
        <v>160.99929</v>
      </c>
      <c r="J69" s="7">
        <v>168.39823999999999</v>
      </c>
      <c r="K69" s="7">
        <v>173.09976</v>
      </c>
      <c r="L69" s="7">
        <v>141.89572000000001</v>
      </c>
      <c r="M69" s="7">
        <v>159.38813737460336</v>
      </c>
      <c r="N69" s="7">
        <v>157.59741444039472</v>
      </c>
      <c r="O69" s="7">
        <v>165.35986880520827</v>
      </c>
      <c r="P69" s="7">
        <v>205.52664820458531</v>
      </c>
      <c r="Q69" s="7">
        <v>174.2141970000956</v>
      </c>
      <c r="R69" s="7">
        <v>190.76616112213449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2.3884604887966603E-2</v>
      </c>
      <c r="R71" s="7">
        <v>2.3884422384365108E-2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1.45695996942773</v>
      </c>
      <c r="D73" s="7">
        <v>1.6001399999999997</v>
      </c>
      <c r="E73" s="7">
        <v>1.700090000000003</v>
      </c>
      <c r="F73" s="7">
        <v>1.7001600000000003</v>
      </c>
      <c r="G73" s="7">
        <v>3.1997600000000013</v>
      </c>
      <c r="H73" s="7">
        <v>4.1081490504874338</v>
      </c>
      <c r="I73" s="7">
        <v>12.710900000000001</v>
      </c>
      <c r="J73" s="7">
        <v>13.59571</v>
      </c>
      <c r="K73" s="7">
        <v>13.40598</v>
      </c>
      <c r="L73" s="7">
        <v>16.386489999999998</v>
      </c>
      <c r="M73" s="7">
        <v>16.313137768429375</v>
      </c>
      <c r="N73" s="7">
        <v>16.312915318065414</v>
      </c>
      <c r="O73" s="7">
        <v>15.42678374589179</v>
      </c>
      <c r="P73" s="7">
        <v>14.925309821485845</v>
      </c>
      <c r="Q73" s="7">
        <v>14.856741132107786</v>
      </c>
      <c r="R73" s="7">
        <v>14.808715980458587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1.45695996942773</v>
      </c>
      <c r="D75" s="6">
        <v>1.6001399999999997</v>
      </c>
      <c r="E75" s="6">
        <v>1.700090000000003</v>
      </c>
      <c r="F75" s="6">
        <v>1.7001600000000003</v>
      </c>
      <c r="G75" s="6">
        <v>3.1997600000000013</v>
      </c>
      <c r="H75" s="6">
        <v>4.1081490504874338</v>
      </c>
      <c r="I75" s="6">
        <v>12.710900000000001</v>
      </c>
      <c r="J75" s="6">
        <v>13.59571</v>
      </c>
      <c r="K75" s="6">
        <v>13.40598</v>
      </c>
      <c r="L75" s="6">
        <v>16.386489999999998</v>
      </c>
      <c r="M75" s="6">
        <v>16.313137768429375</v>
      </c>
      <c r="N75" s="6">
        <v>16.312915318065414</v>
      </c>
      <c r="O75" s="6">
        <v>15.42678374589179</v>
      </c>
      <c r="P75" s="6">
        <v>14.925309821485845</v>
      </c>
      <c r="Q75" s="6">
        <v>14.856741132107786</v>
      </c>
      <c r="R75" s="6">
        <v>14.808715980458587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72.919259245932182</v>
      </c>
      <c r="D79" s="5">
        <v>72.886250000000004</v>
      </c>
      <c r="E79" s="5">
        <v>75.801969999999997</v>
      </c>
      <c r="F79" s="5">
        <v>75.901110000000003</v>
      </c>
      <c r="G79" s="5">
        <v>75.785150000000002</v>
      </c>
      <c r="H79" s="5">
        <v>72.992071490552476</v>
      </c>
      <c r="I79" s="5">
        <v>70.897559999999999</v>
      </c>
      <c r="J79" s="5">
        <v>66.900130000000004</v>
      </c>
      <c r="K79" s="5">
        <v>67.499930000000006</v>
      </c>
      <c r="L79" s="5">
        <v>67.798310000000001</v>
      </c>
      <c r="M79" s="5">
        <v>69.125643204158322</v>
      </c>
      <c r="N79" s="5">
        <v>66.975543749717957</v>
      </c>
      <c r="O79" s="5">
        <v>67.500581374430155</v>
      </c>
      <c r="P79" s="5">
        <v>67.592786149572277</v>
      </c>
      <c r="Q79" s="5">
        <v>94.583395000287396</v>
      </c>
      <c r="R79" s="5">
        <v>96.040468300869392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485</v>
      </c>
      <c r="B1" s="42" t="s">
        <v>484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6975.4820356610062</v>
      </c>
      <c r="D2" s="45">
        <v>7456.0876990470288</v>
      </c>
      <c r="E2" s="45">
        <v>8005.7200653380314</v>
      </c>
      <c r="F2" s="45">
        <v>8517.0616042076072</v>
      </c>
      <c r="G2" s="45">
        <v>8716.0448951853323</v>
      </c>
      <c r="H2" s="45">
        <v>9036.3828290561505</v>
      </c>
      <c r="I2" s="45">
        <v>8918.656105967164</v>
      </c>
      <c r="J2" s="45">
        <v>9109.1216485792411</v>
      </c>
      <c r="K2" s="45">
        <v>8734.1817850867646</v>
      </c>
      <c r="L2" s="45">
        <v>8467.1003270209621</v>
      </c>
      <c r="M2" s="45">
        <v>8761.8873839960943</v>
      </c>
      <c r="N2" s="45">
        <v>8567.9217541258768</v>
      </c>
      <c r="O2" s="45">
        <v>8468.3150467186388</v>
      </c>
      <c r="P2" s="45">
        <v>8823.2669983823635</v>
      </c>
      <c r="Q2" s="45">
        <v>8724.7814385946385</v>
      </c>
      <c r="R2" s="45">
        <v>9003.8509760744946</v>
      </c>
    </row>
    <row r="3" spans="1:18" ht="11.25" customHeight="1" x14ac:dyDescent="0.25">
      <c r="A3" s="46" t="s">
        <v>286</v>
      </c>
      <c r="B3" s="47" t="s">
        <v>285</v>
      </c>
      <c r="C3" s="5">
        <v>0.66877243662424002</v>
      </c>
      <c r="D3" s="5">
        <v>0.69991999999999999</v>
      </c>
      <c r="E3" s="5">
        <v>0.69987999999999995</v>
      </c>
      <c r="F3" s="5">
        <v>0.69994000000000001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0.66877243662424002</v>
      </c>
      <c r="D4" s="4">
        <v>0.69991999999999999</v>
      </c>
      <c r="E4" s="4">
        <v>0.69987999999999995</v>
      </c>
      <c r="F4" s="4">
        <v>0.69994000000000001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0.66877243662424002</v>
      </c>
      <c r="D5" s="7">
        <v>0.69991999999999999</v>
      </c>
      <c r="E5" s="7">
        <v>0.69987999999999995</v>
      </c>
      <c r="F5" s="7">
        <v>0.69994000000000001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0.66877243662424002</v>
      </c>
      <c r="D8" s="6">
        <v>0.69991999999999999</v>
      </c>
      <c r="E8" s="6">
        <v>0.69987999999999995</v>
      </c>
      <c r="F8" s="6">
        <v>0.69994000000000001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6515.4203616574259</v>
      </c>
      <c r="D21" s="5">
        <v>6932.3702299999995</v>
      </c>
      <c r="E21" s="5">
        <v>7585.8287799999998</v>
      </c>
      <c r="F21" s="5">
        <v>8041.3785000000007</v>
      </c>
      <c r="G21" s="5">
        <v>8235.5305900000003</v>
      </c>
      <c r="H21" s="5">
        <v>8537.091191874797</v>
      </c>
      <c r="I21" s="5">
        <v>8159.7374899999986</v>
      </c>
      <c r="J21" s="5">
        <v>8273.0013099999996</v>
      </c>
      <c r="K21" s="5">
        <v>7835.4733299999998</v>
      </c>
      <c r="L21" s="5">
        <v>7477.2755400000005</v>
      </c>
      <c r="M21" s="5">
        <v>7762.7694856252965</v>
      </c>
      <c r="N21" s="5">
        <v>7546.0001636807792</v>
      </c>
      <c r="O21" s="5">
        <v>7506.6318203323608</v>
      </c>
      <c r="P21" s="5">
        <v>7785.8823345823275</v>
      </c>
      <c r="Q21" s="5">
        <v>7637.8376165902273</v>
      </c>
      <c r="R21" s="5">
        <v>7818.5839509194366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6515.4203616574259</v>
      </c>
      <c r="D30" s="4">
        <v>6932.3702299999995</v>
      </c>
      <c r="E30" s="4">
        <v>7585.8287799999998</v>
      </c>
      <c r="F30" s="4">
        <v>8041.3785000000007</v>
      </c>
      <c r="G30" s="4">
        <v>8235.5305900000003</v>
      </c>
      <c r="H30" s="4">
        <v>8537.091191874797</v>
      </c>
      <c r="I30" s="4">
        <v>8159.7374899999986</v>
      </c>
      <c r="J30" s="4">
        <v>8273.0013099999996</v>
      </c>
      <c r="K30" s="4">
        <v>7835.4733299999998</v>
      </c>
      <c r="L30" s="4">
        <v>7477.2755400000005</v>
      </c>
      <c r="M30" s="4">
        <v>7762.7694856252965</v>
      </c>
      <c r="N30" s="4">
        <v>7546.0001636807792</v>
      </c>
      <c r="O30" s="4">
        <v>7506.6318203323608</v>
      </c>
      <c r="P30" s="4">
        <v>7785.8823345823275</v>
      </c>
      <c r="Q30" s="4">
        <v>7637.8376165902273</v>
      </c>
      <c r="R30" s="4">
        <v>7818.5839509194366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16.480212575393534</v>
      </c>
      <c r="D34" s="7">
        <v>17.59985</v>
      </c>
      <c r="E34" s="7">
        <v>23.099250000000001</v>
      </c>
      <c r="F34" s="7">
        <v>27.500219999999999</v>
      </c>
      <c r="G34" s="7">
        <v>23.098299999999998</v>
      </c>
      <c r="H34" s="7">
        <v>23.072384646438845</v>
      </c>
      <c r="I34" s="7">
        <v>24.211749999999999</v>
      </c>
      <c r="J34" s="7">
        <v>23.08736</v>
      </c>
      <c r="K34" s="7">
        <v>24.18571</v>
      </c>
      <c r="L34" s="7">
        <v>21.999639999999999</v>
      </c>
      <c r="M34" s="7">
        <v>20.875068738158038</v>
      </c>
      <c r="N34" s="7">
        <v>20.875184033969607</v>
      </c>
      <c r="O34" s="7">
        <v>22.02545265574232</v>
      </c>
      <c r="P34" s="7">
        <v>20.923188063918715</v>
      </c>
      <c r="Q34" s="7">
        <v>18.725609643330007</v>
      </c>
      <c r="R34" s="7">
        <v>14.330173765351908</v>
      </c>
    </row>
    <row r="35" spans="1:18" ht="11.25" customHeight="1" x14ac:dyDescent="0.25">
      <c r="A35" s="50" t="s">
        <v>223</v>
      </c>
      <c r="B35" s="51" t="s">
        <v>222</v>
      </c>
      <c r="C35" s="7">
        <v>2017.6745817346268</v>
      </c>
      <c r="D35" s="7">
        <v>2026.81753</v>
      </c>
      <c r="E35" s="7">
        <v>2185.5574000000001</v>
      </c>
      <c r="F35" s="7">
        <v>2236.3731699999998</v>
      </c>
      <c r="G35" s="7">
        <v>2200.8557900000001</v>
      </c>
      <c r="H35" s="7">
        <v>2112.7427689910301</v>
      </c>
      <c r="I35" s="7">
        <v>2075.4769800000004</v>
      </c>
      <c r="J35" s="7">
        <v>2000.2038600000001</v>
      </c>
      <c r="K35" s="7">
        <v>1777.3063000000002</v>
      </c>
      <c r="L35" s="7">
        <v>1726.0816299999999</v>
      </c>
      <c r="M35" s="7">
        <v>1702.353620289553</v>
      </c>
      <c r="N35" s="7">
        <v>1643.097483347294</v>
      </c>
      <c r="O35" s="7">
        <v>1610.6285939345089</v>
      </c>
      <c r="P35" s="7">
        <v>1562.8183839565045</v>
      </c>
      <c r="Q35" s="7">
        <v>1531.6470813031397</v>
      </c>
      <c r="R35" s="7">
        <v>1548.6083776033549</v>
      </c>
    </row>
    <row r="36" spans="1:18" ht="11.25" customHeight="1" x14ac:dyDescent="0.25">
      <c r="A36" s="56" t="s">
        <v>221</v>
      </c>
      <c r="B36" s="53" t="s">
        <v>220</v>
      </c>
      <c r="C36" s="6">
        <v>2015.6443916279995</v>
      </c>
      <c r="D36" s="6">
        <v>2024.8175100000001</v>
      </c>
      <c r="E36" s="6">
        <v>2182.4574600000001</v>
      </c>
      <c r="F36" s="6">
        <v>2234.3731899999998</v>
      </c>
      <c r="G36" s="6">
        <v>2197.75585</v>
      </c>
      <c r="H36" s="6">
        <v>2108.6823743233031</v>
      </c>
      <c r="I36" s="6">
        <v>2072.3770100000002</v>
      </c>
      <c r="J36" s="6">
        <v>1998.2038600000001</v>
      </c>
      <c r="K36" s="6">
        <v>1773.2062900000001</v>
      </c>
      <c r="L36" s="6">
        <v>1722.9816599999999</v>
      </c>
      <c r="M36" s="6">
        <v>1700.3234261412715</v>
      </c>
      <c r="N36" s="6">
        <v>1639.0370909793344</v>
      </c>
      <c r="O36" s="6">
        <v>1607.5713756169894</v>
      </c>
      <c r="P36" s="6">
        <v>1560.7881913498854</v>
      </c>
      <c r="Q36" s="6">
        <v>1529.6168911818058</v>
      </c>
      <c r="R36" s="6">
        <v>1545.551143734835</v>
      </c>
    </row>
    <row r="37" spans="1:18" ht="11.25" customHeight="1" x14ac:dyDescent="0.25">
      <c r="A37" s="52" t="s">
        <v>219</v>
      </c>
      <c r="B37" s="53" t="s">
        <v>218</v>
      </c>
      <c r="C37" s="6">
        <v>2.0301901066272521</v>
      </c>
      <c r="D37" s="6">
        <v>2.0000200000000001</v>
      </c>
      <c r="E37" s="6">
        <v>3.0999400000000001</v>
      </c>
      <c r="F37" s="6">
        <v>1.9999800000000001</v>
      </c>
      <c r="G37" s="6">
        <v>3.0999400000000001</v>
      </c>
      <c r="H37" s="6">
        <v>4.0603946677271772</v>
      </c>
      <c r="I37" s="6">
        <v>3.0999699999999999</v>
      </c>
      <c r="J37" s="6">
        <v>2</v>
      </c>
      <c r="K37" s="6">
        <v>4.1000100000000002</v>
      </c>
      <c r="L37" s="6">
        <v>3.0999699999999999</v>
      </c>
      <c r="M37" s="6">
        <v>2.0301941482814545</v>
      </c>
      <c r="N37" s="6">
        <v>4.0603923679595173</v>
      </c>
      <c r="O37" s="6">
        <v>3.0572183175196166</v>
      </c>
      <c r="P37" s="6">
        <v>2.0301926066191309</v>
      </c>
      <c r="Q37" s="6">
        <v>2.0301901213337201</v>
      </c>
      <c r="R37" s="6">
        <v>3.0572338685199809</v>
      </c>
    </row>
    <row r="38" spans="1:18" ht="11.25" customHeight="1" x14ac:dyDescent="0.25">
      <c r="A38" s="50" t="s">
        <v>217</v>
      </c>
      <c r="B38" s="51" t="s">
        <v>216</v>
      </c>
      <c r="C38" s="7">
        <v>588.46851584802448</v>
      </c>
      <c r="D38" s="7">
        <v>571.90494999999999</v>
      </c>
      <c r="E38" s="7">
        <v>536.78953999999999</v>
      </c>
      <c r="F38" s="7">
        <v>508.79390000000001</v>
      </c>
      <c r="G38" s="7">
        <v>598.78796999999997</v>
      </c>
      <c r="H38" s="7">
        <v>675.33917194109426</v>
      </c>
      <c r="I38" s="7">
        <v>706.39215999999999</v>
      </c>
      <c r="J38" s="7">
        <v>748.80145000000005</v>
      </c>
      <c r="K38" s="7">
        <v>749.80265999999995</v>
      </c>
      <c r="L38" s="7">
        <v>654.69303000000002</v>
      </c>
      <c r="M38" s="7">
        <v>705.26556247593714</v>
      </c>
      <c r="N38" s="7">
        <v>742.55022545584382</v>
      </c>
      <c r="O38" s="7">
        <v>712.16467635533115</v>
      </c>
      <c r="P38" s="7">
        <v>678.75309994002748</v>
      </c>
      <c r="Q38" s="7">
        <v>678.17903888411013</v>
      </c>
      <c r="R38" s="7">
        <v>728.91143124603673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588.46851584802448</v>
      </c>
      <c r="D40" s="6">
        <v>571.90494999999999</v>
      </c>
      <c r="E40" s="6">
        <v>536.78953999999999</v>
      </c>
      <c r="F40" s="6">
        <v>508.79390000000001</v>
      </c>
      <c r="G40" s="6">
        <v>598.78796999999997</v>
      </c>
      <c r="H40" s="6">
        <v>675.33917194109426</v>
      </c>
      <c r="I40" s="6">
        <v>706.39215999999999</v>
      </c>
      <c r="J40" s="6">
        <v>748.80145000000005</v>
      </c>
      <c r="K40" s="6">
        <v>749.80265999999995</v>
      </c>
      <c r="L40" s="6">
        <v>654.69303000000002</v>
      </c>
      <c r="M40" s="6">
        <v>705.26556247593714</v>
      </c>
      <c r="N40" s="6">
        <v>742.55022545584382</v>
      </c>
      <c r="O40" s="6">
        <v>712.16467635533115</v>
      </c>
      <c r="P40" s="6">
        <v>678.75309994002748</v>
      </c>
      <c r="Q40" s="6">
        <v>678.17903888411013</v>
      </c>
      <c r="R40" s="6">
        <v>728.91143124603673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3891.7427471151755</v>
      </c>
      <c r="D43" s="7">
        <v>4314.9479400000009</v>
      </c>
      <c r="E43" s="7">
        <v>4837.1826099999989</v>
      </c>
      <c r="F43" s="7">
        <v>5266.6111300000002</v>
      </c>
      <c r="G43" s="7">
        <v>5408.58853</v>
      </c>
      <c r="H43" s="7">
        <v>5720.6652427230792</v>
      </c>
      <c r="I43" s="7">
        <v>5348.4189599999991</v>
      </c>
      <c r="J43" s="7">
        <v>5496.7415300000002</v>
      </c>
      <c r="K43" s="7">
        <v>5281.0161200000002</v>
      </c>
      <c r="L43" s="7">
        <v>5071.3389500000012</v>
      </c>
      <c r="M43" s="7">
        <v>5330.0609154049171</v>
      </c>
      <c r="N43" s="7">
        <v>5133.1478390046623</v>
      </c>
      <c r="O43" s="7">
        <v>5154.4215802314948</v>
      </c>
      <c r="P43" s="7">
        <v>5514.9435740904746</v>
      </c>
      <c r="Q43" s="7">
        <v>5398.7368035257568</v>
      </c>
      <c r="R43" s="7">
        <v>5516.1852073073605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1.0543043842051731</v>
      </c>
      <c r="D45" s="7">
        <v>1.09996</v>
      </c>
      <c r="E45" s="7">
        <v>3.19998</v>
      </c>
      <c r="F45" s="7">
        <v>2.1000800000000002</v>
      </c>
      <c r="G45" s="7">
        <v>4.2</v>
      </c>
      <c r="H45" s="7">
        <v>5.2716235731539305</v>
      </c>
      <c r="I45" s="7">
        <v>5.2376399999999999</v>
      </c>
      <c r="J45" s="7">
        <v>4.1671100000000001</v>
      </c>
      <c r="K45" s="7">
        <v>3.1625399999999999</v>
      </c>
      <c r="L45" s="7">
        <v>3.16229</v>
      </c>
      <c r="M45" s="7">
        <v>4.2143187167315315</v>
      </c>
      <c r="N45" s="7">
        <v>6.3294318390085529</v>
      </c>
      <c r="O45" s="7">
        <v>7.3915171552832533</v>
      </c>
      <c r="P45" s="7">
        <v>8.4440885314024978</v>
      </c>
      <c r="Q45" s="7">
        <v>10.549083233890601</v>
      </c>
      <c r="R45" s="7">
        <v>10.54876099733136</v>
      </c>
    </row>
    <row r="46" spans="1:18" ht="11.25" customHeight="1" x14ac:dyDescent="0.25">
      <c r="A46" s="52" t="s">
        <v>201</v>
      </c>
      <c r="B46" s="53" t="s">
        <v>200</v>
      </c>
      <c r="C46" s="6">
        <v>1.0543043842051731</v>
      </c>
      <c r="D46" s="6">
        <v>1.09996</v>
      </c>
      <c r="E46" s="6">
        <v>3.19998</v>
      </c>
      <c r="F46" s="6">
        <v>2.1000800000000002</v>
      </c>
      <c r="G46" s="6">
        <v>4.2</v>
      </c>
      <c r="H46" s="6">
        <v>5.2716235731539305</v>
      </c>
      <c r="I46" s="6">
        <v>5.2376399999999999</v>
      </c>
      <c r="J46" s="6">
        <v>4.1671100000000001</v>
      </c>
      <c r="K46" s="6">
        <v>3.1625399999999999</v>
      </c>
      <c r="L46" s="6">
        <v>3.16229</v>
      </c>
      <c r="M46" s="6">
        <v>4.2143187167315315</v>
      </c>
      <c r="N46" s="6">
        <v>6.3294318390085529</v>
      </c>
      <c r="O46" s="6">
        <v>7.3915171552832533</v>
      </c>
      <c r="P46" s="6">
        <v>8.4440885314024978</v>
      </c>
      <c r="Q46" s="6">
        <v>10.549083233890601</v>
      </c>
      <c r="R46" s="6">
        <v>10.54876099733136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145.69685699472066</v>
      </c>
      <c r="D52" s="5">
        <v>214.20180999999999</v>
      </c>
      <c r="E52" s="5">
        <v>119.39960000000001</v>
      </c>
      <c r="F52" s="5">
        <v>160.00376</v>
      </c>
      <c r="G52" s="5">
        <v>160.60084000000001</v>
      </c>
      <c r="H52" s="5">
        <v>154.96289599717022</v>
      </c>
      <c r="I52" s="5">
        <v>201.20214000000001</v>
      </c>
      <c r="J52" s="5">
        <v>212.00816</v>
      </c>
      <c r="K52" s="5">
        <v>203.70069000000001</v>
      </c>
      <c r="L52" s="5">
        <v>195.69864999999999</v>
      </c>
      <c r="M52" s="5">
        <v>208.58343752468545</v>
      </c>
      <c r="N52" s="5">
        <v>256.44764703627123</v>
      </c>
      <c r="O52" s="5">
        <v>210.13556788778294</v>
      </c>
      <c r="P52" s="5">
        <v>277.18038508512268</v>
      </c>
      <c r="Q52" s="5">
        <v>233.61518437694158</v>
      </c>
      <c r="R52" s="5">
        <v>268.36747709261743</v>
      </c>
    </row>
    <row r="53" spans="1:18" ht="11.25" customHeight="1" x14ac:dyDescent="0.25">
      <c r="A53" s="48" t="s">
        <v>187</v>
      </c>
      <c r="B53" s="49" t="s">
        <v>186</v>
      </c>
      <c r="C53" s="4">
        <v>145.69685699472066</v>
      </c>
      <c r="D53" s="4">
        <v>214.20180999999999</v>
      </c>
      <c r="E53" s="4">
        <v>119.39960000000001</v>
      </c>
      <c r="F53" s="4">
        <v>160.00376</v>
      </c>
      <c r="G53" s="4">
        <v>160.60084000000001</v>
      </c>
      <c r="H53" s="4">
        <v>154.96289599717022</v>
      </c>
      <c r="I53" s="4">
        <v>201.20214000000001</v>
      </c>
      <c r="J53" s="4">
        <v>212.00816</v>
      </c>
      <c r="K53" s="4">
        <v>203.70069000000001</v>
      </c>
      <c r="L53" s="4">
        <v>195.69864999999999</v>
      </c>
      <c r="M53" s="4">
        <v>208.58343752468545</v>
      </c>
      <c r="N53" s="4">
        <v>256.44764703627123</v>
      </c>
      <c r="O53" s="4">
        <v>210.13556788778294</v>
      </c>
      <c r="P53" s="4">
        <v>277.18038508512268</v>
      </c>
      <c r="Q53" s="4">
        <v>233.61518437694158</v>
      </c>
      <c r="R53" s="4">
        <v>268.36747709261743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15.739944587751999</v>
      </c>
      <c r="D61" s="5">
        <v>17.300540000000002</v>
      </c>
      <c r="E61" s="5">
        <v>18.299869999999999</v>
      </c>
      <c r="F61" s="5">
        <v>18.70046</v>
      </c>
      <c r="G61" s="5">
        <v>18.299399999999999</v>
      </c>
      <c r="H61" s="5">
        <v>48.86786603079841</v>
      </c>
      <c r="I61" s="5">
        <v>253.48982000000001</v>
      </c>
      <c r="J61" s="5">
        <v>322.29910999999998</v>
      </c>
      <c r="K61" s="5">
        <v>395.48750000000001</v>
      </c>
      <c r="L61" s="5">
        <v>510.90692999999999</v>
      </c>
      <c r="M61" s="5">
        <v>495.43453635675115</v>
      </c>
      <c r="N61" s="5">
        <v>497.37373297110048</v>
      </c>
      <c r="O61" s="5">
        <v>488.70338175705183</v>
      </c>
      <c r="P61" s="5">
        <v>494.24336972590083</v>
      </c>
      <c r="Q61" s="5">
        <v>587.84629053461902</v>
      </c>
      <c r="R61" s="5">
        <v>646.0296161161998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15.739944587751999</v>
      </c>
      <c r="D68" s="4">
        <v>17.300540000000002</v>
      </c>
      <c r="E68" s="4">
        <v>18.299869999999999</v>
      </c>
      <c r="F68" s="4">
        <v>18.70046</v>
      </c>
      <c r="G68" s="4">
        <v>18.299399999999999</v>
      </c>
      <c r="H68" s="4">
        <v>48.86786603079841</v>
      </c>
      <c r="I68" s="4">
        <v>253.48982000000001</v>
      </c>
      <c r="J68" s="4">
        <v>322.29910999999998</v>
      </c>
      <c r="K68" s="4">
        <v>395.48750000000001</v>
      </c>
      <c r="L68" s="4">
        <v>510.90692999999999</v>
      </c>
      <c r="M68" s="4">
        <v>495.43453635675115</v>
      </c>
      <c r="N68" s="4">
        <v>497.37373297110048</v>
      </c>
      <c r="O68" s="4">
        <v>488.70338175705183</v>
      </c>
      <c r="P68" s="4">
        <v>494.24336972590083</v>
      </c>
      <c r="Q68" s="4">
        <v>587.84629053461902</v>
      </c>
      <c r="R68" s="4">
        <v>646.0296161161998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2.3884428312003349E-2</v>
      </c>
      <c r="N71" s="7">
        <v>9.5537948367193176E-2</v>
      </c>
      <c r="O71" s="7">
        <v>7.1653522201176018E-2</v>
      </c>
      <c r="P71" s="7">
        <v>0.14330740918463911</v>
      </c>
      <c r="Q71" s="7">
        <v>0.81204579602783811</v>
      </c>
      <c r="R71" s="7">
        <v>0.83596063819624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15.739944587751999</v>
      </c>
      <c r="D73" s="7">
        <v>17.300540000000002</v>
      </c>
      <c r="E73" s="7">
        <v>18.299869999999999</v>
      </c>
      <c r="F73" s="7">
        <v>18.70046</v>
      </c>
      <c r="G73" s="7">
        <v>18.299399999999999</v>
      </c>
      <c r="H73" s="7">
        <v>48.86786603079841</v>
      </c>
      <c r="I73" s="7">
        <v>253.48982000000001</v>
      </c>
      <c r="J73" s="7">
        <v>322.29910999999998</v>
      </c>
      <c r="K73" s="7">
        <v>395.48750000000001</v>
      </c>
      <c r="L73" s="7">
        <v>510.90692999999999</v>
      </c>
      <c r="M73" s="7">
        <v>495.41065192843917</v>
      </c>
      <c r="N73" s="7">
        <v>497.27819502273331</v>
      </c>
      <c r="O73" s="7">
        <v>488.63172823485064</v>
      </c>
      <c r="P73" s="7">
        <v>494.10006231671622</v>
      </c>
      <c r="Q73" s="7">
        <v>587.03424473859116</v>
      </c>
      <c r="R73" s="7">
        <v>645.19365547800362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12.69961</v>
      </c>
      <c r="K74" s="6">
        <v>54.197680000000005</v>
      </c>
      <c r="L74" s="6">
        <v>77.499840000000006</v>
      </c>
      <c r="M74" s="6">
        <v>78.866245140543214</v>
      </c>
      <c r="N74" s="6">
        <v>77.874600829072349</v>
      </c>
      <c r="O74" s="6">
        <v>77.44284039789261</v>
      </c>
      <c r="P74" s="6">
        <v>66.948444993651307</v>
      </c>
      <c r="Q74" s="6">
        <v>63.031522038085917</v>
      </c>
      <c r="R74" s="6">
        <v>60.105517254598176</v>
      </c>
    </row>
    <row r="75" spans="1:18" ht="11.25" customHeight="1" x14ac:dyDescent="0.25">
      <c r="A75" s="52" t="s">
        <v>143</v>
      </c>
      <c r="B75" s="53" t="s">
        <v>142</v>
      </c>
      <c r="C75" s="6">
        <v>15.739944587751999</v>
      </c>
      <c r="D75" s="6">
        <v>17.300540000000002</v>
      </c>
      <c r="E75" s="6">
        <v>18.299869999999999</v>
      </c>
      <c r="F75" s="6">
        <v>18.70046</v>
      </c>
      <c r="G75" s="6">
        <v>18.299399999999999</v>
      </c>
      <c r="H75" s="6">
        <v>48.86786603079841</v>
      </c>
      <c r="I75" s="6">
        <v>253.48982000000001</v>
      </c>
      <c r="J75" s="6">
        <v>309.59949999999998</v>
      </c>
      <c r="K75" s="6">
        <v>341.28982000000002</v>
      </c>
      <c r="L75" s="6">
        <v>433.40708999999998</v>
      </c>
      <c r="M75" s="6">
        <v>416.54440678789592</v>
      </c>
      <c r="N75" s="6">
        <v>419.40359419366098</v>
      </c>
      <c r="O75" s="6">
        <v>411.18888783695803</v>
      </c>
      <c r="P75" s="6">
        <v>427.1516173230649</v>
      </c>
      <c r="Q75" s="6">
        <v>524.00272270050527</v>
      </c>
      <c r="R75" s="6">
        <v>585.08813822340539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297.95609998448384</v>
      </c>
      <c r="D79" s="5">
        <v>291.51519904702917</v>
      </c>
      <c r="E79" s="5">
        <v>281.49193533803225</v>
      </c>
      <c r="F79" s="5">
        <v>296.27894420760697</v>
      </c>
      <c r="G79" s="5">
        <v>301.61406518533272</v>
      </c>
      <c r="H79" s="5">
        <v>295.46087515338445</v>
      </c>
      <c r="I79" s="5">
        <v>304.22665596716274</v>
      </c>
      <c r="J79" s="5">
        <v>301.8130685792421</v>
      </c>
      <c r="K79" s="5">
        <v>299.52026508676647</v>
      </c>
      <c r="L79" s="5">
        <v>283.21920702096128</v>
      </c>
      <c r="M79" s="5">
        <v>295.09992448936123</v>
      </c>
      <c r="N79" s="5">
        <v>268.1002104377269</v>
      </c>
      <c r="O79" s="5">
        <v>262.84427674144251</v>
      </c>
      <c r="P79" s="5">
        <v>265.96090898901247</v>
      </c>
      <c r="Q79" s="5">
        <v>265.48234709285083</v>
      </c>
      <c r="R79" s="5">
        <v>270.86993194624068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82"/>
  <sheetViews>
    <sheetView showGridLines="0" workbookViewId="0">
      <pane xSplit="2" ySplit="1" topLeftCell="C33" activePane="bottomRight" state="frozen"/>
      <selection activeCell="C2" sqref="C2"/>
      <selection pane="topRight" activeCell="C2" sqref="C2"/>
      <selection pane="bottomLeft" activeCell="C2" sqref="C2"/>
      <selection pane="bottomRight" activeCell="C79" sqref="C79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539</v>
      </c>
      <c r="B1" s="42" t="s">
        <v>486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5893.1531188132303</v>
      </c>
      <c r="D2" s="45">
        <v>6328.1832090470298</v>
      </c>
      <c r="E2" s="45">
        <v>7016.5335053380322</v>
      </c>
      <c r="F2" s="45">
        <v>7499.5596742076068</v>
      </c>
      <c r="G2" s="45">
        <v>7599.3529051853329</v>
      </c>
      <c r="H2" s="45">
        <v>7845.8137297572257</v>
      </c>
      <c r="I2" s="45">
        <v>7640.3823959671627</v>
      </c>
      <c r="J2" s="45">
        <v>7782.5439885792421</v>
      </c>
      <c r="K2" s="45">
        <v>7420.7773950867668</v>
      </c>
      <c r="L2" s="45">
        <v>7280.0969870209619</v>
      </c>
      <c r="M2" s="45">
        <v>7506.768768635754</v>
      </c>
      <c r="N2" s="45">
        <v>7261.1236007135012</v>
      </c>
      <c r="O2" s="45">
        <v>7244.9969684504413</v>
      </c>
      <c r="P2" s="45">
        <v>7570.6213680981664</v>
      </c>
      <c r="Q2" s="45">
        <v>7518.7271030124666</v>
      </c>
      <c r="R2" s="45">
        <v>7708.5180760032108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5875.8392639193607</v>
      </c>
      <c r="D21" s="5">
        <v>6309.3647700000001</v>
      </c>
      <c r="E21" s="5">
        <v>6996.7404200000001</v>
      </c>
      <c r="F21" s="5">
        <v>7479.3853600000002</v>
      </c>
      <c r="G21" s="5">
        <v>7579.3439200000003</v>
      </c>
      <c r="H21" s="5">
        <v>7795.1948628036098</v>
      </c>
      <c r="I21" s="5">
        <v>7386.7757299999994</v>
      </c>
      <c r="J21" s="5">
        <v>7459.7323200000001</v>
      </c>
      <c r="K21" s="5">
        <v>7023.2701800000004</v>
      </c>
      <c r="L21" s="5">
        <v>6763.3816300000008</v>
      </c>
      <c r="M21" s="5">
        <v>7002.4212905120776</v>
      </c>
      <c r="N21" s="5">
        <v>6752.7904218452295</v>
      </c>
      <c r="O21" s="5">
        <v>6743.7604857729266</v>
      </c>
      <c r="P21" s="5">
        <v>7060.5106843603726</v>
      </c>
      <c r="Q21" s="5">
        <v>6913.1075375945693</v>
      </c>
      <c r="R21" s="5">
        <v>7043.097807533205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5875.8392639193607</v>
      </c>
      <c r="D30" s="4">
        <v>6309.3647700000001</v>
      </c>
      <c r="E30" s="4">
        <v>6996.7404200000001</v>
      </c>
      <c r="F30" s="4">
        <v>7479.3853600000002</v>
      </c>
      <c r="G30" s="4">
        <v>7579.3439200000003</v>
      </c>
      <c r="H30" s="4">
        <v>7795.1948628036098</v>
      </c>
      <c r="I30" s="4">
        <v>7386.7757299999994</v>
      </c>
      <c r="J30" s="4">
        <v>7459.7323200000001</v>
      </c>
      <c r="K30" s="4">
        <v>7023.2701800000004</v>
      </c>
      <c r="L30" s="4">
        <v>6763.3816300000008</v>
      </c>
      <c r="M30" s="4">
        <v>7002.4212905120776</v>
      </c>
      <c r="N30" s="4">
        <v>6752.7904218452295</v>
      </c>
      <c r="O30" s="4">
        <v>6743.7604857729266</v>
      </c>
      <c r="P30" s="4">
        <v>7060.5106843603726</v>
      </c>
      <c r="Q30" s="4">
        <v>6913.1075375945693</v>
      </c>
      <c r="R30" s="4">
        <v>7043.097807533205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16.480212575393534</v>
      </c>
      <c r="D34" s="7">
        <v>17.59985</v>
      </c>
      <c r="E34" s="7">
        <v>23.099250000000001</v>
      </c>
      <c r="F34" s="7">
        <v>27.500219999999999</v>
      </c>
      <c r="G34" s="7">
        <v>23.098299999999998</v>
      </c>
      <c r="H34" s="7">
        <v>23.072384646438845</v>
      </c>
      <c r="I34" s="7">
        <v>24.211749999999999</v>
      </c>
      <c r="J34" s="7">
        <v>23.08736</v>
      </c>
      <c r="K34" s="7">
        <v>24.18571</v>
      </c>
      <c r="L34" s="7">
        <v>21.999639999999999</v>
      </c>
      <c r="M34" s="7">
        <v>20.875068738158038</v>
      </c>
      <c r="N34" s="7">
        <v>20.875184033969607</v>
      </c>
      <c r="O34" s="7">
        <v>22.02545265574232</v>
      </c>
      <c r="P34" s="7">
        <v>20.923188063918715</v>
      </c>
      <c r="Q34" s="7">
        <v>18.725609643330007</v>
      </c>
      <c r="R34" s="7">
        <v>14.330173765351908</v>
      </c>
    </row>
    <row r="35" spans="1:18" ht="11.25" customHeight="1" x14ac:dyDescent="0.25">
      <c r="A35" s="50" t="s">
        <v>223</v>
      </c>
      <c r="B35" s="51" t="s">
        <v>222</v>
      </c>
      <c r="C35" s="7">
        <v>2012.6014287155683</v>
      </c>
      <c r="D35" s="7">
        <v>2021.71748</v>
      </c>
      <c r="E35" s="7">
        <v>2179.35752</v>
      </c>
      <c r="F35" s="7">
        <v>2231.2732299999998</v>
      </c>
      <c r="G35" s="7">
        <v>2194.65587</v>
      </c>
      <c r="H35" s="7">
        <v>2105.6489955820939</v>
      </c>
      <c r="I35" s="7">
        <v>2069.2769600000001</v>
      </c>
      <c r="J35" s="7">
        <v>1995.10385</v>
      </c>
      <c r="K35" s="7">
        <v>1770.14634</v>
      </c>
      <c r="L35" s="7">
        <v>1719.9816099999998</v>
      </c>
      <c r="M35" s="7">
        <v>1697.361690221788</v>
      </c>
      <c r="N35" s="7">
        <v>1636.0753832911678</v>
      </c>
      <c r="O35" s="7">
        <v>1604.609705841998</v>
      </c>
      <c r="P35" s="7">
        <v>1557.8264986061117</v>
      </c>
      <c r="Q35" s="7">
        <v>1527.6186315906084</v>
      </c>
      <c r="R35" s="7">
        <v>1543.5528550582555</v>
      </c>
    </row>
    <row r="36" spans="1:18" ht="11.25" customHeight="1" x14ac:dyDescent="0.25">
      <c r="A36" s="56" t="s">
        <v>221</v>
      </c>
      <c r="B36" s="53" t="s">
        <v>220</v>
      </c>
      <c r="C36" s="6">
        <v>2012.6014287155683</v>
      </c>
      <c r="D36" s="6">
        <v>2021.71748</v>
      </c>
      <c r="E36" s="6">
        <v>2179.35752</v>
      </c>
      <c r="F36" s="6">
        <v>2231.2732299999998</v>
      </c>
      <c r="G36" s="6">
        <v>2194.65587</v>
      </c>
      <c r="H36" s="6">
        <v>2105.6489955820939</v>
      </c>
      <c r="I36" s="6">
        <v>2069.2769600000001</v>
      </c>
      <c r="J36" s="6">
        <v>1995.10385</v>
      </c>
      <c r="K36" s="6">
        <v>1770.14634</v>
      </c>
      <c r="L36" s="6">
        <v>1719.9816099999998</v>
      </c>
      <c r="M36" s="6">
        <v>1697.361690221788</v>
      </c>
      <c r="N36" s="6">
        <v>1636.0753832911678</v>
      </c>
      <c r="O36" s="6">
        <v>1604.609705841998</v>
      </c>
      <c r="P36" s="6">
        <v>1557.8264986061117</v>
      </c>
      <c r="Q36" s="6">
        <v>1527.6186315906084</v>
      </c>
      <c r="R36" s="6">
        <v>1543.5528550582555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3846.7576226283986</v>
      </c>
      <c r="D43" s="7">
        <v>4270.0474400000003</v>
      </c>
      <c r="E43" s="7">
        <v>4794.2836499999994</v>
      </c>
      <c r="F43" s="7">
        <v>5220.6119100000005</v>
      </c>
      <c r="G43" s="7">
        <v>5361.5897500000001</v>
      </c>
      <c r="H43" s="7">
        <v>5666.4734825750766</v>
      </c>
      <c r="I43" s="7">
        <v>5293.2870199999998</v>
      </c>
      <c r="J43" s="7">
        <v>5441.5411100000001</v>
      </c>
      <c r="K43" s="7">
        <v>5225.7755900000002</v>
      </c>
      <c r="L43" s="7">
        <v>5018.2380900000007</v>
      </c>
      <c r="M43" s="7">
        <v>5279.9702128354002</v>
      </c>
      <c r="N43" s="7">
        <v>5089.5104226810827</v>
      </c>
      <c r="O43" s="7">
        <v>5109.733810119903</v>
      </c>
      <c r="P43" s="7">
        <v>5473.3169091589398</v>
      </c>
      <c r="Q43" s="7">
        <v>5356.2142131267401</v>
      </c>
      <c r="R43" s="7">
        <v>5474.6660177122658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3.1625399999999999</v>
      </c>
      <c r="L45" s="7">
        <v>3.16229</v>
      </c>
      <c r="M45" s="7">
        <v>4.2143187167315315</v>
      </c>
      <c r="N45" s="7">
        <v>6.3294318390085529</v>
      </c>
      <c r="O45" s="7">
        <v>7.3915171552832533</v>
      </c>
      <c r="P45" s="7">
        <v>8.4440885314024978</v>
      </c>
      <c r="Q45" s="7">
        <v>10.549083233890601</v>
      </c>
      <c r="R45" s="7">
        <v>10.54876099733136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3.1625399999999999</v>
      </c>
      <c r="L46" s="6">
        <v>3.16229</v>
      </c>
      <c r="M46" s="6">
        <v>4.2143187167315315</v>
      </c>
      <c r="N46" s="6">
        <v>6.3294318390085529</v>
      </c>
      <c r="O46" s="6">
        <v>7.3915171552832533</v>
      </c>
      <c r="P46" s="6">
        <v>8.4440885314024978</v>
      </c>
      <c r="Q46" s="6">
        <v>10.549083233890601</v>
      </c>
      <c r="R46" s="6">
        <v>10.54876099733136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0.30019000000001483</v>
      </c>
      <c r="H52" s="5">
        <v>0.35826810110319229</v>
      </c>
      <c r="I52" s="5">
        <v>0.39980000000002747</v>
      </c>
      <c r="J52" s="5">
        <v>1.8000700000000052</v>
      </c>
      <c r="K52" s="5">
        <v>3.3000100000000145</v>
      </c>
      <c r="L52" s="5">
        <v>7.8958099999999831</v>
      </c>
      <c r="M52" s="5">
        <v>10.84353543876523</v>
      </c>
      <c r="N52" s="5">
        <v>11.607820155152325</v>
      </c>
      <c r="O52" s="5">
        <v>12.754307030242785</v>
      </c>
      <c r="P52" s="5">
        <v>15.524967712652199</v>
      </c>
      <c r="Q52" s="5">
        <v>16.766982868072034</v>
      </c>
      <c r="R52" s="5">
        <v>17.294046901434541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0.30019000000001483</v>
      </c>
      <c r="H53" s="4">
        <v>0.35826810110319229</v>
      </c>
      <c r="I53" s="4">
        <v>0.39980000000002747</v>
      </c>
      <c r="J53" s="4">
        <v>1.8000700000000052</v>
      </c>
      <c r="K53" s="4">
        <v>3.3000100000000145</v>
      </c>
      <c r="L53" s="4">
        <v>7.8958099999999831</v>
      </c>
      <c r="M53" s="4">
        <v>10.84353543876523</v>
      </c>
      <c r="N53" s="4">
        <v>11.607820155152325</v>
      </c>
      <c r="O53" s="4">
        <v>12.754307030242785</v>
      </c>
      <c r="P53" s="4">
        <v>15.524967712652199</v>
      </c>
      <c r="Q53" s="4">
        <v>16.766982868072034</v>
      </c>
      <c r="R53" s="4">
        <v>17.294046901434541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15.739944587751999</v>
      </c>
      <c r="D61" s="5">
        <v>17.300540000000002</v>
      </c>
      <c r="E61" s="5">
        <v>18.299869999999999</v>
      </c>
      <c r="F61" s="5">
        <v>18.70046</v>
      </c>
      <c r="G61" s="5">
        <v>18.299399999999999</v>
      </c>
      <c r="H61" s="5">
        <v>48.86786603079841</v>
      </c>
      <c r="I61" s="5">
        <v>251.78851</v>
      </c>
      <c r="J61" s="5">
        <v>319.69910999999996</v>
      </c>
      <c r="K61" s="5">
        <v>392.88682</v>
      </c>
      <c r="L61" s="5">
        <v>507.40751</v>
      </c>
      <c r="M61" s="5">
        <v>491.9470623423735</v>
      </c>
      <c r="N61" s="5">
        <v>494.74648091065455</v>
      </c>
      <c r="O61" s="5">
        <v>486.07612933708987</v>
      </c>
      <c r="P61" s="5">
        <v>491.56873804422884</v>
      </c>
      <c r="Q61" s="5">
        <v>585.19498675944556</v>
      </c>
      <c r="R61" s="5">
        <v>643.378383959026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15.739944587751999</v>
      </c>
      <c r="D68" s="4">
        <v>17.300540000000002</v>
      </c>
      <c r="E68" s="4">
        <v>18.299869999999999</v>
      </c>
      <c r="F68" s="4">
        <v>18.70046</v>
      </c>
      <c r="G68" s="4">
        <v>18.299399999999999</v>
      </c>
      <c r="H68" s="4">
        <v>48.86786603079841</v>
      </c>
      <c r="I68" s="4">
        <v>251.78851</v>
      </c>
      <c r="J68" s="4">
        <v>319.69910999999996</v>
      </c>
      <c r="K68" s="4">
        <v>392.88682</v>
      </c>
      <c r="L68" s="4">
        <v>507.40751</v>
      </c>
      <c r="M68" s="4">
        <v>491.9470623423735</v>
      </c>
      <c r="N68" s="4">
        <v>494.74648091065455</v>
      </c>
      <c r="O68" s="4">
        <v>486.07612933708987</v>
      </c>
      <c r="P68" s="4">
        <v>491.56873804422884</v>
      </c>
      <c r="Q68" s="4">
        <v>585.19498675944556</v>
      </c>
      <c r="R68" s="4">
        <v>643.378383959026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2.3884428312003349E-2</v>
      </c>
      <c r="N71" s="7">
        <v>9.5537948367193176E-2</v>
      </c>
      <c r="O71" s="7">
        <v>7.1653522201176018E-2</v>
      </c>
      <c r="P71" s="7">
        <v>0.14330740918463911</v>
      </c>
      <c r="Q71" s="7">
        <v>0.81204579602783811</v>
      </c>
      <c r="R71" s="7">
        <v>0.83596063819624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15.739944587751999</v>
      </c>
      <c r="D73" s="7">
        <v>17.300540000000002</v>
      </c>
      <c r="E73" s="7">
        <v>18.299869999999999</v>
      </c>
      <c r="F73" s="7">
        <v>18.70046</v>
      </c>
      <c r="G73" s="7">
        <v>18.299399999999999</v>
      </c>
      <c r="H73" s="7">
        <v>48.86786603079841</v>
      </c>
      <c r="I73" s="7">
        <v>251.78851</v>
      </c>
      <c r="J73" s="7">
        <v>319.69910999999996</v>
      </c>
      <c r="K73" s="7">
        <v>392.88682</v>
      </c>
      <c r="L73" s="7">
        <v>507.40751</v>
      </c>
      <c r="M73" s="7">
        <v>491.92317791406151</v>
      </c>
      <c r="N73" s="7">
        <v>494.65094296228739</v>
      </c>
      <c r="O73" s="7">
        <v>486.00447581488868</v>
      </c>
      <c r="P73" s="7">
        <v>491.42543063504422</v>
      </c>
      <c r="Q73" s="7">
        <v>584.3829409634177</v>
      </c>
      <c r="R73" s="7">
        <v>642.54242332082981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12.69961</v>
      </c>
      <c r="K74" s="6">
        <v>54.197680000000005</v>
      </c>
      <c r="L74" s="6">
        <v>77.499840000000006</v>
      </c>
      <c r="M74" s="6">
        <v>78.866245140543214</v>
      </c>
      <c r="N74" s="6">
        <v>77.874600829072349</v>
      </c>
      <c r="O74" s="6">
        <v>77.44284039789261</v>
      </c>
      <c r="P74" s="6">
        <v>66.948444993651307</v>
      </c>
      <c r="Q74" s="6">
        <v>63.031522038085917</v>
      </c>
      <c r="R74" s="6">
        <v>60.105517254598176</v>
      </c>
    </row>
    <row r="75" spans="1:18" ht="11.25" customHeight="1" x14ac:dyDescent="0.25">
      <c r="A75" s="52" t="s">
        <v>143</v>
      </c>
      <c r="B75" s="53" t="s">
        <v>142</v>
      </c>
      <c r="C75" s="6">
        <v>15.739944587751999</v>
      </c>
      <c r="D75" s="6">
        <v>17.300540000000002</v>
      </c>
      <c r="E75" s="6">
        <v>18.299869999999999</v>
      </c>
      <c r="F75" s="6">
        <v>18.70046</v>
      </c>
      <c r="G75" s="6">
        <v>18.299399999999999</v>
      </c>
      <c r="H75" s="6">
        <v>48.86786603079841</v>
      </c>
      <c r="I75" s="6">
        <v>251.78851</v>
      </c>
      <c r="J75" s="6">
        <v>306.99949999999995</v>
      </c>
      <c r="K75" s="6">
        <v>338.68914000000001</v>
      </c>
      <c r="L75" s="6">
        <v>429.90767</v>
      </c>
      <c r="M75" s="6">
        <v>413.05693277351827</v>
      </c>
      <c r="N75" s="6">
        <v>416.77634213321505</v>
      </c>
      <c r="O75" s="6">
        <v>408.56163541699607</v>
      </c>
      <c r="P75" s="6">
        <v>424.4769856413929</v>
      </c>
      <c r="Q75" s="6">
        <v>521.35141892533181</v>
      </c>
      <c r="R75" s="6">
        <v>582.43690606623159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1.5739103061173456</v>
      </c>
      <c r="D79" s="5">
        <v>1.5178990470290963</v>
      </c>
      <c r="E79" s="5">
        <v>1.4932153380322537</v>
      </c>
      <c r="F79" s="5">
        <v>1.4738542076069663</v>
      </c>
      <c r="G79" s="5">
        <v>1.4093951853327091</v>
      </c>
      <c r="H79" s="5">
        <v>1.3927328217146091</v>
      </c>
      <c r="I79" s="5">
        <v>1.4183559671627679</v>
      </c>
      <c r="J79" s="5">
        <v>1.3124885792421119</v>
      </c>
      <c r="K79" s="5">
        <v>1.320385086766442</v>
      </c>
      <c r="L79" s="5">
        <v>1.4120370209612174</v>
      </c>
      <c r="M79" s="5">
        <v>1.5568803425383348</v>
      </c>
      <c r="N79" s="5">
        <v>1.9788778024648825</v>
      </c>
      <c r="O79" s="5">
        <v>2.4060463101821949</v>
      </c>
      <c r="P79" s="5">
        <v>3.0169779809131554</v>
      </c>
      <c r="Q79" s="5">
        <v>3.6575957903798328</v>
      </c>
      <c r="R79" s="5">
        <v>4.7478376095446979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487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33.762969129768109</v>
      </c>
      <c r="D2" s="45">
        <v>35.145791861855464</v>
      </c>
      <c r="E2" s="45">
        <v>36.630849162401915</v>
      </c>
      <c r="F2" s="45">
        <v>37.759244933307023</v>
      </c>
      <c r="G2" s="45">
        <v>38.704769691965311</v>
      </c>
      <c r="H2" s="45">
        <v>39.764892020788515</v>
      </c>
      <c r="I2" s="45">
        <v>41.012351970506415</v>
      </c>
      <c r="J2" s="45">
        <v>42.77273145593761</v>
      </c>
      <c r="K2" s="45">
        <v>44.942169813031285</v>
      </c>
      <c r="L2" s="45">
        <v>46.727646814670429</v>
      </c>
      <c r="M2" s="45">
        <v>48.062638408171274</v>
      </c>
      <c r="N2" s="45">
        <v>49.620043481971308</v>
      </c>
      <c r="O2" s="45">
        <v>51.646742229047305</v>
      </c>
      <c r="P2" s="45">
        <v>51.814825797954605</v>
      </c>
      <c r="Q2" s="45">
        <v>53.770887740669629</v>
      </c>
      <c r="R2" s="45">
        <v>55.411130965250074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33.762969129768109</v>
      </c>
      <c r="D21" s="5">
        <v>35.145791861855464</v>
      </c>
      <c r="E21" s="5">
        <v>36.630849162401915</v>
      </c>
      <c r="F21" s="5">
        <v>37.759244933307023</v>
      </c>
      <c r="G21" s="5">
        <v>38.704769691965311</v>
      </c>
      <c r="H21" s="5">
        <v>39.764892020788515</v>
      </c>
      <c r="I21" s="5">
        <v>41.012351970506415</v>
      </c>
      <c r="J21" s="5">
        <v>42.502188537296988</v>
      </c>
      <c r="K21" s="5">
        <v>43.607026160666678</v>
      </c>
      <c r="L21" s="5">
        <v>44.71294721834721</v>
      </c>
      <c r="M21" s="5">
        <v>45.928610591506576</v>
      </c>
      <c r="N21" s="5">
        <v>47.36551965392438</v>
      </c>
      <c r="O21" s="5">
        <v>49.268891177689731</v>
      </c>
      <c r="P21" s="5">
        <v>49.679808866253012</v>
      </c>
      <c r="Q21" s="5">
        <v>51.640148377333411</v>
      </c>
      <c r="R21" s="5">
        <v>53.334307905033548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33.762969129768109</v>
      </c>
      <c r="D30" s="4">
        <v>35.145791861855464</v>
      </c>
      <c r="E30" s="4">
        <v>36.630849162401915</v>
      </c>
      <c r="F30" s="4">
        <v>37.759244933307023</v>
      </c>
      <c r="G30" s="4">
        <v>38.704769691965311</v>
      </c>
      <c r="H30" s="4">
        <v>39.764892020788515</v>
      </c>
      <c r="I30" s="4">
        <v>41.012351970506415</v>
      </c>
      <c r="J30" s="4">
        <v>42.502188537296988</v>
      </c>
      <c r="K30" s="4">
        <v>43.607026160666678</v>
      </c>
      <c r="L30" s="4">
        <v>44.71294721834721</v>
      </c>
      <c r="M30" s="4">
        <v>45.928610591506576</v>
      </c>
      <c r="N30" s="4">
        <v>47.36551965392438</v>
      </c>
      <c r="O30" s="4">
        <v>49.268891177689731</v>
      </c>
      <c r="P30" s="4">
        <v>49.679808866253012</v>
      </c>
      <c r="Q30" s="4">
        <v>51.640148377333411</v>
      </c>
      <c r="R30" s="4">
        <v>53.334307905033548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33.762969129768109</v>
      </c>
      <c r="D35" s="7">
        <v>35.145791861855464</v>
      </c>
      <c r="E35" s="7">
        <v>36.630849162401915</v>
      </c>
      <c r="F35" s="7">
        <v>37.759244933307023</v>
      </c>
      <c r="G35" s="7">
        <v>38.704769691965311</v>
      </c>
      <c r="H35" s="7">
        <v>39.764892020788515</v>
      </c>
      <c r="I35" s="7">
        <v>41.012351970506415</v>
      </c>
      <c r="J35" s="7">
        <v>42.502188537296988</v>
      </c>
      <c r="K35" s="7">
        <v>43.607026160666678</v>
      </c>
      <c r="L35" s="7">
        <v>44.71294721834721</v>
      </c>
      <c r="M35" s="7">
        <v>45.928610591506576</v>
      </c>
      <c r="N35" s="7">
        <v>47.36551965392438</v>
      </c>
      <c r="O35" s="7">
        <v>49.268891177689731</v>
      </c>
      <c r="P35" s="7">
        <v>49.679808866253012</v>
      </c>
      <c r="Q35" s="7">
        <v>51.640148377333411</v>
      </c>
      <c r="R35" s="7">
        <v>53.334307905033548</v>
      </c>
    </row>
    <row r="36" spans="1:18" ht="11.25" customHeight="1" x14ac:dyDescent="0.25">
      <c r="A36" s="56" t="s">
        <v>221</v>
      </c>
      <c r="B36" s="53" t="s">
        <v>220</v>
      </c>
      <c r="C36" s="6">
        <v>33.762969129768109</v>
      </c>
      <c r="D36" s="6">
        <v>35.145791861855464</v>
      </c>
      <c r="E36" s="6">
        <v>36.630849162401915</v>
      </c>
      <c r="F36" s="6">
        <v>37.759244933307023</v>
      </c>
      <c r="G36" s="6">
        <v>38.704769691965311</v>
      </c>
      <c r="H36" s="6">
        <v>39.764892020788515</v>
      </c>
      <c r="I36" s="6">
        <v>41.012351970506415</v>
      </c>
      <c r="J36" s="6">
        <v>42.502188537296988</v>
      </c>
      <c r="K36" s="6">
        <v>43.607026160666678</v>
      </c>
      <c r="L36" s="6">
        <v>44.71294721834721</v>
      </c>
      <c r="M36" s="6">
        <v>45.928610591506576</v>
      </c>
      <c r="N36" s="6">
        <v>47.36551965392438</v>
      </c>
      <c r="O36" s="6">
        <v>49.268891177689731</v>
      </c>
      <c r="P36" s="6">
        <v>49.679808866253012</v>
      </c>
      <c r="Q36" s="6">
        <v>51.640148377333411</v>
      </c>
      <c r="R36" s="6">
        <v>53.334307905033548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0.27054291864062224</v>
      </c>
      <c r="K61" s="5">
        <v>1.335143652364607</v>
      </c>
      <c r="L61" s="5">
        <v>2.0146995963232159</v>
      </c>
      <c r="M61" s="5">
        <v>2.1340278166647</v>
      </c>
      <c r="N61" s="5">
        <v>2.2545238280469246</v>
      </c>
      <c r="O61" s="5">
        <v>2.3778510513575757</v>
      </c>
      <c r="P61" s="5">
        <v>2.1350169317015895</v>
      </c>
      <c r="Q61" s="5">
        <v>2.1307393633362177</v>
      </c>
      <c r="R61" s="5">
        <v>2.0768230602165287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0.27054291864062224</v>
      </c>
      <c r="K68" s="4">
        <v>1.335143652364607</v>
      </c>
      <c r="L68" s="4">
        <v>2.0146995963232159</v>
      </c>
      <c r="M68" s="4">
        <v>2.1340278166647</v>
      </c>
      <c r="N68" s="4">
        <v>2.2545238280469246</v>
      </c>
      <c r="O68" s="4">
        <v>2.3778510513575757</v>
      </c>
      <c r="P68" s="4">
        <v>2.1350169317015895</v>
      </c>
      <c r="Q68" s="4">
        <v>2.1307393633362177</v>
      </c>
      <c r="R68" s="4">
        <v>2.0768230602165287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0.27054291864062224</v>
      </c>
      <c r="K73" s="7">
        <v>1.335143652364607</v>
      </c>
      <c r="L73" s="7">
        <v>2.0146995963232159</v>
      </c>
      <c r="M73" s="7">
        <v>2.1340278166647</v>
      </c>
      <c r="N73" s="7">
        <v>2.2545238280469246</v>
      </c>
      <c r="O73" s="7">
        <v>2.3778510513575757</v>
      </c>
      <c r="P73" s="7">
        <v>2.1350169317015895</v>
      </c>
      <c r="Q73" s="7">
        <v>2.1307393633362177</v>
      </c>
      <c r="R73" s="7">
        <v>2.0768230602165287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0.27054291864062224</v>
      </c>
      <c r="K74" s="6">
        <v>1.335143652364607</v>
      </c>
      <c r="L74" s="6">
        <v>2.0146995963232159</v>
      </c>
      <c r="M74" s="6">
        <v>2.1340278166647</v>
      </c>
      <c r="N74" s="6">
        <v>2.2545238280469246</v>
      </c>
      <c r="O74" s="6">
        <v>2.3778510513575757</v>
      </c>
      <c r="P74" s="6">
        <v>2.1350169317015895</v>
      </c>
      <c r="Q74" s="6">
        <v>2.1307393633362177</v>
      </c>
      <c r="R74" s="6">
        <v>2.0768230602165287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488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3454.0973356995378</v>
      </c>
      <c r="D2" s="45">
        <v>3571.4670106269768</v>
      </c>
      <c r="E2" s="45">
        <v>3942.563936771081</v>
      </c>
      <c r="F2" s="45">
        <v>4141.6399112521349</v>
      </c>
      <c r="G2" s="45">
        <v>4203.7240095949728</v>
      </c>
      <c r="H2" s="45">
        <v>4322.1448511922927</v>
      </c>
      <c r="I2" s="45">
        <v>4362.0924364135826</v>
      </c>
      <c r="J2" s="45">
        <v>4451.2170429143544</v>
      </c>
      <c r="K2" s="45">
        <v>4357.2133606381667</v>
      </c>
      <c r="L2" s="45">
        <v>4305.6151620116188</v>
      </c>
      <c r="M2" s="45">
        <v>4221.9242426301007</v>
      </c>
      <c r="N2" s="45">
        <v>4139.2681972093969</v>
      </c>
      <c r="O2" s="45">
        <v>4084.3949810176882</v>
      </c>
      <c r="P2" s="45">
        <v>4053.7813794761187</v>
      </c>
      <c r="Q2" s="45">
        <v>4125.2782956179053</v>
      </c>
      <c r="R2" s="45">
        <v>4202.9062089808667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3447.9056136977088</v>
      </c>
      <c r="D21" s="5">
        <v>3564.917391437788</v>
      </c>
      <c r="E21" s="5">
        <v>3935.6596602615518</v>
      </c>
      <c r="F21" s="5">
        <v>4134.662154117339</v>
      </c>
      <c r="G21" s="5">
        <v>4196.7333689503512</v>
      </c>
      <c r="H21" s="5">
        <v>4302.8047080590004</v>
      </c>
      <c r="I21" s="5">
        <v>4255.9039839955976</v>
      </c>
      <c r="J21" s="5">
        <v>4305.7246099546865</v>
      </c>
      <c r="K21" s="5">
        <v>4146.9056669856272</v>
      </c>
      <c r="L21" s="5">
        <v>4027.8677587660518</v>
      </c>
      <c r="M21" s="5">
        <v>3963.0987381637046</v>
      </c>
      <c r="N21" s="5">
        <v>3874.2108554890174</v>
      </c>
      <c r="O21" s="5">
        <v>3825.0996773671036</v>
      </c>
      <c r="P21" s="5">
        <v>3806.9355703036158</v>
      </c>
      <c r="Q21" s="5">
        <v>3829.7456669200869</v>
      </c>
      <c r="R21" s="5">
        <v>3882.7918234211434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3447.9056136977088</v>
      </c>
      <c r="D30" s="4">
        <v>3564.917391437788</v>
      </c>
      <c r="E30" s="4">
        <v>3935.6596602615518</v>
      </c>
      <c r="F30" s="4">
        <v>4134.662154117339</v>
      </c>
      <c r="G30" s="4">
        <v>4196.7333689503512</v>
      </c>
      <c r="H30" s="4">
        <v>4302.8047080590004</v>
      </c>
      <c r="I30" s="4">
        <v>4255.9039839955976</v>
      </c>
      <c r="J30" s="4">
        <v>4305.7246099546865</v>
      </c>
      <c r="K30" s="4">
        <v>4146.9056669856272</v>
      </c>
      <c r="L30" s="4">
        <v>4027.8677587660518</v>
      </c>
      <c r="M30" s="4">
        <v>3963.0987381637046</v>
      </c>
      <c r="N30" s="4">
        <v>3874.2108554890174</v>
      </c>
      <c r="O30" s="4">
        <v>3825.0996773671036</v>
      </c>
      <c r="P30" s="4">
        <v>3806.9355703036158</v>
      </c>
      <c r="Q30" s="4">
        <v>3829.7456669200869</v>
      </c>
      <c r="R30" s="4">
        <v>3882.7918234211434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16.480212575393534</v>
      </c>
      <c r="D34" s="7">
        <v>17.453456293228626</v>
      </c>
      <c r="E34" s="7">
        <v>22.607140280086654</v>
      </c>
      <c r="F34" s="7">
        <v>26.749024672278981</v>
      </c>
      <c r="G34" s="7">
        <v>22.064303034884677</v>
      </c>
      <c r="H34" s="7">
        <v>21.370746702907493</v>
      </c>
      <c r="I34" s="7">
        <v>22.173492764050167</v>
      </c>
      <c r="J34" s="7">
        <v>20.455454809856228</v>
      </c>
      <c r="K34" s="7">
        <v>21.202529236276416</v>
      </c>
      <c r="L34" s="7">
        <v>18.558415316738611</v>
      </c>
      <c r="M34" s="7">
        <v>16.697229174028465</v>
      </c>
      <c r="N34" s="7">
        <v>16.362995087770081</v>
      </c>
      <c r="O34" s="7">
        <v>17.421802865104567</v>
      </c>
      <c r="P34" s="7">
        <v>16.421218239656344</v>
      </c>
      <c r="Q34" s="7">
        <v>14.308623374335593</v>
      </c>
      <c r="R34" s="7">
        <v>10.491108936632903</v>
      </c>
    </row>
    <row r="35" spans="1:18" ht="11.25" customHeight="1" x14ac:dyDescent="0.25">
      <c r="A35" s="50" t="s">
        <v>223</v>
      </c>
      <c r="B35" s="51" t="s">
        <v>222</v>
      </c>
      <c r="C35" s="7">
        <v>1918.20191580805</v>
      </c>
      <c r="D35" s="7">
        <v>1930.9141250362338</v>
      </c>
      <c r="E35" s="7">
        <v>2104.2385784226612</v>
      </c>
      <c r="F35" s="7">
        <v>2159.9309940856151</v>
      </c>
      <c r="G35" s="7">
        <v>2126.4627189240532</v>
      </c>
      <c r="H35" s="7">
        <v>2038.8476338717091</v>
      </c>
      <c r="I35" s="7">
        <v>2002.5987538781785</v>
      </c>
      <c r="J35" s="7">
        <v>1928.0759599211192</v>
      </c>
      <c r="K35" s="7">
        <v>1704.1726084946733</v>
      </c>
      <c r="L35" s="7">
        <v>1653.912847539332</v>
      </c>
      <c r="M35" s="7">
        <v>1630.7313978014504</v>
      </c>
      <c r="N35" s="7">
        <v>1567.61819665282</v>
      </c>
      <c r="O35" s="7">
        <v>1534.2832125113439</v>
      </c>
      <c r="P35" s="7">
        <v>1487.6685814049213</v>
      </c>
      <c r="Q35" s="7">
        <v>1455.1337604090729</v>
      </c>
      <c r="R35" s="7">
        <v>1468.9322142795265</v>
      </c>
    </row>
    <row r="36" spans="1:18" ht="11.25" customHeight="1" x14ac:dyDescent="0.25">
      <c r="A36" s="56" t="s">
        <v>221</v>
      </c>
      <c r="B36" s="53" t="s">
        <v>220</v>
      </c>
      <c r="C36" s="6">
        <v>1918.20191580805</v>
      </c>
      <c r="D36" s="6">
        <v>1930.9141250362338</v>
      </c>
      <c r="E36" s="6">
        <v>2104.2385784226612</v>
      </c>
      <c r="F36" s="6">
        <v>2159.9309940856151</v>
      </c>
      <c r="G36" s="6">
        <v>2126.4627189240532</v>
      </c>
      <c r="H36" s="6">
        <v>2038.8476338717091</v>
      </c>
      <c r="I36" s="6">
        <v>2002.5987538781785</v>
      </c>
      <c r="J36" s="6">
        <v>1928.0759599211192</v>
      </c>
      <c r="K36" s="6">
        <v>1704.1726084946733</v>
      </c>
      <c r="L36" s="6">
        <v>1653.912847539332</v>
      </c>
      <c r="M36" s="6">
        <v>1630.7313978014504</v>
      </c>
      <c r="N36" s="6">
        <v>1567.61819665282</v>
      </c>
      <c r="O36" s="6">
        <v>1534.2832125113439</v>
      </c>
      <c r="P36" s="6">
        <v>1487.6685814049213</v>
      </c>
      <c r="Q36" s="6">
        <v>1455.1337604090729</v>
      </c>
      <c r="R36" s="6">
        <v>1468.9322142795265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1513.223485314265</v>
      </c>
      <c r="D43" s="7">
        <v>1616.5498101083256</v>
      </c>
      <c r="E43" s="7">
        <v>1808.8139415588037</v>
      </c>
      <c r="F43" s="7">
        <v>1947.982135359445</v>
      </c>
      <c r="G43" s="7">
        <v>2048.2063469914133</v>
      </c>
      <c r="H43" s="7">
        <v>2242.5863274843832</v>
      </c>
      <c r="I43" s="7">
        <v>2231.1317373533689</v>
      </c>
      <c r="J43" s="7">
        <v>2357.1931952237114</v>
      </c>
      <c r="K43" s="7">
        <v>2420.0659513672376</v>
      </c>
      <c r="L43" s="7">
        <v>2353.9131553632451</v>
      </c>
      <c r="M43" s="7">
        <v>2313.8232847132826</v>
      </c>
      <c r="N43" s="7">
        <v>2287.3850192999735</v>
      </c>
      <c r="O43" s="7">
        <v>2270.1108190964296</v>
      </c>
      <c r="P43" s="7">
        <v>2299.2984738013674</v>
      </c>
      <c r="Q43" s="7">
        <v>2355.6637947866107</v>
      </c>
      <c r="R43" s="7">
        <v>2398.7465189481004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1.4645778874398514</v>
      </c>
      <c r="L45" s="7">
        <v>1.4833405467363217</v>
      </c>
      <c r="M45" s="7">
        <v>1.8468264749432983</v>
      </c>
      <c r="N45" s="7">
        <v>2.8446444484539866</v>
      </c>
      <c r="O45" s="7">
        <v>3.2838428942253715</v>
      </c>
      <c r="P45" s="7">
        <v>3.5472968576710611</v>
      </c>
      <c r="Q45" s="7">
        <v>4.6394883500673263</v>
      </c>
      <c r="R45" s="7">
        <v>4.6219812568836769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1.4645778874398514</v>
      </c>
      <c r="L46" s="6">
        <v>1.4833405467363217</v>
      </c>
      <c r="M46" s="6">
        <v>1.8468264749432983</v>
      </c>
      <c r="N46" s="6">
        <v>2.8446444484539866</v>
      </c>
      <c r="O46" s="6">
        <v>3.2838428942253715</v>
      </c>
      <c r="P46" s="6">
        <v>3.5472968576710611</v>
      </c>
      <c r="Q46" s="6">
        <v>4.6394883500673263</v>
      </c>
      <c r="R46" s="6">
        <v>4.6219812568836769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5.9059917762327094E-2</v>
      </c>
      <c r="J52" s="5">
        <v>0.23047649868015033</v>
      </c>
      <c r="K52" s="5">
        <v>1.0657477100025716</v>
      </c>
      <c r="L52" s="5">
        <v>1.2492045188685301</v>
      </c>
      <c r="M52" s="5">
        <v>1.6092147740981404</v>
      </c>
      <c r="N52" s="5">
        <v>2.1142580477457535</v>
      </c>
      <c r="O52" s="5">
        <v>2.4776467969603346</v>
      </c>
      <c r="P52" s="5">
        <v>2.9218424451798999</v>
      </c>
      <c r="Q52" s="5">
        <v>3.3970540290189315</v>
      </c>
      <c r="R52" s="5">
        <v>3.9142678782272746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5.9059917762327094E-2</v>
      </c>
      <c r="J53" s="4">
        <v>0.23047649868015033</v>
      </c>
      <c r="K53" s="4">
        <v>1.0657477100025716</v>
      </c>
      <c r="L53" s="4">
        <v>1.2492045188685301</v>
      </c>
      <c r="M53" s="4">
        <v>1.6092147740981404</v>
      </c>
      <c r="N53" s="4">
        <v>2.1142580477457535</v>
      </c>
      <c r="O53" s="4">
        <v>2.4776467969603346</v>
      </c>
      <c r="P53" s="4">
        <v>2.9218424451798999</v>
      </c>
      <c r="Q53" s="4">
        <v>3.3970540290189315</v>
      </c>
      <c r="R53" s="4">
        <v>3.9142678782272746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6.1917220018289516</v>
      </c>
      <c r="D61" s="5">
        <v>6.5496191891890296</v>
      </c>
      <c r="E61" s="5">
        <v>6.9042765095289482</v>
      </c>
      <c r="F61" s="5">
        <v>6.9777571347960778</v>
      </c>
      <c r="G61" s="5">
        <v>6.9906406446212443</v>
      </c>
      <c r="H61" s="5">
        <v>19.340143133292262</v>
      </c>
      <c r="I61" s="5">
        <v>106.12939250022303</v>
      </c>
      <c r="J61" s="5">
        <v>145.26195646098768</v>
      </c>
      <c r="K61" s="5">
        <v>209.24108283626924</v>
      </c>
      <c r="L61" s="5">
        <v>276.48044881237058</v>
      </c>
      <c r="M61" s="5">
        <v>257.15067871862175</v>
      </c>
      <c r="N61" s="5">
        <v>262.50608427986663</v>
      </c>
      <c r="O61" s="5">
        <v>256.21437408126889</v>
      </c>
      <c r="P61" s="5">
        <v>242.97803274195283</v>
      </c>
      <c r="Q61" s="5">
        <v>290.55546452905395</v>
      </c>
      <c r="R61" s="5">
        <v>313.7375700047603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6.1917220018289516</v>
      </c>
      <c r="D68" s="4">
        <v>6.5496191891890296</v>
      </c>
      <c r="E68" s="4">
        <v>6.9042765095289482</v>
      </c>
      <c r="F68" s="4">
        <v>6.9777571347960778</v>
      </c>
      <c r="G68" s="4">
        <v>6.9906406446212443</v>
      </c>
      <c r="H68" s="4">
        <v>19.340143133292262</v>
      </c>
      <c r="I68" s="4">
        <v>106.12939250022303</v>
      </c>
      <c r="J68" s="4">
        <v>145.26195646098768</v>
      </c>
      <c r="K68" s="4">
        <v>209.24108283626924</v>
      </c>
      <c r="L68" s="4">
        <v>276.48044881237058</v>
      </c>
      <c r="M68" s="4">
        <v>257.15067871862175</v>
      </c>
      <c r="N68" s="4">
        <v>262.50608427986663</v>
      </c>
      <c r="O68" s="4">
        <v>256.21437408126889</v>
      </c>
      <c r="P68" s="4">
        <v>242.97803274195283</v>
      </c>
      <c r="Q68" s="4">
        <v>290.55546452905395</v>
      </c>
      <c r="R68" s="4">
        <v>313.7375700047603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3.544524304606356E-3</v>
      </c>
      <c r="N71" s="7">
        <v>1.7401361625231499E-2</v>
      </c>
      <c r="O71" s="7">
        <v>1.3919385769192241E-2</v>
      </c>
      <c r="P71" s="7">
        <v>2.6970856146979402E-2</v>
      </c>
      <c r="Q71" s="7">
        <v>0.16452354397028429</v>
      </c>
      <c r="R71" s="7">
        <v>0.18920810682446385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6.1917220018289516</v>
      </c>
      <c r="D73" s="7">
        <v>6.5496191891890296</v>
      </c>
      <c r="E73" s="7">
        <v>6.9042765095289482</v>
      </c>
      <c r="F73" s="7">
        <v>6.9777571347960778</v>
      </c>
      <c r="G73" s="7">
        <v>6.9906406446212443</v>
      </c>
      <c r="H73" s="7">
        <v>19.340143133292262</v>
      </c>
      <c r="I73" s="7">
        <v>106.12939250022303</v>
      </c>
      <c r="J73" s="7">
        <v>145.26195646098768</v>
      </c>
      <c r="K73" s="7">
        <v>209.24108283626924</v>
      </c>
      <c r="L73" s="7">
        <v>276.48044881237058</v>
      </c>
      <c r="M73" s="7">
        <v>257.14713419431712</v>
      </c>
      <c r="N73" s="7">
        <v>262.48868291824141</v>
      </c>
      <c r="O73" s="7">
        <v>256.20045469549967</v>
      </c>
      <c r="P73" s="7">
        <v>242.95106188580584</v>
      </c>
      <c r="Q73" s="7">
        <v>290.39094098508366</v>
      </c>
      <c r="R73" s="7">
        <v>313.54836189793582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12.272951476372443</v>
      </c>
      <c r="K74" s="6">
        <v>52.177720910893505</v>
      </c>
      <c r="L74" s="6">
        <v>74.522878798827776</v>
      </c>
      <c r="M74" s="6">
        <v>75.770333994391578</v>
      </c>
      <c r="N74" s="6">
        <v>74.616147008553057</v>
      </c>
      <c r="O74" s="6">
        <v>74.048692039621628</v>
      </c>
      <c r="P74" s="6">
        <v>63.933370166759026</v>
      </c>
      <c r="Q74" s="6">
        <v>60.04070243113366</v>
      </c>
      <c r="R74" s="6">
        <v>57.19981033489195</v>
      </c>
    </row>
    <row r="75" spans="1:18" ht="11.25" customHeight="1" x14ac:dyDescent="0.25">
      <c r="A75" s="52" t="s">
        <v>143</v>
      </c>
      <c r="B75" s="53" t="s">
        <v>142</v>
      </c>
      <c r="C75" s="6">
        <v>6.1917220018289516</v>
      </c>
      <c r="D75" s="6">
        <v>6.5496191891890296</v>
      </c>
      <c r="E75" s="6">
        <v>6.9042765095289482</v>
      </c>
      <c r="F75" s="6">
        <v>6.9777571347960778</v>
      </c>
      <c r="G75" s="6">
        <v>6.9906406446212443</v>
      </c>
      <c r="H75" s="6">
        <v>19.340143133292262</v>
      </c>
      <c r="I75" s="6">
        <v>106.12939250022303</v>
      </c>
      <c r="J75" s="6">
        <v>132.98900498461524</v>
      </c>
      <c r="K75" s="6">
        <v>157.06336192537574</v>
      </c>
      <c r="L75" s="6">
        <v>201.95757001354278</v>
      </c>
      <c r="M75" s="6">
        <v>181.37680019992555</v>
      </c>
      <c r="N75" s="6">
        <v>187.87253590968837</v>
      </c>
      <c r="O75" s="6">
        <v>182.15176265587806</v>
      </c>
      <c r="P75" s="6">
        <v>179.01769171904681</v>
      </c>
      <c r="Q75" s="6">
        <v>230.35023855395002</v>
      </c>
      <c r="R75" s="6">
        <v>256.34855156304388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8.6310626792158421E-4</v>
      </c>
      <c r="L79" s="5">
        <v>1.7749914327199377E-2</v>
      </c>
      <c r="M79" s="5">
        <v>6.561097367551158E-2</v>
      </c>
      <c r="N79" s="5">
        <v>0.43699939276790611</v>
      </c>
      <c r="O79" s="5">
        <v>0.6032827723550569</v>
      </c>
      <c r="P79" s="5">
        <v>0.94593398536977014</v>
      </c>
      <c r="Q79" s="5">
        <v>1.5801101397453359</v>
      </c>
      <c r="R79" s="5">
        <v>2.4625476767364267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489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256.47572158713473</v>
      </c>
      <c r="D2" s="45">
        <v>259.00218593255613</v>
      </c>
      <c r="E2" s="45">
        <v>268.79362832111434</v>
      </c>
      <c r="F2" s="45">
        <v>277.42286076390684</v>
      </c>
      <c r="G2" s="45">
        <v>274.88641287652399</v>
      </c>
      <c r="H2" s="45">
        <v>273.46135307634751</v>
      </c>
      <c r="I2" s="45">
        <v>268.10116756768207</v>
      </c>
      <c r="J2" s="45">
        <v>282.48464947159323</v>
      </c>
      <c r="K2" s="45">
        <v>272.80058313630002</v>
      </c>
      <c r="L2" s="45">
        <v>249.86755667177178</v>
      </c>
      <c r="M2" s="45">
        <v>269.46087019199706</v>
      </c>
      <c r="N2" s="45">
        <v>266.18951116651715</v>
      </c>
      <c r="O2" s="45">
        <v>263.96884720307298</v>
      </c>
      <c r="P2" s="45">
        <v>263.75825202964808</v>
      </c>
      <c r="Q2" s="45">
        <v>269.86503955355283</v>
      </c>
      <c r="R2" s="45">
        <v>274.06356019026271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253.8782471504297</v>
      </c>
      <c r="D21" s="5">
        <v>256.46536782756664</v>
      </c>
      <c r="E21" s="5">
        <v>266.30301576476393</v>
      </c>
      <c r="F21" s="5">
        <v>274.98322075656733</v>
      </c>
      <c r="G21" s="5">
        <v>272.26628390269565</v>
      </c>
      <c r="H21" s="5">
        <v>269.4139227159796</v>
      </c>
      <c r="I21" s="5">
        <v>254.42280509264992</v>
      </c>
      <c r="J21" s="5">
        <v>264.97264447045825</v>
      </c>
      <c r="K21" s="5">
        <v>253.45415522129727</v>
      </c>
      <c r="L21" s="5">
        <v>223.54223254535981</v>
      </c>
      <c r="M21" s="5">
        <v>240.90312845366677</v>
      </c>
      <c r="N21" s="5">
        <v>236.88615359050524</v>
      </c>
      <c r="O21" s="5">
        <v>234.59108069939506</v>
      </c>
      <c r="P21" s="5">
        <v>232.67822672987364</v>
      </c>
      <c r="Q21" s="5">
        <v>233.14839806711899</v>
      </c>
      <c r="R21" s="5">
        <v>235.02628735074921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253.8782471504297</v>
      </c>
      <c r="D30" s="4">
        <v>256.46536782756664</v>
      </c>
      <c r="E30" s="4">
        <v>266.30301576476393</v>
      </c>
      <c r="F30" s="4">
        <v>274.98322075656733</v>
      </c>
      <c r="G30" s="4">
        <v>272.26628390269565</v>
      </c>
      <c r="H30" s="4">
        <v>269.4139227159796</v>
      </c>
      <c r="I30" s="4">
        <v>254.42280509264992</v>
      </c>
      <c r="J30" s="4">
        <v>264.97264447045825</v>
      </c>
      <c r="K30" s="4">
        <v>253.45415522129727</v>
      </c>
      <c r="L30" s="4">
        <v>223.54223254535981</v>
      </c>
      <c r="M30" s="4">
        <v>240.90312845366677</v>
      </c>
      <c r="N30" s="4">
        <v>236.88615359050524</v>
      </c>
      <c r="O30" s="4">
        <v>234.59108069939506</v>
      </c>
      <c r="P30" s="4">
        <v>232.67822672987364</v>
      </c>
      <c r="Q30" s="4">
        <v>233.14839806711899</v>
      </c>
      <c r="R30" s="4">
        <v>235.02628735074921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0.14639370677137264</v>
      </c>
      <c r="E34" s="7">
        <v>0.49210971991334901</v>
      </c>
      <c r="F34" s="7">
        <v>0.7287986706897176</v>
      </c>
      <c r="G34" s="7">
        <v>0.97446874509405434</v>
      </c>
      <c r="H34" s="7">
        <v>1.4396782033176387</v>
      </c>
      <c r="I34" s="7">
        <v>1.7836400895704962</v>
      </c>
      <c r="J34" s="7">
        <v>2.3785964573213212</v>
      </c>
      <c r="K34" s="7">
        <v>2.7438030843504153</v>
      </c>
      <c r="L34" s="7">
        <v>3.2167113115526695</v>
      </c>
      <c r="M34" s="7">
        <v>3.9679284997736612</v>
      </c>
      <c r="N34" s="7">
        <v>4.3174220696182806</v>
      </c>
      <c r="O34" s="7">
        <v>4.4005539627869812</v>
      </c>
      <c r="P34" s="7">
        <v>4.2856701726817903</v>
      </c>
      <c r="Q34" s="7">
        <v>4.174005524159158</v>
      </c>
      <c r="R34" s="7">
        <v>3.5853493415310869</v>
      </c>
    </row>
    <row r="35" spans="1:18" ht="11.25" customHeight="1" x14ac:dyDescent="0.25">
      <c r="A35" s="50" t="s">
        <v>223</v>
      </c>
      <c r="B35" s="51" t="s">
        <v>222</v>
      </c>
      <c r="C35" s="7">
        <v>0.12798693566437161</v>
      </c>
      <c r="D35" s="7">
        <v>0.13995469898416299</v>
      </c>
      <c r="E35" s="7">
        <v>0.12439583635017776</v>
      </c>
      <c r="F35" s="7">
        <v>0.11704505670699671</v>
      </c>
      <c r="G35" s="7">
        <v>0.10307488879502685</v>
      </c>
      <c r="H35" s="7">
        <v>8.0939719862038295E-2</v>
      </c>
      <c r="I35" s="7">
        <v>6.8465005026962428E-2</v>
      </c>
      <c r="J35" s="7">
        <v>6.9966866874423217E-2</v>
      </c>
      <c r="K35" s="7">
        <v>5.4507928511726089E-2</v>
      </c>
      <c r="L35" s="7">
        <v>3.7302318614291639E-2</v>
      </c>
      <c r="M35" s="7">
        <v>4.0291072928695423E-2</v>
      </c>
      <c r="N35" s="7">
        <v>2.9308448546650455E-2</v>
      </c>
      <c r="O35" s="7">
        <v>2.9558185450868284E-2</v>
      </c>
      <c r="P35" s="7">
        <v>1.8382675309118274E-2</v>
      </c>
      <c r="Q35" s="7">
        <v>2.1745680469871315E-2</v>
      </c>
      <c r="R35" s="7">
        <v>1.7669227102393409E-2</v>
      </c>
    </row>
    <row r="36" spans="1:18" ht="11.25" customHeight="1" x14ac:dyDescent="0.25">
      <c r="A36" s="56" t="s">
        <v>221</v>
      </c>
      <c r="B36" s="53" t="s">
        <v>220</v>
      </c>
      <c r="C36" s="6">
        <v>0.12798693566437161</v>
      </c>
      <c r="D36" s="6">
        <v>0.13995469898416299</v>
      </c>
      <c r="E36" s="6">
        <v>0.12439583635017776</v>
      </c>
      <c r="F36" s="6">
        <v>0.11704505670699671</v>
      </c>
      <c r="G36" s="6">
        <v>0.10307488879502685</v>
      </c>
      <c r="H36" s="6">
        <v>8.0939719862038295E-2</v>
      </c>
      <c r="I36" s="6">
        <v>6.8465005026962428E-2</v>
      </c>
      <c r="J36" s="6">
        <v>6.9966866874423217E-2</v>
      </c>
      <c r="K36" s="6">
        <v>5.4507928511726089E-2</v>
      </c>
      <c r="L36" s="6">
        <v>3.7302318614291639E-2</v>
      </c>
      <c r="M36" s="6">
        <v>4.0291072928695423E-2</v>
      </c>
      <c r="N36" s="6">
        <v>2.9308448546650455E-2</v>
      </c>
      <c r="O36" s="6">
        <v>2.9558185450868284E-2</v>
      </c>
      <c r="P36" s="6">
        <v>1.8382675309118274E-2</v>
      </c>
      <c r="Q36" s="6">
        <v>2.1745680469871315E-2</v>
      </c>
      <c r="R36" s="6">
        <v>1.7669227102393409E-2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253.75026021476532</v>
      </c>
      <c r="D43" s="7">
        <v>256.17901942181112</v>
      </c>
      <c r="E43" s="7">
        <v>265.68651020850041</v>
      </c>
      <c r="F43" s="7">
        <v>274.13737702917064</v>
      </c>
      <c r="G43" s="7">
        <v>271.18874026880655</v>
      </c>
      <c r="H43" s="7">
        <v>267.89330479279994</v>
      </c>
      <c r="I43" s="7">
        <v>252.57069999805248</v>
      </c>
      <c r="J43" s="7">
        <v>262.52408114626252</v>
      </c>
      <c r="K43" s="7">
        <v>250.50424380433111</v>
      </c>
      <c r="L43" s="7">
        <v>220.14948964067256</v>
      </c>
      <c r="M43" s="7">
        <v>236.70597705195007</v>
      </c>
      <c r="N43" s="7">
        <v>232.25059091312065</v>
      </c>
      <c r="O43" s="7">
        <v>229.82850869553192</v>
      </c>
      <c r="P43" s="7">
        <v>228.02238697556612</v>
      </c>
      <c r="Q43" s="7">
        <v>228.50261014668962</v>
      </c>
      <c r="R43" s="7">
        <v>230.97821259925138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0.15160040410402492</v>
      </c>
      <c r="L45" s="7">
        <v>0.13872927452029329</v>
      </c>
      <c r="M45" s="7">
        <v>0.18893182901434594</v>
      </c>
      <c r="N45" s="7">
        <v>0.28883215921968258</v>
      </c>
      <c r="O45" s="7">
        <v>0.33245985562530267</v>
      </c>
      <c r="P45" s="7">
        <v>0.35178690631660758</v>
      </c>
      <c r="Q45" s="7">
        <v>0.45003671580034432</v>
      </c>
      <c r="R45" s="7">
        <v>0.44505618286436843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0.15160040410402492</v>
      </c>
      <c r="L46" s="6">
        <v>0.13872927452029329</v>
      </c>
      <c r="M46" s="6">
        <v>0.18893182901434594</v>
      </c>
      <c r="N46" s="6">
        <v>0.28883215921968258</v>
      </c>
      <c r="O46" s="6">
        <v>0.33245985562530267</v>
      </c>
      <c r="P46" s="6">
        <v>0.35178690631660758</v>
      </c>
      <c r="Q46" s="6">
        <v>0.45003671580034432</v>
      </c>
      <c r="R46" s="6">
        <v>0.44505618286436843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0.30019000000001483</v>
      </c>
      <c r="H52" s="5">
        <v>0.35826810110319229</v>
      </c>
      <c r="I52" s="5">
        <v>0.25864281819347351</v>
      </c>
      <c r="J52" s="5">
        <v>1.4041273780419075</v>
      </c>
      <c r="K52" s="5">
        <v>1.8080726298435026</v>
      </c>
      <c r="L52" s="5">
        <v>6.0956374408048566</v>
      </c>
      <c r="M52" s="5">
        <v>8.5671046016261627</v>
      </c>
      <c r="N52" s="5">
        <v>8.7276974456819403</v>
      </c>
      <c r="O52" s="5">
        <v>9.3598025060588892</v>
      </c>
      <c r="P52" s="5">
        <v>11.557145096444982</v>
      </c>
      <c r="Q52" s="5">
        <v>12.254550233843831</v>
      </c>
      <c r="R52" s="5">
        <v>12.181249400575703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0.30019000000001483</v>
      </c>
      <c r="H53" s="4">
        <v>0.35826810110319229</v>
      </c>
      <c r="I53" s="4">
        <v>0.25864281819347351</v>
      </c>
      <c r="J53" s="4">
        <v>1.4041273780419075</v>
      </c>
      <c r="K53" s="4">
        <v>1.8080726298435026</v>
      </c>
      <c r="L53" s="4">
        <v>6.0956374408048566</v>
      </c>
      <c r="M53" s="4">
        <v>8.5671046016261627</v>
      </c>
      <c r="N53" s="4">
        <v>8.7276974456819403</v>
      </c>
      <c r="O53" s="4">
        <v>9.3598025060588892</v>
      </c>
      <c r="P53" s="4">
        <v>11.557145096444982</v>
      </c>
      <c r="Q53" s="4">
        <v>12.254550233843831</v>
      </c>
      <c r="R53" s="4">
        <v>12.181249400575703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1.0382809177821402</v>
      </c>
      <c r="D61" s="5">
        <v>1.0379358625270496</v>
      </c>
      <c r="E61" s="5">
        <v>1.0141303586760517</v>
      </c>
      <c r="F61" s="5">
        <v>0.98197206419791594</v>
      </c>
      <c r="G61" s="5">
        <v>0.9255820503004728</v>
      </c>
      <c r="H61" s="5">
        <v>2.3103212552603596</v>
      </c>
      <c r="I61" s="5">
        <v>12.014160573927587</v>
      </c>
      <c r="J61" s="5">
        <v>14.811429046675869</v>
      </c>
      <c r="K61" s="5">
        <v>16.236546990000576</v>
      </c>
      <c r="L61" s="5">
        <v>18.860706186910381</v>
      </c>
      <c r="M61" s="5">
        <v>18.537712067210339</v>
      </c>
      <c r="N61" s="5">
        <v>19.091436628157364</v>
      </c>
      <c r="O61" s="5">
        <v>18.430095663173486</v>
      </c>
      <c r="P61" s="5">
        <v>17.791300942842803</v>
      </c>
      <c r="Q61" s="5">
        <v>22.835771623360259</v>
      </c>
      <c r="R61" s="5">
        <v>25.162690312017734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1.0382809177821402</v>
      </c>
      <c r="D68" s="4">
        <v>1.0379358625270496</v>
      </c>
      <c r="E68" s="4">
        <v>1.0141303586760517</v>
      </c>
      <c r="F68" s="4">
        <v>0.98197206419791594</v>
      </c>
      <c r="G68" s="4">
        <v>0.9255820503004728</v>
      </c>
      <c r="H68" s="4">
        <v>2.3103212552603596</v>
      </c>
      <c r="I68" s="4">
        <v>12.014160573927587</v>
      </c>
      <c r="J68" s="4">
        <v>14.811429046675869</v>
      </c>
      <c r="K68" s="4">
        <v>16.236546990000576</v>
      </c>
      <c r="L68" s="4">
        <v>18.860706186910381</v>
      </c>
      <c r="M68" s="4">
        <v>18.537712067210339</v>
      </c>
      <c r="N68" s="4">
        <v>19.091436628157364</v>
      </c>
      <c r="O68" s="4">
        <v>18.430095663173486</v>
      </c>
      <c r="P68" s="4">
        <v>17.791300942842803</v>
      </c>
      <c r="Q68" s="4">
        <v>22.835771623360259</v>
      </c>
      <c r="R68" s="4">
        <v>25.162690312017734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1.887026577765992E-2</v>
      </c>
      <c r="N71" s="7">
        <v>7.1833151856676325E-2</v>
      </c>
      <c r="O71" s="7">
        <v>5.2583242278569101E-2</v>
      </c>
      <c r="P71" s="7">
        <v>0.10668135045412898</v>
      </c>
      <c r="Q71" s="7">
        <v>0.59350308149680231</v>
      </c>
      <c r="R71" s="7">
        <v>0.58881793723412135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1.0382809177821402</v>
      </c>
      <c r="D73" s="7">
        <v>1.0379358625270496</v>
      </c>
      <c r="E73" s="7">
        <v>1.0141303586760517</v>
      </c>
      <c r="F73" s="7">
        <v>0.98197206419791594</v>
      </c>
      <c r="G73" s="7">
        <v>0.9255820503004728</v>
      </c>
      <c r="H73" s="7">
        <v>2.3103212552603596</v>
      </c>
      <c r="I73" s="7">
        <v>12.014160573927587</v>
      </c>
      <c r="J73" s="7">
        <v>14.811429046675869</v>
      </c>
      <c r="K73" s="7">
        <v>16.236546990000576</v>
      </c>
      <c r="L73" s="7">
        <v>18.860706186910381</v>
      </c>
      <c r="M73" s="7">
        <v>18.518841801432679</v>
      </c>
      <c r="N73" s="7">
        <v>19.019603476300688</v>
      </c>
      <c r="O73" s="7">
        <v>18.377512420894917</v>
      </c>
      <c r="P73" s="7">
        <v>17.684619592388675</v>
      </c>
      <c r="Q73" s="7">
        <v>22.242268541863456</v>
      </c>
      <c r="R73" s="7">
        <v>24.573872374783612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4.4536625109870535E-4</v>
      </c>
      <c r="K74" s="6">
        <v>1.6689034122124653E-3</v>
      </c>
      <c r="L74" s="6">
        <v>1.6807875778605706E-3</v>
      </c>
      <c r="M74" s="6">
        <v>1.8720851618577485E-3</v>
      </c>
      <c r="N74" s="6">
        <v>1.39503580018331E-3</v>
      </c>
      <c r="O74" s="6">
        <v>1.4265586391438061E-3</v>
      </c>
      <c r="P74" s="6">
        <v>7.9000551593507774E-4</v>
      </c>
      <c r="Q74" s="6">
        <v>8.9725492307113775E-4</v>
      </c>
      <c r="R74" s="6">
        <v>6.8803477056070012E-4</v>
      </c>
    </row>
    <row r="75" spans="1:18" ht="11.25" customHeight="1" x14ac:dyDescent="0.25">
      <c r="A75" s="52" t="s">
        <v>143</v>
      </c>
      <c r="B75" s="53" t="s">
        <v>142</v>
      </c>
      <c r="C75" s="6">
        <v>1.0382809177821402</v>
      </c>
      <c r="D75" s="6">
        <v>1.0379358625270496</v>
      </c>
      <c r="E75" s="6">
        <v>1.0141303586760517</v>
      </c>
      <c r="F75" s="6">
        <v>0.98197206419791594</v>
      </c>
      <c r="G75" s="6">
        <v>0.9255820503004728</v>
      </c>
      <c r="H75" s="6">
        <v>2.3103212552603596</v>
      </c>
      <c r="I75" s="6">
        <v>12.014160573927587</v>
      </c>
      <c r="J75" s="6">
        <v>14.810983680424771</v>
      </c>
      <c r="K75" s="6">
        <v>16.234878086588363</v>
      </c>
      <c r="L75" s="6">
        <v>18.85902539933252</v>
      </c>
      <c r="M75" s="6">
        <v>18.516969716270822</v>
      </c>
      <c r="N75" s="6">
        <v>19.018208440500505</v>
      </c>
      <c r="O75" s="6">
        <v>18.376085862255774</v>
      </c>
      <c r="P75" s="6">
        <v>17.68382958687274</v>
      </c>
      <c r="Q75" s="6">
        <v>22.241371286940385</v>
      </c>
      <c r="R75" s="6">
        <v>24.57318434001305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1.5591935189228914</v>
      </c>
      <c r="D79" s="5">
        <v>1.4988822424624377</v>
      </c>
      <c r="E79" s="5">
        <v>1.476482197674386</v>
      </c>
      <c r="F79" s="5">
        <v>1.45766794314159</v>
      </c>
      <c r="G79" s="5">
        <v>1.3943569235278894</v>
      </c>
      <c r="H79" s="5">
        <v>1.3788410040043462</v>
      </c>
      <c r="I79" s="5">
        <v>1.4055590829111253</v>
      </c>
      <c r="J79" s="5">
        <v>1.2964485764172184</v>
      </c>
      <c r="K79" s="5">
        <v>1.3018082951586638</v>
      </c>
      <c r="L79" s="5">
        <v>1.3689804986967133</v>
      </c>
      <c r="M79" s="5">
        <v>1.4529250694938247</v>
      </c>
      <c r="N79" s="5">
        <v>1.4842235021725936</v>
      </c>
      <c r="O79" s="5">
        <v>1.5878683344455311</v>
      </c>
      <c r="P79" s="5">
        <v>1.7315792604866791</v>
      </c>
      <c r="Q79" s="5">
        <v>1.6263196292297306</v>
      </c>
      <c r="R79" s="5">
        <v>1.6933331269200411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6" sqref="C6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490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394.7894697151919</v>
      </c>
      <c r="D2" s="45">
        <v>400.72974927268325</v>
      </c>
      <c r="E2" s="45">
        <v>400.0271165243085</v>
      </c>
      <c r="F2" s="45">
        <v>403.31400058108642</v>
      </c>
      <c r="G2" s="45">
        <v>407.55767905415951</v>
      </c>
      <c r="H2" s="45">
        <v>422.03962560694924</v>
      </c>
      <c r="I2" s="45">
        <v>442.12228198812409</v>
      </c>
      <c r="J2" s="45">
        <v>458.58148995613914</v>
      </c>
      <c r="K2" s="45">
        <v>453.49262711513796</v>
      </c>
      <c r="L2" s="45">
        <v>450.00854918150242</v>
      </c>
      <c r="M2" s="45">
        <v>455.1335392956625</v>
      </c>
      <c r="N2" s="45">
        <v>461.03500942369459</v>
      </c>
      <c r="O2" s="45">
        <v>459.24986973140307</v>
      </c>
      <c r="P2" s="45">
        <v>463.06401515541506</v>
      </c>
      <c r="Q2" s="45">
        <v>471.93908522672427</v>
      </c>
      <c r="R2" s="45">
        <v>482.64399381246096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393.41259507225982</v>
      </c>
      <c r="D21" s="5">
        <v>399.31779037933035</v>
      </c>
      <c r="E21" s="5">
        <v>398.63522026689185</v>
      </c>
      <c r="F21" s="5">
        <v>401.97786873112705</v>
      </c>
      <c r="G21" s="5">
        <v>406.25656169302454</v>
      </c>
      <c r="H21" s="5">
        <v>418.65000604128431</v>
      </c>
      <c r="I21" s="5">
        <v>423.12986721066534</v>
      </c>
      <c r="J21" s="5">
        <v>435.09275651795667</v>
      </c>
      <c r="K21" s="5">
        <v>426.24060357532568</v>
      </c>
      <c r="L21" s="5">
        <v>414.84169468761587</v>
      </c>
      <c r="M21" s="5">
        <v>422.13957699144009</v>
      </c>
      <c r="N21" s="5">
        <v>426.12849324720725</v>
      </c>
      <c r="O21" s="5">
        <v>424.91389197734122</v>
      </c>
      <c r="P21" s="5">
        <v>429.19030205345609</v>
      </c>
      <c r="Q21" s="5">
        <v>429.78328314318429</v>
      </c>
      <c r="R21" s="5">
        <v>435.99356408162413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393.41259507225982</v>
      </c>
      <c r="D30" s="4">
        <v>399.31779037933035</v>
      </c>
      <c r="E30" s="4">
        <v>398.63522026689185</v>
      </c>
      <c r="F30" s="4">
        <v>401.97786873112705</v>
      </c>
      <c r="G30" s="4">
        <v>406.25656169302454</v>
      </c>
      <c r="H30" s="4">
        <v>418.65000604128431</v>
      </c>
      <c r="I30" s="4">
        <v>423.12986721066534</v>
      </c>
      <c r="J30" s="4">
        <v>435.09275651795667</v>
      </c>
      <c r="K30" s="4">
        <v>426.24060357532568</v>
      </c>
      <c r="L30" s="4">
        <v>414.84169468761587</v>
      </c>
      <c r="M30" s="4">
        <v>422.13957699144009</v>
      </c>
      <c r="N30" s="4">
        <v>426.12849324720725</v>
      </c>
      <c r="O30" s="4">
        <v>424.91389197734122</v>
      </c>
      <c r="P30" s="4">
        <v>429.19030205345609</v>
      </c>
      <c r="Q30" s="4">
        <v>429.78328314318429</v>
      </c>
      <c r="R30" s="4">
        <v>435.99356408162413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2.2396657031299286E-2</v>
      </c>
      <c r="G34" s="7">
        <v>5.9528220021266148E-2</v>
      </c>
      <c r="H34" s="7">
        <v>0.26195974021371388</v>
      </c>
      <c r="I34" s="7">
        <v>0.25461714637933602</v>
      </c>
      <c r="J34" s="7">
        <v>0.25330873282245181</v>
      </c>
      <c r="K34" s="7">
        <v>0.23937767937317073</v>
      </c>
      <c r="L34" s="7">
        <v>0.22451337170872224</v>
      </c>
      <c r="M34" s="7">
        <v>0.20991106435591353</v>
      </c>
      <c r="N34" s="7">
        <v>0.19476687658124361</v>
      </c>
      <c r="O34" s="7">
        <v>0.20309582785077304</v>
      </c>
      <c r="P34" s="7">
        <v>0.21629965158058076</v>
      </c>
      <c r="Q34" s="7">
        <v>0.24298074483525883</v>
      </c>
      <c r="R34" s="7">
        <v>0.25371548718791848</v>
      </c>
    </row>
    <row r="35" spans="1:18" ht="11.25" customHeight="1" x14ac:dyDescent="0.25">
      <c r="A35" s="50" t="s">
        <v>223</v>
      </c>
      <c r="B35" s="51" t="s">
        <v>222</v>
      </c>
      <c r="C35" s="7">
        <v>60.508556842085575</v>
      </c>
      <c r="D35" s="7">
        <v>55.517608402926591</v>
      </c>
      <c r="E35" s="7">
        <v>38.363696578586918</v>
      </c>
      <c r="F35" s="7">
        <v>33.465945924370864</v>
      </c>
      <c r="G35" s="7">
        <v>29.385306495186526</v>
      </c>
      <c r="H35" s="7">
        <v>26.955529969734176</v>
      </c>
      <c r="I35" s="7">
        <v>25.597389146288073</v>
      </c>
      <c r="J35" s="7">
        <v>24.455734674709561</v>
      </c>
      <c r="K35" s="7">
        <v>22.312197416148237</v>
      </c>
      <c r="L35" s="7">
        <v>21.3185129237064</v>
      </c>
      <c r="M35" s="7">
        <v>20.661390755902183</v>
      </c>
      <c r="N35" s="7">
        <v>21.062358535877003</v>
      </c>
      <c r="O35" s="7">
        <v>21.02804396751349</v>
      </c>
      <c r="P35" s="7">
        <v>20.459725659628198</v>
      </c>
      <c r="Q35" s="7">
        <v>20.822977123732255</v>
      </c>
      <c r="R35" s="7">
        <v>21.268663646593112</v>
      </c>
    </row>
    <row r="36" spans="1:18" ht="11.25" customHeight="1" x14ac:dyDescent="0.25">
      <c r="A36" s="56" t="s">
        <v>221</v>
      </c>
      <c r="B36" s="53" t="s">
        <v>220</v>
      </c>
      <c r="C36" s="6">
        <v>60.508556842085575</v>
      </c>
      <c r="D36" s="6">
        <v>55.517608402926591</v>
      </c>
      <c r="E36" s="6">
        <v>38.363696578586918</v>
      </c>
      <c r="F36" s="6">
        <v>33.465945924370864</v>
      </c>
      <c r="G36" s="6">
        <v>29.385306495186526</v>
      </c>
      <c r="H36" s="6">
        <v>26.955529969734176</v>
      </c>
      <c r="I36" s="6">
        <v>25.597389146288073</v>
      </c>
      <c r="J36" s="6">
        <v>24.455734674709561</v>
      </c>
      <c r="K36" s="6">
        <v>22.312197416148237</v>
      </c>
      <c r="L36" s="6">
        <v>21.3185129237064</v>
      </c>
      <c r="M36" s="6">
        <v>20.661390755902183</v>
      </c>
      <c r="N36" s="6">
        <v>21.062358535877003</v>
      </c>
      <c r="O36" s="6">
        <v>21.02804396751349</v>
      </c>
      <c r="P36" s="6">
        <v>20.459725659628198</v>
      </c>
      <c r="Q36" s="6">
        <v>20.822977123732255</v>
      </c>
      <c r="R36" s="6">
        <v>21.268663646593112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332.90403823017425</v>
      </c>
      <c r="D43" s="7">
        <v>343.80018197640374</v>
      </c>
      <c r="E43" s="7">
        <v>360.27152368830491</v>
      </c>
      <c r="F43" s="7">
        <v>368.4895261497249</v>
      </c>
      <c r="G43" s="7">
        <v>376.81172697781676</v>
      </c>
      <c r="H43" s="7">
        <v>391.43251633133644</v>
      </c>
      <c r="I43" s="7">
        <v>397.27786091799794</v>
      </c>
      <c r="J43" s="7">
        <v>410.38371311042465</v>
      </c>
      <c r="K43" s="7">
        <v>403.44487131665028</v>
      </c>
      <c r="L43" s="7">
        <v>393.05098361266721</v>
      </c>
      <c r="M43" s="7">
        <v>400.94824993504818</v>
      </c>
      <c r="N43" s="7">
        <v>404.36848591549023</v>
      </c>
      <c r="O43" s="7">
        <v>403.09964588748375</v>
      </c>
      <c r="P43" s="7">
        <v>407.88500255086853</v>
      </c>
      <c r="Q43" s="7">
        <v>407.91393730213457</v>
      </c>
      <c r="R43" s="7">
        <v>413.67410449672462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0.24415716315398822</v>
      </c>
      <c r="L45" s="7">
        <v>0.24768477953354764</v>
      </c>
      <c r="M45" s="7">
        <v>0.32002523613378986</v>
      </c>
      <c r="N45" s="7">
        <v>0.50288191925873238</v>
      </c>
      <c r="O45" s="7">
        <v>0.58310629449325935</v>
      </c>
      <c r="P45" s="7">
        <v>0.62927419137879326</v>
      </c>
      <c r="Q45" s="7">
        <v>0.80338797248220284</v>
      </c>
      <c r="R45" s="7">
        <v>0.79708045111846559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0.24415716315398822</v>
      </c>
      <c r="L46" s="6">
        <v>0.24768477953354764</v>
      </c>
      <c r="M46" s="6">
        <v>0.32002523613378986</v>
      </c>
      <c r="N46" s="6">
        <v>0.50288191925873238</v>
      </c>
      <c r="O46" s="6">
        <v>0.58310629449325935</v>
      </c>
      <c r="P46" s="6">
        <v>0.62927419137879326</v>
      </c>
      <c r="Q46" s="6">
        <v>0.80338797248220284</v>
      </c>
      <c r="R46" s="6">
        <v>0.79708045111846559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8.2097264044226848E-2</v>
      </c>
      <c r="J52" s="5">
        <v>0.16546612327794741</v>
      </c>
      <c r="K52" s="5">
        <v>0.42618966015394044</v>
      </c>
      <c r="L52" s="5">
        <v>0.55096804032659685</v>
      </c>
      <c r="M52" s="5">
        <v>0.66721606304092762</v>
      </c>
      <c r="N52" s="5">
        <v>0.76586466172463075</v>
      </c>
      <c r="O52" s="5">
        <v>0.91685772722356074</v>
      </c>
      <c r="P52" s="5">
        <v>1.0459801710273176</v>
      </c>
      <c r="Q52" s="5">
        <v>1.1153786052092713</v>
      </c>
      <c r="R52" s="5">
        <v>1.1985296226315596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8.2097264044226848E-2</v>
      </c>
      <c r="J53" s="4">
        <v>0.16546612327794741</v>
      </c>
      <c r="K53" s="4">
        <v>0.42618966015394044</v>
      </c>
      <c r="L53" s="4">
        <v>0.55096804032659685</v>
      </c>
      <c r="M53" s="4">
        <v>0.66721606304092762</v>
      </c>
      <c r="N53" s="4">
        <v>0.76586466172463075</v>
      </c>
      <c r="O53" s="4">
        <v>0.91685772722356074</v>
      </c>
      <c r="P53" s="4">
        <v>1.0459801710273176</v>
      </c>
      <c r="Q53" s="4">
        <v>1.1153786052092713</v>
      </c>
      <c r="R53" s="4">
        <v>1.1985296226315596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1.3621578557376128</v>
      </c>
      <c r="D61" s="5">
        <v>1.3929420887862665</v>
      </c>
      <c r="E61" s="5">
        <v>1.3751631170587706</v>
      </c>
      <c r="F61" s="5">
        <v>1.319945585493997</v>
      </c>
      <c r="G61" s="5">
        <v>1.2860790993301678</v>
      </c>
      <c r="H61" s="5">
        <v>3.3757277479546768</v>
      </c>
      <c r="I61" s="5">
        <v>18.897520629162848</v>
      </c>
      <c r="J61" s="5">
        <v>23.307227312079654</v>
      </c>
      <c r="K61" s="5">
        <v>26.80812019431848</v>
      </c>
      <c r="L61" s="5">
        <v>34.590579845622656</v>
      </c>
      <c r="M61" s="5">
        <v>32.288401941812495</v>
      </c>
      <c r="N61" s="5">
        <v>34.082996607238357</v>
      </c>
      <c r="O61" s="5">
        <v>33.204224823456663</v>
      </c>
      <c r="P61" s="5">
        <v>32.488268195874952</v>
      </c>
      <c r="Q61" s="5">
        <v>40.589257456925914</v>
      </c>
      <c r="R61" s="5">
        <v>44.859943302317063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1.3621578557376128</v>
      </c>
      <c r="D68" s="4">
        <v>1.3929420887862665</v>
      </c>
      <c r="E68" s="4">
        <v>1.3751631170587706</v>
      </c>
      <c r="F68" s="4">
        <v>1.319945585493997</v>
      </c>
      <c r="G68" s="4">
        <v>1.2860790993301678</v>
      </c>
      <c r="H68" s="4">
        <v>3.3757277479546768</v>
      </c>
      <c r="I68" s="4">
        <v>18.897520629162848</v>
      </c>
      <c r="J68" s="4">
        <v>23.307227312079654</v>
      </c>
      <c r="K68" s="4">
        <v>26.80812019431848</v>
      </c>
      <c r="L68" s="4">
        <v>34.590579845622656</v>
      </c>
      <c r="M68" s="4">
        <v>32.288401941812495</v>
      </c>
      <c r="N68" s="4">
        <v>34.082996607238357</v>
      </c>
      <c r="O68" s="4">
        <v>33.204224823456663</v>
      </c>
      <c r="P68" s="4">
        <v>32.488268195874952</v>
      </c>
      <c r="Q68" s="4">
        <v>40.589257456925914</v>
      </c>
      <c r="R68" s="4">
        <v>44.859943302317063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1.4696382297370726E-3</v>
      </c>
      <c r="N71" s="7">
        <v>6.3034348852853564E-3</v>
      </c>
      <c r="O71" s="7">
        <v>5.1508941534146703E-3</v>
      </c>
      <c r="P71" s="7">
        <v>9.6552025835307236E-3</v>
      </c>
      <c r="Q71" s="7">
        <v>5.4019170560751555E-2</v>
      </c>
      <c r="R71" s="7">
        <v>5.7934594137654824E-2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1.3621578557376128</v>
      </c>
      <c r="D73" s="7">
        <v>1.3929420887862665</v>
      </c>
      <c r="E73" s="7">
        <v>1.3751631170587706</v>
      </c>
      <c r="F73" s="7">
        <v>1.319945585493997</v>
      </c>
      <c r="G73" s="7">
        <v>1.2860790993301678</v>
      </c>
      <c r="H73" s="7">
        <v>3.3757277479546768</v>
      </c>
      <c r="I73" s="7">
        <v>18.897520629162848</v>
      </c>
      <c r="J73" s="7">
        <v>23.307227312079654</v>
      </c>
      <c r="K73" s="7">
        <v>26.80812019431848</v>
      </c>
      <c r="L73" s="7">
        <v>34.590579845622656</v>
      </c>
      <c r="M73" s="7">
        <v>32.286932303582759</v>
      </c>
      <c r="N73" s="7">
        <v>34.076693172353075</v>
      </c>
      <c r="O73" s="7">
        <v>33.199073929303246</v>
      </c>
      <c r="P73" s="7">
        <v>32.478612993291421</v>
      </c>
      <c r="Q73" s="7">
        <v>40.535238286365164</v>
      </c>
      <c r="R73" s="7">
        <v>44.802008708179407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0.15567023873583738</v>
      </c>
      <c r="K74" s="6">
        <v>0.68314653332968445</v>
      </c>
      <c r="L74" s="6">
        <v>0.96058081727116773</v>
      </c>
      <c r="M74" s="6">
        <v>0.96001124432507723</v>
      </c>
      <c r="N74" s="6">
        <v>1.0025349566721773</v>
      </c>
      <c r="O74" s="6">
        <v>1.0148707482742643</v>
      </c>
      <c r="P74" s="6">
        <v>0.87926788967475888</v>
      </c>
      <c r="Q74" s="6">
        <v>0.85918298869297294</v>
      </c>
      <c r="R74" s="6">
        <v>0.82819582471913489</v>
      </c>
    </row>
    <row r="75" spans="1:18" ht="11.25" customHeight="1" x14ac:dyDescent="0.25">
      <c r="A75" s="52" t="s">
        <v>143</v>
      </c>
      <c r="B75" s="53" t="s">
        <v>142</v>
      </c>
      <c r="C75" s="6">
        <v>1.3621578557376128</v>
      </c>
      <c r="D75" s="6">
        <v>1.3929420887862665</v>
      </c>
      <c r="E75" s="6">
        <v>1.3751631170587706</v>
      </c>
      <c r="F75" s="6">
        <v>1.319945585493997</v>
      </c>
      <c r="G75" s="6">
        <v>1.2860790993301678</v>
      </c>
      <c r="H75" s="6">
        <v>3.3757277479546768</v>
      </c>
      <c r="I75" s="6">
        <v>18.897520629162848</v>
      </c>
      <c r="J75" s="6">
        <v>23.151557073343817</v>
      </c>
      <c r="K75" s="6">
        <v>26.124973660988797</v>
      </c>
      <c r="L75" s="6">
        <v>33.629999028351492</v>
      </c>
      <c r="M75" s="6">
        <v>31.326921059257682</v>
      </c>
      <c r="N75" s="6">
        <v>33.074158215680896</v>
      </c>
      <c r="O75" s="6">
        <v>32.184203181028984</v>
      </c>
      <c r="P75" s="6">
        <v>31.599345103616663</v>
      </c>
      <c r="Q75" s="6">
        <v>39.676055297672193</v>
      </c>
      <c r="R75" s="6">
        <v>43.973812883460269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1.4716787194454344E-2</v>
      </c>
      <c r="D79" s="5">
        <v>1.9016804566658479E-2</v>
      </c>
      <c r="E79" s="5">
        <v>1.6733140357867601E-2</v>
      </c>
      <c r="F79" s="5">
        <v>1.6186264465376406E-2</v>
      </c>
      <c r="G79" s="5">
        <v>1.5038261804819604E-2</v>
      </c>
      <c r="H79" s="5">
        <v>1.3891817710262828E-2</v>
      </c>
      <c r="I79" s="5">
        <v>1.2796884251642498E-2</v>
      </c>
      <c r="J79" s="5">
        <v>1.6040002824893512E-2</v>
      </c>
      <c r="K79" s="5">
        <v>1.7713685339856455E-2</v>
      </c>
      <c r="L79" s="5">
        <v>2.5306607937304753E-2</v>
      </c>
      <c r="M79" s="5">
        <v>3.8344299368998552E-2</v>
      </c>
      <c r="N79" s="5">
        <v>5.7654907524382876E-2</v>
      </c>
      <c r="O79" s="5">
        <v>0.21489520338160692</v>
      </c>
      <c r="P79" s="5">
        <v>0.33946473505670605</v>
      </c>
      <c r="Q79" s="5">
        <v>0.45116602140476642</v>
      </c>
      <c r="R79" s="5">
        <v>0.59195680588822952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491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1754.0276226815979</v>
      </c>
      <c r="D2" s="45">
        <v>2061.8384713529581</v>
      </c>
      <c r="E2" s="45">
        <v>2368.5179745591263</v>
      </c>
      <c r="F2" s="45">
        <v>2639.4236566771729</v>
      </c>
      <c r="G2" s="45">
        <v>2674.4800339677117</v>
      </c>
      <c r="H2" s="45">
        <v>2788.403007860848</v>
      </c>
      <c r="I2" s="45">
        <v>2527.0541580272675</v>
      </c>
      <c r="J2" s="45">
        <v>2547.4880747812176</v>
      </c>
      <c r="K2" s="45">
        <v>2292.3286543841309</v>
      </c>
      <c r="L2" s="45">
        <v>2227.8780723413988</v>
      </c>
      <c r="M2" s="45">
        <v>2512.1874781098245</v>
      </c>
      <c r="N2" s="45">
        <v>2345.0108394319195</v>
      </c>
      <c r="O2" s="45">
        <v>2385.7365282692303</v>
      </c>
      <c r="P2" s="45">
        <v>2738.2028956390304</v>
      </c>
      <c r="Q2" s="45">
        <v>2597.8737948736148</v>
      </c>
      <c r="R2" s="45">
        <v>2693.4931820543679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1746.8798388691946</v>
      </c>
      <c r="D21" s="5">
        <v>2053.5184284934603</v>
      </c>
      <c r="E21" s="5">
        <v>2359.5116745443902</v>
      </c>
      <c r="F21" s="5">
        <v>2630.002871461661</v>
      </c>
      <c r="G21" s="5">
        <v>2665.3829357619638</v>
      </c>
      <c r="H21" s="5">
        <v>2764.561333966557</v>
      </c>
      <c r="I21" s="5">
        <v>2412.3067217305811</v>
      </c>
      <c r="J21" s="5">
        <v>2411.4401205196014</v>
      </c>
      <c r="K21" s="5">
        <v>2153.0627280570839</v>
      </c>
      <c r="L21" s="5">
        <v>2052.4169967826256</v>
      </c>
      <c r="M21" s="5">
        <v>2330.3512363117602</v>
      </c>
      <c r="N21" s="5">
        <v>2168.1993998645744</v>
      </c>
      <c r="O21" s="5">
        <v>2209.8869445513969</v>
      </c>
      <c r="P21" s="5">
        <v>2542.0267764071737</v>
      </c>
      <c r="Q21" s="5">
        <v>2368.7900410868456</v>
      </c>
      <c r="R21" s="5">
        <v>2435.9518247746537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1746.8798388691946</v>
      </c>
      <c r="D30" s="4">
        <v>2053.5184284934603</v>
      </c>
      <c r="E30" s="4">
        <v>2359.5116745443902</v>
      </c>
      <c r="F30" s="4">
        <v>2630.002871461661</v>
      </c>
      <c r="G30" s="4">
        <v>2665.3829357619638</v>
      </c>
      <c r="H30" s="4">
        <v>2764.561333966557</v>
      </c>
      <c r="I30" s="4">
        <v>2412.3067217305811</v>
      </c>
      <c r="J30" s="4">
        <v>2411.4401205196014</v>
      </c>
      <c r="K30" s="4">
        <v>2153.0627280570839</v>
      </c>
      <c r="L30" s="4">
        <v>2052.4169967826256</v>
      </c>
      <c r="M30" s="4">
        <v>2330.3512363117602</v>
      </c>
      <c r="N30" s="4">
        <v>2168.1993998645744</v>
      </c>
      <c r="O30" s="4">
        <v>2209.8869445513969</v>
      </c>
      <c r="P30" s="4">
        <v>2542.0267764071737</v>
      </c>
      <c r="Q30" s="4">
        <v>2368.7900410868456</v>
      </c>
      <c r="R30" s="4">
        <v>2435.9518247746537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1746.8798388691946</v>
      </c>
      <c r="D43" s="7">
        <v>2053.5184284934603</v>
      </c>
      <c r="E43" s="7">
        <v>2359.5116745443902</v>
      </c>
      <c r="F43" s="7">
        <v>2630.002871461661</v>
      </c>
      <c r="G43" s="7">
        <v>2665.3829357619638</v>
      </c>
      <c r="H43" s="7">
        <v>2764.561333966557</v>
      </c>
      <c r="I43" s="7">
        <v>2412.3067217305811</v>
      </c>
      <c r="J43" s="7">
        <v>2411.4401205196014</v>
      </c>
      <c r="K43" s="7">
        <v>2151.7605235117817</v>
      </c>
      <c r="L43" s="7">
        <v>2051.1244613834156</v>
      </c>
      <c r="M43" s="7">
        <v>2328.4927011351201</v>
      </c>
      <c r="N43" s="7">
        <v>2165.5063265524982</v>
      </c>
      <c r="O43" s="7">
        <v>2206.6948364404575</v>
      </c>
      <c r="P43" s="7">
        <v>2538.1110458311377</v>
      </c>
      <c r="Q43" s="7">
        <v>2364.1338708913049</v>
      </c>
      <c r="R43" s="7">
        <v>2431.2671816681886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1.3022045453021356</v>
      </c>
      <c r="L45" s="7">
        <v>1.2925353992098372</v>
      </c>
      <c r="M45" s="7">
        <v>1.8585351766400979</v>
      </c>
      <c r="N45" s="7">
        <v>2.6930733120761507</v>
      </c>
      <c r="O45" s="7">
        <v>3.1921081109393192</v>
      </c>
      <c r="P45" s="7">
        <v>3.9157305760360357</v>
      </c>
      <c r="Q45" s="7">
        <v>4.6561701955407262</v>
      </c>
      <c r="R45" s="7">
        <v>4.6846431064648479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1.3022045453021356</v>
      </c>
      <c r="L46" s="6">
        <v>1.2925353992098372</v>
      </c>
      <c r="M46" s="6">
        <v>1.8585351766400979</v>
      </c>
      <c r="N46" s="6">
        <v>2.6930733120761507</v>
      </c>
      <c r="O46" s="6">
        <v>3.1921081109393192</v>
      </c>
      <c r="P46" s="6">
        <v>3.9157305760360357</v>
      </c>
      <c r="Q46" s="6">
        <v>4.6561701955407262</v>
      </c>
      <c r="R46" s="6">
        <v>4.6846431064648479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7.1477838124032944</v>
      </c>
      <c r="D61" s="5">
        <v>8.3200428594976543</v>
      </c>
      <c r="E61" s="5">
        <v>9.006300014736226</v>
      </c>
      <c r="F61" s="5">
        <v>9.4207852155120086</v>
      </c>
      <c r="G61" s="5">
        <v>9.0970982057481162</v>
      </c>
      <c r="H61" s="5">
        <v>23.841673894291112</v>
      </c>
      <c r="I61" s="5">
        <v>114.74743629668653</v>
      </c>
      <c r="J61" s="5">
        <v>136.0479542616161</v>
      </c>
      <c r="K61" s="5">
        <v>139.26592632704708</v>
      </c>
      <c r="L61" s="5">
        <v>175.46107555877322</v>
      </c>
      <c r="M61" s="5">
        <v>181.83624179806421</v>
      </c>
      <c r="N61" s="5">
        <v>176.81143956734527</v>
      </c>
      <c r="O61" s="5">
        <v>175.84958371783327</v>
      </c>
      <c r="P61" s="5">
        <v>196.17611923185672</v>
      </c>
      <c r="Q61" s="5">
        <v>229.08375378676925</v>
      </c>
      <c r="R61" s="5">
        <v>257.54135727971436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7.1477838124032944</v>
      </c>
      <c r="D68" s="4">
        <v>8.3200428594976543</v>
      </c>
      <c r="E68" s="4">
        <v>9.006300014736226</v>
      </c>
      <c r="F68" s="4">
        <v>9.4207852155120086</v>
      </c>
      <c r="G68" s="4">
        <v>9.0970982057481162</v>
      </c>
      <c r="H68" s="4">
        <v>23.841673894291112</v>
      </c>
      <c r="I68" s="4">
        <v>114.74743629668653</v>
      </c>
      <c r="J68" s="4">
        <v>136.0479542616161</v>
      </c>
      <c r="K68" s="4">
        <v>139.26592632704708</v>
      </c>
      <c r="L68" s="4">
        <v>175.46107555877322</v>
      </c>
      <c r="M68" s="4">
        <v>181.83624179806421</v>
      </c>
      <c r="N68" s="4">
        <v>176.81143956734527</v>
      </c>
      <c r="O68" s="4">
        <v>175.84958371783327</v>
      </c>
      <c r="P68" s="4">
        <v>196.17611923185672</v>
      </c>
      <c r="Q68" s="4">
        <v>229.08375378676925</v>
      </c>
      <c r="R68" s="4">
        <v>257.54135727971436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7.1477838124032944</v>
      </c>
      <c r="D73" s="7">
        <v>8.3200428594976543</v>
      </c>
      <c r="E73" s="7">
        <v>9.006300014736226</v>
      </c>
      <c r="F73" s="7">
        <v>9.4207852155120086</v>
      </c>
      <c r="G73" s="7">
        <v>9.0970982057481162</v>
      </c>
      <c r="H73" s="7">
        <v>23.841673894291112</v>
      </c>
      <c r="I73" s="7">
        <v>114.74743629668653</v>
      </c>
      <c r="J73" s="7">
        <v>136.0479542616161</v>
      </c>
      <c r="K73" s="7">
        <v>139.26592632704708</v>
      </c>
      <c r="L73" s="7">
        <v>175.46107555877322</v>
      </c>
      <c r="M73" s="7">
        <v>181.83624179806421</v>
      </c>
      <c r="N73" s="7">
        <v>176.81143956734527</v>
      </c>
      <c r="O73" s="7">
        <v>175.84958371783327</v>
      </c>
      <c r="P73" s="7">
        <v>196.17611923185672</v>
      </c>
      <c r="Q73" s="7">
        <v>229.08375378676925</v>
      </c>
      <c r="R73" s="7">
        <v>257.54135727971436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7.1477838124032944</v>
      </c>
      <c r="D75" s="6">
        <v>8.3200428594976543</v>
      </c>
      <c r="E75" s="6">
        <v>9.006300014736226</v>
      </c>
      <c r="F75" s="6">
        <v>9.4207852155120086</v>
      </c>
      <c r="G75" s="6">
        <v>9.0970982057481162</v>
      </c>
      <c r="H75" s="6">
        <v>23.841673894291112</v>
      </c>
      <c r="I75" s="6">
        <v>114.74743629668653</v>
      </c>
      <c r="J75" s="6">
        <v>136.0479542616161</v>
      </c>
      <c r="K75" s="6">
        <v>139.26592632704708</v>
      </c>
      <c r="L75" s="6">
        <v>175.46107555877322</v>
      </c>
      <c r="M75" s="6">
        <v>181.83624179806421</v>
      </c>
      <c r="N75" s="6">
        <v>176.81143956734527</v>
      </c>
      <c r="O75" s="6">
        <v>175.84958371783327</v>
      </c>
      <c r="P75" s="6">
        <v>196.17611923185672</v>
      </c>
      <c r="Q75" s="6">
        <v>229.08375378676925</v>
      </c>
      <c r="R75" s="6">
        <v>257.54135727971436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310</v>
      </c>
      <c r="B1" s="42" t="s">
        <v>309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29022.690360179589</v>
      </c>
      <c r="D2" s="45">
        <v>30527.599999999999</v>
      </c>
      <c r="E2" s="45">
        <v>30824.100000000002</v>
      </c>
      <c r="F2" s="45">
        <v>32458.100000000002</v>
      </c>
      <c r="G2" s="45">
        <v>33242.1</v>
      </c>
      <c r="H2" s="45">
        <v>34128.069169771617</v>
      </c>
      <c r="I2" s="45">
        <v>34258.199999999997</v>
      </c>
      <c r="J2" s="45">
        <v>33802.900000000009</v>
      </c>
      <c r="K2" s="45">
        <v>34074.900000000016</v>
      </c>
      <c r="L2" s="45">
        <v>32137.200000000008</v>
      </c>
      <c r="M2" s="45">
        <v>34292.012993216726</v>
      </c>
      <c r="N2" s="45">
        <v>33281.312697047848</v>
      </c>
      <c r="O2" s="45">
        <v>33167.502627304908</v>
      </c>
      <c r="P2" s="45">
        <v>33694.516098213426</v>
      </c>
      <c r="Q2" s="45">
        <v>32467.731919365542</v>
      </c>
      <c r="R2" s="45">
        <v>33249.593961975683</v>
      </c>
    </row>
    <row r="3" spans="1:18" ht="11.25" customHeight="1" x14ac:dyDescent="0.25">
      <c r="A3" s="46" t="s">
        <v>286</v>
      </c>
      <c r="B3" s="47" t="s">
        <v>285</v>
      </c>
      <c r="C3" s="5">
        <v>3597.210678922338</v>
      </c>
      <c r="D3" s="5">
        <v>3720.894760000002</v>
      </c>
      <c r="E3" s="5">
        <v>3799.6722600000039</v>
      </c>
      <c r="F3" s="5">
        <v>4044.4993000000013</v>
      </c>
      <c r="G3" s="5">
        <v>3981.3738400000007</v>
      </c>
      <c r="H3" s="5">
        <v>3997.3935508289624</v>
      </c>
      <c r="I3" s="5">
        <v>4089.3656000000019</v>
      </c>
      <c r="J3" s="5">
        <v>3891.3861200000001</v>
      </c>
      <c r="K3" s="5">
        <v>3773.5081200000041</v>
      </c>
      <c r="L3" s="5">
        <v>2872.7818900000057</v>
      </c>
      <c r="M3" s="5">
        <v>3383.9696835696868</v>
      </c>
      <c r="N3" s="5">
        <v>3482.8969176324081</v>
      </c>
      <c r="O3" s="5">
        <v>3248.4693345360402</v>
      </c>
      <c r="P3" s="5">
        <v>3322.3691771108824</v>
      </c>
      <c r="Q3" s="5">
        <v>3033.5110959143344</v>
      </c>
      <c r="R3" s="5">
        <v>3176.0495264795591</v>
      </c>
    </row>
    <row r="4" spans="1:18" ht="11.25" customHeight="1" x14ac:dyDescent="0.25">
      <c r="A4" s="48" t="s">
        <v>284</v>
      </c>
      <c r="B4" s="49" t="s">
        <v>283</v>
      </c>
      <c r="C4" s="4">
        <v>3231.9658970117166</v>
      </c>
      <c r="D4" s="4">
        <v>3297.099250000002</v>
      </c>
      <c r="E4" s="4">
        <v>3416.0648700000038</v>
      </c>
      <c r="F4" s="4">
        <v>3638.6905700000016</v>
      </c>
      <c r="G4" s="4">
        <v>3683.7750600000004</v>
      </c>
      <c r="H4" s="4">
        <v>3712.0208125534546</v>
      </c>
      <c r="I4" s="4">
        <v>3861.7709200000018</v>
      </c>
      <c r="J4" s="4">
        <v>3870.1875399999999</v>
      </c>
      <c r="K4" s="4">
        <v>3752.3080400000044</v>
      </c>
      <c r="L4" s="4">
        <v>2852.4801900000057</v>
      </c>
      <c r="M4" s="4">
        <v>3362.5686915345723</v>
      </c>
      <c r="N4" s="4">
        <v>3462.2844986624677</v>
      </c>
      <c r="O4" s="4">
        <v>3234.8790149802135</v>
      </c>
      <c r="P4" s="4">
        <v>3311.4778135601041</v>
      </c>
      <c r="Q4" s="4">
        <v>3023.3123761283405</v>
      </c>
      <c r="R4" s="4">
        <v>3165.6360135281884</v>
      </c>
    </row>
    <row r="5" spans="1:18" ht="11.25" customHeight="1" x14ac:dyDescent="0.25">
      <c r="A5" s="50" t="s">
        <v>282</v>
      </c>
      <c r="B5" s="51" t="s">
        <v>281</v>
      </c>
      <c r="C5" s="7">
        <v>2557.8664568809122</v>
      </c>
      <c r="D5" s="7">
        <v>2699.2473200000013</v>
      </c>
      <c r="E5" s="7">
        <v>2625.3548700000038</v>
      </c>
      <c r="F5" s="7">
        <v>2940.371959999999</v>
      </c>
      <c r="G5" s="7">
        <v>2992.084049999999</v>
      </c>
      <c r="H5" s="7">
        <v>2795.3055303054757</v>
      </c>
      <c r="I5" s="7">
        <v>2936.5089900000025</v>
      </c>
      <c r="J5" s="7">
        <v>2970.9782499999988</v>
      </c>
      <c r="K5" s="7">
        <v>2817.4155100000039</v>
      </c>
      <c r="L5" s="7">
        <v>2242.3099800000032</v>
      </c>
      <c r="M5" s="7">
        <v>2542.310512341086</v>
      </c>
      <c r="N5" s="7">
        <v>2611.6845704923953</v>
      </c>
      <c r="O5" s="7">
        <v>2401.1653563756786</v>
      </c>
      <c r="P5" s="7">
        <v>2411.0296591880797</v>
      </c>
      <c r="Q5" s="7">
        <v>2160.3776077651223</v>
      </c>
      <c r="R5" s="7">
        <v>2511.5468453197359</v>
      </c>
    </row>
    <row r="6" spans="1:18" ht="11.25" customHeight="1" x14ac:dyDescent="0.25">
      <c r="A6" s="52" t="s">
        <v>280</v>
      </c>
      <c r="B6" s="53" t="s">
        <v>279</v>
      </c>
      <c r="C6" s="6">
        <v>2.0063055316709701</v>
      </c>
      <c r="D6" s="6">
        <v>1.3000900000013189</v>
      </c>
      <c r="E6" s="6">
        <v>5.2999800000031883</v>
      </c>
      <c r="F6" s="6">
        <v>2.6000000000003638</v>
      </c>
      <c r="G6" s="6">
        <v>4.7000299999988329</v>
      </c>
      <c r="H6" s="6">
        <v>3.3677271424476203</v>
      </c>
      <c r="I6" s="6">
        <v>70.397640000002639</v>
      </c>
      <c r="J6" s="6">
        <v>141.196809999999</v>
      </c>
      <c r="K6" s="6">
        <v>2.1000100000032944</v>
      </c>
      <c r="L6" s="6">
        <v>1.4001200000059271</v>
      </c>
      <c r="M6" s="6">
        <v>1.4331021452087498</v>
      </c>
      <c r="N6" s="6">
        <v>0</v>
      </c>
      <c r="O6" s="6">
        <v>7.1892551604639721</v>
      </c>
      <c r="P6" s="6">
        <v>0.64488336813815295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1303.2487799007522</v>
      </c>
      <c r="D7" s="6">
        <v>1312.9609799999998</v>
      </c>
      <c r="E7" s="6">
        <v>1317.8307000000009</v>
      </c>
      <c r="F7" s="6">
        <v>1317.8353399999987</v>
      </c>
      <c r="G7" s="6">
        <v>1321.9920500000003</v>
      </c>
      <c r="H7" s="6">
        <v>1318.5230793565529</v>
      </c>
      <c r="I7" s="6">
        <v>1313.65545</v>
      </c>
      <c r="J7" s="6">
        <v>1319.1999900000001</v>
      </c>
      <c r="K7" s="6">
        <v>1293.5074700000005</v>
      </c>
      <c r="L7" s="6">
        <v>1175.4928199999972</v>
      </c>
      <c r="M7" s="6">
        <v>1276.1676843171831</v>
      </c>
      <c r="N7" s="6">
        <v>1239.3713607025893</v>
      </c>
      <c r="O7" s="6">
        <v>1250.64488255438</v>
      </c>
      <c r="P7" s="6">
        <v>1245.9873888342961</v>
      </c>
      <c r="Q7" s="6">
        <v>1228.1804312027839</v>
      </c>
      <c r="R7" s="6">
        <v>1226.8540838802785</v>
      </c>
    </row>
    <row r="8" spans="1:18" ht="11.25" customHeight="1" x14ac:dyDescent="0.25">
      <c r="A8" s="52" t="s">
        <v>276</v>
      </c>
      <c r="B8" s="53" t="s">
        <v>275</v>
      </c>
      <c r="C8" s="6">
        <v>1232.4527777731284</v>
      </c>
      <c r="D8" s="6">
        <v>1361.6846100000002</v>
      </c>
      <c r="E8" s="6">
        <v>1270.9242499999998</v>
      </c>
      <c r="F8" s="6">
        <v>1581.73676</v>
      </c>
      <c r="G8" s="6">
        <v>1630.89185</v>
      </c>
      <c r="H8" s="6">
        <v>1438.6626458471742</v>
      </c>
      <c r="I8" s="6">
        <v>1508.3560500000001</v>
      </c>
      <c r="J8" s="6">
        <v>1463.5846000000001</v>
      </c>
      <c r="K8" s="6">
        <v>1479.8078800000001</v>
      </c>
      <c r="L8" s="6">
        <v>1027.11384</v>
      </c>
      <c r="M8" s="6">
        <v>1228.7149769982061</v>
      </c>
      <c r="N8" s="6">
        <v>1335.0293326031579</v>
      </c>
      <c r="O8" s="6">
        <v>1104.3993717785886</v>
      </c>
      <c r="P8" s="6">
        <v>1125.7760386049265</v>
      </c>
      <c r="Q8" s="6">
        <v>887.17472504805562</v>
      </c>
      <c r="R8" s="6">
        <v>1241.4384679648401</v>
      </c>
    </row>
    <row r="9" spans="1:18" ht="11.25" customHeight="1" x14ac:dyDescent="0.25">
      <c r="A9" s="52" t="s">
        <v>274</v>
      </c>
      <c r="B9" s="53" t="s">
        <v>273</v>
      </c>
      <c r="C9" s="6">
        <v>20.158593675360699</v>
      </c>
      <c r="D9" s="6">
        <v>23.301639999999999</v>
      </c>
      <c r="E9" s="6">
        <v>31.299939999999999</v>
      </c>
      <c r="F9" s="6">
        <v>38.199860000000001</v>
      </c>
      <c r="G9" s="6">
        <v>34.500120000000003</v>
      </c>
      <c r="H9" s="6">
        <v>34.752077959300742</v>
      </c>
      <c r="I9" s="6">
        <v>44.099850000000004</v>
      </c>
      <c r="J9" s="6">
        <v>46.996850000000002</v>
      </c>
      <c r="K9" s="6">
        <v>42.000149999999998</v>
      </c>
      <c r="L9" s="6">
        <v>38.303199999999997</v>
      </c>
      <c r="M9" s="6">
        <v>35.994748880487883</v>
      </c>
      <c r="N9" s="6">
        <v>37.283877186647871</v>
      </c>
      <c r="O9" s="6">
        <v>38.931846882246113</v>
      </c>
      <c r="P9" s="6">
        <v>38.621348380719425</v>
      </c>
      <c r="Q9" s="6">
        <v>45.022451514282999</v>
      </c>
      <c r="R9" s="6">
        <v>43.254293474617107</v>
      </c>
    </row>
    <row r="10" spans="1:18" ht="11.25" customHeight="1" x14ac:dyDescent="0.25">
      <c r="A10" s="50" t="s">
        <v>272</v>
      </c>
      <c r="B10" s="51" t="s">
        <v>271</v>
      </c>
      <c r="C10" s="7">
        <v>2.7944969905416999</v>
      </c>
      <c r="D10" s="7">
        <v>0.70004999999999995</v>
      </c>
      <c r="E10" s="7">
        <v>0.7</v>
      </c>
      <c r="F10" s="7">
        <v>1.3999900000000001</v>
      </c>
      <c r="G10" s="7">
        <v>0.7</v>
      </c>
      <c r="H10" s="7">
        <v>0.69265310021974702</v>
      </c>
      <c r="I10" s="7">
        <v>0.7</v>
      </c>
      <c r="J10" s="7">
        <v>6.2995799999999997</v>
      </c>
      <c r="K10" s="7">
        <v>35.000129999999999</v>
      </c>
      <c r="L10" s="7">
        <v>12.601050000000001</v>
      </c>
      <c r="M10" s="7">
        <v>9.1001986220742594</v>
      </c>
      <c r="N10" s="7">
        <v>0</v>
      </c>
      <c r="O10" s="7">
        <v>4.8963365710800417</v>
      </c>
      <c r="P10" s="7">
        <v>6.3055262662399016</v>
      </c>
      <c r="Q10" s="7">
        <v>4.2036877806439303</v>
      </c>
      <c r="R10" s="7">
        <v>2.7944518699780225</v>
      </c>
    </row>
    <row r="11" spans="1:18" ht="11.25" customHeight="1" x14ac:dyDescent="0.25">
      <c r="A11" s="50" t="s">
        <v>270</v>
      </c>
      <c r="B11" s="51" t="s">
        <v>269</v>
      </c>
      <c r="C11" s="7">
        <v>715.42084791204582</v>
      </c>
      <c r="D11" s="7">
        <v>630.45093000000099</v>
      </c>
      <c r="E11" s="7">
        <v>813.41023999999959</v>
      </c>
      <c r="F11" s="7">
        <v>739.21845000000235</v>
      </c>
      <c r="G11" s="7">
        <v>709.89130000000114</v>
      </c>
      <c r="H11" s="7">
        <v>916.90734241391397</v>
      </c>
      <c r="I11" s="7">
        <v>956.96232999999984</v>
      </c>
      <c r="J11" s="7">
        <v>904.61276000000146</v>
      </c>
      <c r="K11" s="7">
        <v>899.89240000000029</v>
      </c>
      <c r="L11" s="7">
        <v>606.56630000000257</v>
      </c>
      <c r="M11" s="7">
        <v>809.36571476340919</v>
      </c>
      <c r="N11" s="7">
        <v>843.38686856142056</v>
      </c>
      <c r="O11" s="7">
        <v>818.90416477778342</v>
      </c>
      <c r="P11" s="7">
        <v>856.33339135471078</v>
      </c>
      <c r="Q11" s="7">
        <v>818.22277446073144</v>
      </c>
      <c r="R11" s="7">
        <v>693.61937546925844</v>
      </c>
    </row>
    <row r="12" spans="1:18" ht="11.25" customHeight="1" x14ac:dyDescent="0.25">
      <c r="A12" s="52" t="s">
        <v>268</v>
      </c>
      <c r="B12" s="53" t="s">
        <v>267</v>
      </c>
      <c r="C12" s="6">
        <v>715.42084791204582</v>
      </c>
      <c r="D12" s="6">
        <v>630.45093000000099</v>
      </c>
      <c r="E12" s="6">
        <v>813.41023999999959</v>
      </c>
      <c r="F12" s="6">
        <v>739.21845000000235</v>
      </c>
      <c r="G12" s="6">
        <v>709.89130000000114</v>
      </c>
      <c r="H12" s="6">
        <v>916.90734241391397</v>
      </c>
      <c r="I12" s="6">
        <v>956.96232999999984</v>
      </c>
      <c r="J12" s="6">
        <v>904.61276000000146</v>
      </c>
      <c r="K12" s="6">
        <v>899.89240000000029</v>
      </c>
      <c r="L12" s="6">
        <v>606.56630000000257</v>
      </c>
      <c r="M12" s="6">
        <v>809.36571476340919</v>
      </c>
      <c r="N12" s="6">
        <v>843.38686856142056</v>
      </c>
      <c r="O12" s="6">
        <v>818.90416477778342</v>
      </c>
      <c r="P12" s="6">
        <v>856.33339135471078</v>
      </c>
      <c r="Q12" s="6">
        <v>818.22277446073144</v>
      </c>
      <c r="R12" s="6">
        <v>693.61937546925844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-44.115904771783157</v>
      </c>
      <c r="D14" s="7">
        <v>-33.299049999999994</v>
      </c>
      <c r="E14" s="7">
        <v>-23.40024</v>
      </c>
      <c r="F14" s="7">
        <v>-42.29983</v>
      </c>
      <c r="G14" s="7">
        <v>-18.900290000000002</v>
      </c>
      <c r="H14" s="7">
        <v>-0.88471326615518109</v>
      </c>
      <c r="I14" s="7">
        <v>-32.400400000000005</v>
      </c>
      <c r="J14" s="7">
        <v>-11.703049999999998</v>
      </c>
      <c r="K14" s="7">
        <v>0</v>
      </c>
      <c r="L14" s="7">
        <v>-8.9971400000000017</v>
      </c>
      <c r="M14" s="7">
        <v>1.7922658080032861</v>
      </c>
      <c r="N14" s="7">
        <v>7.2130596086522942</v>
      </c>
      <c r="O14" s="7">
        <v>9.9131572556708107</v>
      </c>
      <c r="P14" s="7">
        <v>37.809236751073172</v>
      </c>
      <c r="Q14" s="7">
        <v>40.508306121842722</v>
      </c>
      <c r="R14" s="7">
        <v>-42.324659130784156</v>
      </c>
    </row>
    <row r="15" spans="1:18" ht="11.25" customHeight="1" x14ac:dyDescent="0.25">
      <c r="A15" s="54" t="s">
        <v>262</v>
      </c>
      <c r="B15" s="49" t="s">
        <v>261</v>
      </c>
      <c r="C15" s="4">
        <v>365.2447819106211</v>
      </c>
      <c r="D15" s="4">
        <v>423.79550999999998</v>
      </c>
      <c r="E15" s="4">
        <v>383.60739000000001</v>
      </c>
      <c r="F15" s="4">
        <v>405.80873000000003</v>
      </c>
      <c r="G15" s="4">
        <v>297.59878000000003</v>
      </c>
      <c r="H15" s="4">
        <v>285.3727382755078</v>
      </c>
      <c r="I15" s="4">
        <v>227.59468000000001</v>
      </c>
      <c r="J15" s="4">
        <v>21.198580000000003</v>
      </c>
      <c r="K15" s="4">
        <v>21.20008</v>
      </c>
      <c r="L15" s="4">
        <v>20.301700000000004</v>
      </c>
      <c r="M15" s="4">
        <v>21.400992035114299</v>
      </c>
      <c r="N15" s="4">
        <v>20.612418969940524</v>
      </c>
      <c r="O15" s="4">
        <v>13.590319555827012</v>
      </c>
      <c r="P15" s="4">
        <v>10.891363550778021</v>
      </c>
      <c r="Q15" s="4">
        <v>10.198719785994076</v>
      </c>
      <c r="R15" s="4">
        <v>10.413512951371111</v>
      </c>
    </row>
    <row r="16" spans="1:18" ht="11.25" customHeight="1" x14ac:dyDescent="0.25">
      <c r="A16" s="50" t="s">
        <v>260</v>
      </c>
      <c r="B16" s="51" t="s">
        <v>259</v>
      </c>
      <c r="C16" s="7">
        <v>314.39449051862726</v>
      </c>
      <c r="D16" s="7">
        <v>371.99187999999998</v>
      </c>
      <c r="E16" s="7">
        <v>352.40744999999998</v>
      </c>
      <c r="F16" s="7">
        <v>371.20886000000002</v>
      </c>
      <c r="G16" s="7">
        <v>269.19868000000002</v>
      </c>
      <c r="H16" s="7">
        <v>260.7954955125382</v>
      </c>
      <c r="I16" s="7">
        <v>204.89476000000002</v>
      </c>
      <c r="J16" s="7">
        <v>3.2997800000000002</v>
      </c>
      <c r="K16" s="7">
        <v>1.90001</v>
      </c>
      <c r="L16" s="7">
        <v>7.2005999999999997</v>
      </c>
      <c r="M16" s="7">
        <v>6.8550052612475314</v>
      </c>
      <c r="N16" s="7">
        <v>7.4997677364557545</v>
      </c>
      <c r="O16" s="7">
        <v>2.8661482367297766</v>
      </c>
      <c r="P16" s="7">
        <v>2.555648903362389</v>
      </c>
      <c r="Q16" s="7">
        <v>2.818381580204445</v>
      </c>
      <c r="R16" s="7">
        <v>2.5556098298089664</v>
      </c>
    </row>
    <row r="17" spans="1:18" ht="11.25" customHeight="1" x14ac:dyDescent="0.25">
      <c r="A17" s="55" t="s">
        <v>258</v>
      </c>
      <c r="B17" s="51" t="s">
        <v>257</v>
      </c>
      <c r="C17" s="7">
        <v>0.21496130696474999</v>
      </c>
      <c r="D17" s="7">
        <v>0.20000999999999999</v>
      </c>
      <c r="E17" s="7">
        <v>0.2</v>
      </c>
      <c r="F17" s="7">
        <v>0.2</v>
      </c>
      <c r="G17" s="7">
        <v>0.2</v>
      </c>
      <c r="H17" s="7">
        <v>0.21496130696475216</v>
      </c>
      <c r="I17" s="7">
        <v>0.2</v>
      </c>
      <c r="J17" s="7">
        <v>0.19999</v>
      </c>
      <c r="K17" s="7">
        <v>0.2</v>
      </c>
      <c r="L17" s="7">
        <v>0.20002</v>
      </c>
      <c r="M17" s="7">
        <v>0.21496532178128522</v>
      </c>
      <c r="N17" s="7">
        <v>0.21496149563090114</v>
      </c>
      <c r="O17" s="7">
        <v>0.214961117754737</v>
      </c>
      <c r="P17" s="7">
        <v>0.21496112271272766</v>
      </c>
      <c r="Q17" s="7">
        <v>0.21496130696474999</v>
      </c>
      <c r="R17" s="7">
        <v>0.21495783615215941</v>
      </c>
    </row>
    <row r="18" spans="1:18" ht="11.25" customHeight="1" x14ac:dyDescent="0.25">
      <c r="A18" s="55" t="s">
        <v>517</v>
      </c>
      <c r="B18" s="51" t="s">
        <v>256</v>
      </c>
      <c r="C18" s="7">
        <v>50.635330085029075</v>
      </c>
      <c r="D18" s="7">
        <v>51.603620000000006</v>
      </c>
      <c r="E18" s="7">
        <v>30.999939999999999</v>
      </c>
      <c r="F18" s="7">
        <v>34.39987</v>
      </c>
      <c r="G18" s="7">
        <v>28.200099999999996</v>
      </c>
      <c r="H18" s="7">
        <v>24.362281456004844</v>
      </c>
      <c r="I18" s="7">
        <v>22.499919999999999</v>
      </c>
      <c r="J18" s="7">
        <v>17.698810000000002</v>
      </c>
      <c r="K18" s="7">
        <v>19.100069999999999</v>
      </c>
      <c r="L18" s="7">
        <v>12.901080000000002</v>
      </c>
      <c r="M18" s="7">
        <v>14.331021452085482</v>
      </c>
      <c r="N18" s="7">
        <v>12.897689737853868</v>
      </c>
      <c r="O18" s="7">
        <v>10.5092102013425</v>
      </c>
      <c r="P18" s="7">
        <v>8.1207535247029039</v>
      </c>
      <c r="Q18" s="7">
        <v>7.1653768988248796</v>
      </c>
      <c r="R18" s="7">
        <v>7.6429452854099846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12133.812273630476</v>
      </c>
      <c r="D21" s="5">
        <v>12848.954039999999</v>
      </c>
      <c r="E21" s="5">
        <v>13181.3763</v>
      </c>
      <c r="F21" s="5">
        <v>14004.889270000001</v>
      </c>
      <c r="G21" s="5">
        <v>14379.317760000004</v>
      </c>
      <c r="H21" s="5">
        <v>14397.08582620726</v>
      </c>
      <c r="I21" s="5">
        <v>14161.424409999994</v>
      </c>
      <c r="J21" s="5">
        <v>13784.27534</v>
      </c>
      <c r="K21" s="5">
        <v>13353.848400000004</v>
      </c>
      <c r="L21" s="5">
        <v>12384.82121</v>
      </c>
      <c r="M21" s="5">
        <v>12772.31665355899</v>
      </c>
      <c r="N21" s="5">
        <v>12037.396104568697</v>
      </c>
      <c r="O21" s="5">
        <v>11929.870810876244</v>
      </c>
      <c r="P21" s="5">
        <v>12082.296458455245</v>
      </c>
      <c r="Q21" s="5">
        <v>11895.084464055575</v>
      </c>
      <c r="R21" s="5">
        <v>11954.885362883173</v>
      </c>
    </row>
    <row r="22" spans="1:18" ht="11.25" customHeight="1" x14ac:dyDescent="0.25">
      <c r="A22" s="48" t="s">
        <v>249</v>
      </c>
      <c r="B22" s="49" t="s">
        <v>248</v>
      </c>
      <c r="C22" s="4">
        <v>8835.1246775580421</v>
      </c>
      <c r="D22" s="4">
        <v>9378.9952299999986</v>
      </c>
      <c r="E22" s="4">
        <v>9514.3391999999985</v>
      </c>
      <c r="F22" s="4">
        <v>9089.3995400000003</v>
      </c>
      <c r="G22" s="4">
        <v>8964.2913500000031</v>
      </c>
      <c r="H22" s="4">
        <v>9260.1505938002338</v>
      </c>
      <c r="I22" s="4">
        <v>9101.6430399999936</v>
      </c>
      <c r="J22" s="4">
        <v>8964.5</v>
      </c>
      <c r="K22" s="4">
        <v>9238.5051000000039</v>
      </c>
      <c r="L22" s="4">
        <v>8860.4456499999997</v>
      </c>
      <c r="M22" s="4">
        <v>8005.9461318183239</v>
      </c>
      <c r="N22" s="4">
        <v>8848.4281959491091</v>
      </c>
      <c r="O22" s="4">
        <v>8491.9627573912203</v>
      </c>
      <c r="P22" s="4">
        <v>8634.7089308635641</v>
      </c>
      <c r="Q22" s="4">
        <v>8640.0831183720275</v>
      </c>
      <c r="R22" s="4">
        <v>8720.1789694823419</v>
      </c>
    </row>
    <row r="23" spans="1:18" ht="11.25" customHeight="1" x14ac:dyDescent="0.25">
      <c r="A23" s="50" t="s">
        <v>247</v>
      </c>
      <c r="B23" s="51" t="s">
        <v>246</v>
      </c>
      <c r="C23" s="7">
        <v>8305.5077863762326</v>
      </c>
      <c r="D23" s="7">
        <v>8721.9884700000002</v>
      </c>
      <c r="E23" s="7">
        <v>9010.737119999998</v>
      </c>
      <c r="F23" s="7">
        <v>8859.3995400000003</v>
      </c>
      <c r="G23" s="7">
        <v>8627.6398000000027</v>
      </c>
      <c r="H23" s="7">
        <v>8901.5117881364658</v>
      </c>
      <c r="I23" s="7">
        <v>8650.0407999999952</v>
      </c>
      <c r="J23" s="7">
        <v>8707.4</v>
      </c>
      <c r="K23" s="7">
        <v>8838.7510200000033</v>
      </c>
      <c r="L23" s="7">
        <v>8404.248520000001</v>
      </c>
      <c r="M23" s="7">
        <v>7776.604442430581</v>
      </c>
      <c r="N23" s="7">
        <v>8374.819300504294</v>
      </c>
      <c r="O23" s="7">
        <v>8408.1637527467265</v>
      </c>
      <c r="P23" s="7">
        <v>8610.8472985553708</v>
      </c>
      <c r="Q23" s="7">
        <v>8557.8962453425047</v>
      </c>
      <c r="R23" s="7">
        <v>8834.228355584728</v>
      </c>
    </row>
    <row r="24" spans="1:18" ht="11.25" customHeight="1" x14ac:dyDescent="0.25">
      <c r="A24" s="52" t="s">
        <v>245</v>
      </c>
      <c r="B24" s="53" t="s">
        <v>244</v>
      </c>
      <c r="C24" s="6">
        <v>8196.8806725900467</v>
      </c>
      <c r="D24" s="6">
        <v>8666.1879000000008</v>
      </c>
      <c r="E24" s="6">
        <v>8917.3367399999988</v>
      </c>
      <c r="F24" s="6">
        <v>8766</v>
      </c>
      <c r="G24" s="6">
        <v>8536.2403300000005</v>
      </c>
      <c r="H24" s="6">
        <v>8789.8513246561961</v>
      </c>
      <c r="I24" s="6">
        <v>8521.1407999999992</v>
      </c>
      <c r="J24" s="6">
        <v>8525.6999299999989</v>
      </c>
      <c r="K24" s="6">
        <v>8718.9503999999997</v>
      </c>
      <c r="L24" s="6">
        <v>8271.2495200000012</v>
      </c>
      <c r="M24" s="6">
        <v>7640.6049761501818</v>
      </c>
      <c r="N24" s="6">
        <v>8138.2895662869614</v>
      </c>
      <c r="O24" s="6">
        <v>8282.2919652240362</v>
      </c>
      <c r="P24" s="6">
        <v>8528.6363232320091</v>
      </c>
      <c r="Q24" s="6">
        <v>8380.2426674309736</v>
      </c>
      <c r="R24" s="6">
        <v>8780.4403363327256</v>
      </c>
    </row>
    <row r="25" spans="1:18" ht="11.25" customHeight="1" x14ac:dyDescent="0.25">
      <c r="A25" s="52" t="s">
        <v>243</v>
      </c>
      <c r="B25" s="53" t="s">
        <v>242</v>
      </c>
      <c r="C25" s="6">
        <v>108.62711378618509</v>
      </c>
      <c r="D25" s="6">
        <v>55.80057</v>
      </c>
      <c r="E25" s="6">
        <v>93.400379999999998</v>
      </c>
      <c r="F25" s="6">
        <v>93.399540000001068</v>
      </c>
      <c r="G25" s="6">
        <v>91.399470000001884</v>
      </c>
      <c r="H25" s="6">
        <v>111.66046348026892</v>
      </c>
      <c r="I25" s="6">
        <v>128.89999999999668</v>
      </c>
      <c r="J25" s="6">
        <v>181.70007000000041</v>
      </c>
      <c r="K25" s="6">
        <v>119.8006200000036</v>
      </c>
      <c r="L25" s="6">
        <v>132.99900000000008</v>
      </c>
      <c r="M25" s="6">
        <v>135.99946628039953</v>
      </c>
      <c r="N25" s="6">
        <v>236.52973421733296</v>
      </c>
      <c r="O25" s="6">
        <v>125.87178752268987</v>
      </c>
      <c r="P25" s="6">
        <v>82.210975323361367</v>
      </c>
      <c r="Q25" s="6">
        <v>177.65357791153113</v>
      </c>
      <c r="R25" s="6">
        <v>53.788019252002861</v>
      </c>
    </row>
    <row r="26" spans="1:18" ht="11.25" customHeight="1" x14ac:dyDescent="0.25">
      <c r="A26" s="50" t="s">
        <v>241</v>
      </c>
      <c r="B26" s="51" t="s">
        <v>240</v>
      </c>
      <c r="C26" s="7">
        <v>529.61689118181005</v>
      </c>
      <c r="D26" s="7">
        <v>657.00675999999987</v>
      </c>
      <c r="E26" s="7">
        <v>503.60208</v>
      </c>
      <c r="F26" s="7">
        <v>230</v>
      </c>
      <c r="G26" s="7">
        <v>336.65154999999999</v>
      </c>
      <c r="H26" s="7">
        <v>358.63880566376929</v>
      </c>
      <c r="I26" s="7">
        <v>451.60223999999999</v>
      </c>
      <c r="J26" s="7">
        <v>257.10000000000002</v>
      </c>
      <c r="K26" s="7">
        <v>399.75408000000004</v>
      </c>
      <c r="L26" s="7">
        <v>456.19713000000002</v>
      </c>
      <c r="M26" s="7">
        <v>229.34168938774235</v>
      </c>
      <c r="N26" s="7">
        <v>473.60889544481427</v>
      </c>
      <c r="O26" s="7">
        <v>83.799004644493039</v>
      </c>
      <c r="P26" s="7">
        <v>23.861632308194146</v>
      </c>
      <c r="Q26" s="7">
        <v>82.186873029522246</v>
      </c>
      <c r="R26" s="7">
        <v>-114.04938610238617</v>
      </c>
    </row>
    <row r="27" spans="1:18" ht="11.25" customHeight="1" x14ac:dyDescent="0.25">
      <c r="A27" s="52" t="s">
        <v>239</v>
      </c>
      <c r="B27" s="53" t="s">
        <v>238</v>
      </c>
      <c r="C27" s="6">
        <v>527.58670106047634</v>
      </c>
      <c r="D27" s="6">
        <v>655.00673999999992</v>
      </c>
      <c r="E27" s="6">
        <v>501.60207000000003</v>
      </c>
      <c r="F27" s="6">
        <v>228</v>
      </c>
      <c r="G27" s="6">
        <v>334.65154000000001</v>
      </c>
      <c r="H27" s="6">
        <v>356.60861832688596</v>
      </c>
      <c r="I27" s="6">
        <v>449.60223000000002</v>
      </c>
      <c r="J27" s="6">
        <v>257.10000000000002</v>
      </c>
      <c r="K27" s="6">
        <v>399.75408000000004</v>
      </c>
      <c r="L27" s="6">
        <v>456.19713000000002</v>
      </c>
      <c r="M27" s="6">
        <v>229.34168938774235</v>
      </c>
      <c r="N27" s="6">
        <v>473.60889544481427</v>
      </c>
      <c r="O27" s="6">
        <v>83.799004644493039</v>
      </c>
      <c r="P27" s="6">
        <v>23.861632308194146</v>
      </c>
      <c r="Q27" s="6">
        <v>82.186873029522246</v>
      </c>
      <c r="R27" s="6">
        <v>-114.04938610238617</v>
      </c>
    </row>
    <row r="28" spans="1:18" ht="11.25" customHeight="1" x14ac:dyDescent="0.25">
      <c r="A28" s="52" t="s">
        <v>237</v>
      </c>
      <c r="B28" s="53" t="s">
        <v>236</v>
      </c>
      <c r="C28" s="6">
        <v>2.0301901213337219</v>
      </c>
      <c r="D28" s="6">
        <v>2.0000200000000001</v>
      </c>
      <c r="E28" s="6">
        <v>2.0000100000000001</v>
      </c>
      <c r="F28" s="6">
        <v>2</v>
      </c>
      <c r="G28" s="6">
        <v>2.0000100000000001</v>
      </c>
      <c r="H28" s="6">
        <v>2.0301873368833205</v>
      </c>
      <c r="I28" s="6">
        <v>2.0000100000000001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3298.6875960724337</v>
      </c>
      <c r="D30" s="4">
        <v>3469.9588100000001</v>
      </c>
      <c r="E30" s="4">
        <v>3667.0371000000014</v>
      </c>
      <c r="F30" s="4">
        <v>4915.4897300000002</v>
      </c>
      <c r="G30" s="4">
        <v>5415.0264100000004</v>
      </c>
      <c r="H30" s="4">
        <v>5136.9352324070242</v>
      </c>
      <c r="I30" s="4">
        <v>5059.7813699999997</v>
      </c>
      <c r="J30" s="4">
        <v>4819.7753400000001</v>
      </c>
      <c r="K30" s="4">
        <v>4115.3433000000005</v>
      </c>
      <c r="L30" s="4">
        <v>3524.3755600000004</v>
      </c>
      <c r="M30" s="4">
        <v>4766.370521740665</v>
      </c>
      <c r="N30" s="4">
        <v>3188.9679086195883</v>
      </c>
      <c r="O30" s="4">
        <v>3437.9080534850236</v>
      </c>
      <c r="P30" s="4">
        <v>3447.5875275916806</v>
      </c>
      <c r="Q30" s="4">
        <v>3255.0013456835477</v>
      </c>
      <c r="R30" s="4">
        <v>3234.7063934008302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-1.354472090042691E-14</v>
      </c>
      <c r="E31" s="7">
        <v>1.1324274851176597E-14</v>
      </c>
      <c r="F31" s="7">
        <v>31.900000000000006</v>
      </c>
      <c r="G31" s="7">
        <v>37.5</v>
      </c>
      <c r="H31" s="7">
        <v>23.45466704882007</v>
      </c>
      <c r="I31" s="7">
        <v>28.599999999999966</v>
      </c>
      <c r="J31" s="7">
        <v>27.799999999999955</v>
      </c>
      <c r="K31" s="7">
        <v>29.300000000000011</v>
      </c>
      <c r="L31" s="7">
        <v>27.800000000000036</v>
      </c>
      <c r="M31" s="7">
        <v>32.984618324257212</v>
      </c>
      <c r="N31" s="7">
        <v>29.807967899111077</v>
      </c>
      <c r="O31" s="7">
        <v>2.2470914018413168E-13</v>
      </c>
      <c r="P31" s="7">
        <v>-5.1958437552457326E-14</v>
      </c>
      <c r="Q31" s="7">
        <v>-5.2180482157382357E-13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-1.354472090042691E-14</v>
      </c>
      <c r="E32" s="6">
        <v>1.1324274851176597E-14</v>
      </c>
      <c r="F32" s="6">
        <v>31.900000000000006</v>
      </c>
      <c r="G32" s="6">
        <v>37.5</v>
      </c>
      <c r="H32" s="6">
        <v>23.45466704882007</v>
      </c>
      <c r="I32" s="6">
        <v>28.599999999999966</v>
      </c>
      <c r="J32" s="6">
        <v>27.799999999999955</v>
      </c>
      <c r="K32" s="6">
        <v>29.300000000000011</v>
      </c>
      <c r="L32" s="6">
        <v>27.800000000000036</v>
      </c>
      <c r="M32" s="6">
        <v>32.984618324257212</v>
      </c>
      <c r="N32" s="6">
        <v>29.807967899111077</v>
      </c>
      <c r="O32" s="6">
        <v>2.2470914018413168E-13</v>
      </c>
      <c r="P32" s="6">
        <v>-5.1958437552457326E-14</v>
      </c>
      <c r="Q32" s="6">
        <v>-5.2180482157382357E-13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150.5203866956999</v>
      </c>
      <c r="D34" s="7">
        <v>157.10137000000213</v>
      </c>
      <c r="E34" s="7">
        <v>160.39531000000076</v>
      </c>
      <c r="F34" s="7">
        <v>139.59873999999849</v>
      </c>
      <c r="G34" s="7">
        <v>131.89556999999996</v>
      </c>
      <c r="H34" s="7">
        <v>124.1529945511675</v>
      </c>
      <c r="I34" s="7">
        <v>145.0964599999993</v>
      </c>
      <c r="J34" s="7">
        <v>121.99992000000007</v>
      </c>
      <c r="K34" s="7">
        <v>81.299990000001685</v>
      </c>
      <c r="L34" s="7">
        <v>99.906569999998482</v>
      </c>
      <c r="M34" s="7">
        <v>112.06853592603557</v>
      </c>
      <c r="N34" s="7">
        <v>68.119963503045938</v>
      </c>
      <c r="O34" s="7">
        <v>63.891094609240355</v>
      </c>
      <c r="P34" s="7">
        <v>42.968510306965882</v>
      </c>
      <c r="Q34" s="7">
        <v>44.043259621130844</v>
      </c>
      <c r="R34" s="7">
        <v>-34.155653685177072</v>
      </c>
    </row>
    <row r="35" spans="1:18" ht="11.25" customHeight="1" x14ac:dyDescent="0.25">
      <c r="A35" s="50" t="s">
        <v>223</v>
      </c>
      <c r="B35" s="51" t="s">
        <v>222</v>
      </c>
      <c r="C35" s="7">
        <v>170.93349884832992</v>
      </c>
      <c r="D35" s="7">
        <v>71.19409999999948</v>
      </c>
      <c r="E35" s="7">
        <v>224.84830000000011</v>
      </c>
      <c r="F35" s="7">
        <v>405.91688999999997</v>
      </c>
      <c r="G35" s="7">
        <v>455.80681000000004</v>
      </c>
      <c r="H35" s="7">
        <v>288.20253471734577</v>
      </c>
      <c r="I35" s="7">
        <v>408.66289000000029</v>
      </c>
      <c r="J35" s="7">
        <v>310.19430000000011</v>
      </c>
      <c r="K35" s="7">
        <v>161.9972600000001</v>
      </c>
      <c r="L35" s="7">
        <v>96.790669999999864</v>
      </c>
      <c r="M35" s="7">
        <v>318.74707755575537</v>
      </c>
      <c r="N35" s="7">
        <v>128.69040720201133</v>
      </c>
      <c r="O35" s="7">
        <v>133.39536422632113</v>
      </c>
      <c r="P35" s="7">
        <v>80.063057693014798</v>
      </c>
      <c r="Q35" s="7">
        <v>-154.13504318341029</v>
      </c>
      <c r="R35" s="7">
        <v>-114.28908575251626</v>
      </c>
    </row>
    <row r="36" spans="1:18" ht="11.25" customHeight="1" x14ac:dyDescent="0.25">
      <c r="A36" s="56" t="s">
        <v>221</v>
      </c>
      <c r="B36" s="53" t="s">
        <v>220</v>
      </c>
      <c r="C36" s="6">
        <v>168.90330874170263</v>
      </c>
      <c r="D36" s="6">
        <v>69.194079999999531</v>
      </c>
      <c r="E36" s="6">
        <v>221.74836000000005</v>
      </c>
      <c r="F36" s="6">
        <v>403.91690999999992</v>
      </c>
      <c r="G36" s="6">
        <v>452.70686999999998</v>
      </c>
      <c r="H36" s="6">
        <v>284.14214004961877</v>
      </c>
      <c r="I36" s="6">
        <v>405.56292000000008</v>
      </c>
      <c r="J36" s="6">
        <v>308.19430000000011</v>
      </c>
      <c r="K36" s="6">
        <v>157.89724999999999</v>
      </c>
      <c r="L36" s="6">
        <v>93.690699999999879</v>
      </c>
      <c r="M36" s="6">
        <v>316.71688340747392</v>
      </c>
      <c r="N36" s="6">
        <v>124.63001483405174</v>
      </c>
      <c r="O36" s="6">
        <v>130.33814590880161</v>
      </c>
      <c r="P36" s="6">
        <v>78.032865086395759</v>
      </c>
      <c r="Q36" s="6">
        <v>-156.16523330474411</v>
      </c>
      <c r="R36" s="6">
        <v>-117.34631962103617</v>
      </c>
    </row>
    <row r="37" spans="1:18" ht="11.25" customHeight="1" x14ac:dyDescent="0.25">
      <c r="A37" s="52" t="s">
        <v>219</v>
      </c>
      <c r="B37" s="53" t="s">
        <v>218</v>
      </c>
      <c r="C37" s="6">
        <v>2.0301901066272521</v>
      </c>
      <c r="D37" s="6">
        <v>2.0000200000000001</v>
      </c>
      <c r="E37" s="6">
        <v>3.0999400000000001</v>
      </c>
      <c r="F37" s="6">
        <v>1.9999800000000001</v>
      </c>
      <c r="G37" s="6">
        <v>3.0999400000000001</v>
      </c>
      <c r="H37" s="6">
        <v>4.0603946677271772</v>
      </c>
      <c r="I37" s="6">
        <v>3.0999699999999999</v>
      </c>
      <c r="J37" s="6">
        <v>2</v>
      </c>
      <c r="K37" s="6">
        <v>4.1000100000000002</v>
      </c>
      <c r="L37" s="6">
        <v>3.0999699999999999</v>
      </c>
      <c r="M37" s="6">
        <v>2.0301941482814545</v>
      </c>
      <c r="N37" s="6">
        <v>4.0603923679595173</v>
      </c>
      <c r="O37" s="6">
        <v>3.0572183175196166</v>
      </c>
      <c r="P37" s="6">
        <v>2.0301926066191309</v>
      </c>
      <c r="Q37" s="6">
        <v>2.0301901213337201</v>
      </c>
      <c r="R37" s="6">
        <v>3.0572338685199809</v>
      </c>
    </row>
    <row r="38" spans="1:18" ht="11.25" customHeight="1" x14ac:dyDescent="0.25">
      <c r="A38" s="50" t="s">
        <v>217</v>
      </c>
      <c r="B38" s="51" t="s">
        <v>216</v>
      </c>
      <c r="C38" s="7">
        <v>31.047369628931619</v>
      </c>
      <c r="D38" s="7">
        <v>41.398590000000013</v>
      </c>
      <c r="E38" s="7">
        <v>39.287139999999965</v>
      </c>
      <c r="F38" s="7">
        <v>51.704799999999977</v>
      </c>
      <c r="G38" s="7">
        <v>131.28336000000002</v>
      </c>
      <c r="H38" s="7">
        <v>66.187811868847803</v>
      </c>
      <c r="I38" s="7">
        <v>164.48741999999993</v>
      </c>
      <c r="J38" s="7">
        <v>126.19791000000009</v>
      </c>
      <c r="K38" s="7">
        <v>263.69176999999996</v>
      </c>
      <c r="L38" s="7">
        <v>333.09478999999999</v>
      </c>
      <c r="M38" s="7">
        <v>213.33990640619453</v>
      </c>
      <c r="N38" s="7">
        <v>106.66883448506098</v>
      </c>
      <c r="O38" s="7">
        <v>78.676013593771927</v>
      </c>
      <c r="P38" s="7">
        <v>6.2108292746111147</v>
      </c>
      <c r="Q38" s="7">
        <v>77.646062552834337</v>
      </c>
      <c r="R38" s="7">
        <v>58.994599837206579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25.864418441350153</v>
      </c>
      <c r="D40" s="6">
        <v>41.398590000000013</v>
      </c>
      <c r="E40" s="6">
        <v>36.187219999999968</v>
      </c>
      <c r="F40" s="6">
        <v>47.504840000000002</v>
      </c>
      <c r="G40" s="6">
        <v>128.18344999999999</v>
      </c>
      <c r="H40" s="6">
        <v>63.082798523478687</v>
      </c>
      <c r="I40" s="6">
        <v>162.38756000000001</v>
      </c>
      <c r="J40" s="6">
        <v>124.09791000000007</v>
      </c>
      <c r="K40" s="6">
        <v>261.69992999999994</v>
      </c>
      <c r="L40" s="6">
        <v>330.99483000000004</v>
      </c>
      <c r="M40" s="6">
        <v>212.3128524394549</v>
      </c>
      <c r="N40" s="6">
        <v>105.64179406257711</v>
      </c>
      <c r="O40" s="6">
        <v>72.466605237900012</v>
      </c>
      <c r="P40" s="6">
        <v>2.0787902046686213</v>
      </c>
      <c r="Q40" s="6">
        <v>76.619107458130884</v>
      </c>
      <c r="R40" s="6">
        <v>57.967634814300595</v>
      </c>
    </row>
    <row r="41" spans="1:18" ht="11.25" customHeight="1" x14ac:dyDescent="0.25">
      <c r="A41" s="52" t="s">
        <v>211</v>
      </c>
      <c r="B41" s="53" t="s">
        <v>210</v>
      </c>
      <c r="C41" s="6">
        <v>5.1829511875814323</v>
      </c>
      <c r="D41" s="6">
        <v>0</v>
      </c>
      <c r="E41" s="6">
        <v>3.09992</v>
      </c>
      <c r="F41" s="6">
        <v>4.1999599999999999</v>
      </c>
      <c r="G41" s="6">
        <v>3.0999099999999999</v>
      </c>
      <c r="H41" s="6">
        <v>3.1050133453691884</v>
      </c>
      <c r="I41" s="6">
        <v>2.0998600000000005</v>
      </c>
      <c r="J41" s="6">
        <v>2.1</v>
      </c>
      <c r="K41" s="6">
        <v>1.9918399999999998</v>
      </c>
      <c r="L41" s="6">
        <v>2.0999599999999998</v>
      </c>
      <c r="M41" s="6">
        <v>1.0270539667395848</v>
      </c>
      <c r="N41" s="6">
        <v>1.0270404224838756</v>
      </c>
      <c r="O41" s="6">
        <v>6.2094083558719735</v>
      </c>
      <c r="P41" s="6">
        <v>4.1320390699424614</v>
      </c>
      <c r="Q41" s="6">
        <v>1.0269550947035373</v>
      </c>
      <c r="R41" s="6">
        <v>1.0269650229059399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-11.078891015343515</v>
      </c>
      <c r="I42" s="7">
        <v>-120.84598000000005</v>
      </c>
      <c r="J42" s="7">
        <v>-76.404139999999984</v>
      </c>
      <c r="K42" s="7">
        <v>-120.84282999999994</v>
      </c>
      <c r="L42" s="7">
        <v>-123.10357999999997</v>
      </c>
      <c r="M42" s="7">
        <v>-118.5826158196644</v>
      </c>
      <c r="N42" s="7">
        <v>-128.57131305090434</v>
      </c>
      <c r="O42" s="7">
        <v>-205.02299504072528</v>
      </c>
      <c r="P42" s="7">
        <v>-203.90161997609914</v>
      </c>
      <c r="Q42" s="7">
        <v>-2.2021582263430446</v>
      </c>
      <c r="R42" s="7">
        <v>4.4419437965445923</v>
      </c>
    </row>
    <row r="43" spans="1:18" ht="11.25" customHeight="1" x14ac:dyDescent="0.25">
      <c r="A43" s="50" t="s">
        <v>207</v>
      </c>
      <c r="B43" s="51" t="s">
        <v>206</v>
      </c>
      <c r="C43" s="7">
        <v>2283.7074852246956</v>
      </c>
      <c r="D43" s="7">
        <v>2573.0087700000013</v>
      </c>
      <c r="E43" s="7">
        <v>2988.9434799999995</v>
      </c>
      <c r="F43" s="7">
        <v>3799.69974</v>
      </c>
      <c r="G43" s="7">
        <v>4263.6072899999999</v>
      </c>
      <c r="H43" s="7">
        <v>4320.4251816398346</v>
      </c>
      <c r="I43" s="7">
        <v>3933.4827699999992</v>
      </c>
      <c r="J43" s="7">
        <v>4043.9946199999999</v>
      </c>
      <c r="K43" s="7">
        <v>3553.4043399999996</v>
      </c>
      <c r="L43" s="7">
        <v>3216.945650000001</v>
      </c>
      <c r="M43" s="7">
        <v>4004.2037143935936</v>
      </c>
      <c r="N43" s="7">
        <v>3025.2785439739646</v>
      </c>
      <c r="O43" s="7">
        <v>3254.5305109231354</v>
      </c>
      <c r="P43" s="7">
        <v>3538.8930814505352</v>
      </c>
      <c r="Q43" s="7">
        <v>3340.911837511966</v>
      </c>
      <c r="R43" s="7">
        <v>3465.5154014420764</v>
      </c>
    </row>
    <row r="44" spans="1:18" ht="11.25" customHeight="1" x14ac:dyDescent="0.25">
      <c r="A44" s="50" t="s">
        <v>205</v>
      </c>
      <c r="B44" s="51" t="s">
        <v>204</v>
      </c>
      <c r="C44" s="7">
        <v>340.1111072564504</v>
      </c>
      <c r="D44" s="7">
        <v>420.29271000000006</v>
      </c>
      <c r="E44" s="7">
        <v>74.509159999999838</v>
      </c>
      <c r="F44" s="7">
        <v>268.47403999999983</v>
      </c>
      <c r="G44" s="7">
        <v>144.27484999999979</v>
      </c>
      <c r="H44" s="7">
        <v>96.508938479060703</v>
      </c>
      <c r="I44" s="7">
        <v>171.9359199999999</v>
      </c>
      <c r="J44" s="7">
        <v>116.5954700000002</v>
      </c>
      <c r="K44" s="7">
        <v>43.898160000000075</v>
      </c>
      <c r="L44" s="7">
        <v>-189.16505999999987</v>
      </c>
      <c r="M44" s="7">
        <v>66.888742896362601</v>
      </c>
      <c r="N44" s="7">
        <v>-144.25748864380148</v>
      </c>
      <c r="O44" s="7">
        <v>-150.00441394299315</v>
      </c>
      <c r="P44" s="7">
        <v>-252.22078327093033</v>
      </c>
      <c r="Q44" s="7">
        <v>-321.94852806412041</v>
      </c>
      <c r="R44" s="7">
        <v>-426.10941008646205</v>
      </c>
    </row>
    <row r="45" spans="1:18" ht="11.25" customHeight="1" x14ac:dyDescent="0.25">
      <c r="A45" s="50" t="s">
        <v>203</v>
      </c>
      <c r="B45" s="51" t="s">
        <v>202</v>
      </c>
      <c r="C45" s="7">
        <v>322.3677484183259</v>
      </c>
      <c r="D45" s="7">
        <v>206.96326999999997</v>
      </c>
      <c r="E45" s="7">
        <v>179.05370999999991</v>
      </c>
      <c r="F45" s="7">
        <v>218.19551999999999</v>
      </c>
      <c r="G45" s="7">
        <v>250.65853000000004</v>
      </c>
      <c r="H45" s="7">
        <v>229.08199511728992</v>
      </c>
      <c r="I45" s="7">
        <v>328.36188999999979</v>
      </c>
      <c r="J45" s="7">
        <v>149.39725999999985</v>
      </c>
      <c r="K45" s="7">
        <v>102.5946100000001</v>
      </c>
      <c r="L45" s="7">
        <v>62.10652000000016</v>
      </c>
      <c r="M45" s="7">
        <v>136.72054205813117</v>
      </c>
      <c r="N45" s="7">
        <v>103.23099325109911</v>
      </c>
      <c r="O45" s="7">
        <v>262.44247911627264</v>
      </c>
      <c r="P45" s="7">
        <v>235.57445211358362</v>
      </c>
      <c r="Q45" s="7">
        <v>270.68591547148674</v>
      </c>
      <c r="R45" s="7">
        <v>280.30859784916026</v>
      </c>
    </row>
    <row r="46" spans="1:18" ht="11.25" customHeight="1" x14ac:dyDescent="0.25">
      <c r="A46" s="52" t="s">
        <v>201</v>
      </c>
      <c r="B46" s="53" t="s">
        <v>200</v>
      </c>
      <c r="C46" s="6">
        <v>7.3803381523272833</v>
      </c>
      <c r="D46" s="6">
        <v>7.4000599999999999</v>
      </c>
      <c r="E46" s="6">
        <v>9.4998100000000001</v>
      </c>
      <c r="F46" s="6">
        <v>15.799890000000001</v>
      </c>
      <c r="G46" s="6">
        <v>10.499790000000001</v>
      </c>
      <c r="H46" s="6">
        <v>11.584067140280528</v>
      </c>
      <c r="I46" s="6">
        <v>13.69985</v>
      </c>
      <c r="J46" s="6">
        <v>12.600020000000001</v>
      </c>
      <c r="K46" s="6">
        <v>12.60004</v>
      </c>
      <c r="L46" s="6">
        <v>-55.799750000000003</v>
      </c>
      <c r="M46" s="6">
        <v>-61.096555466416987</v>
      </c>
      <c r="N46" s="6">
        <v>-54.767534253993915</v>
      </c>
      <c r="O46" s="6">
        <v>15.811550985921725</v>
      </c>
      <c r="P46" s="6">
        <v>15.811617712727754</v>
      </c>
      <c r="Q46" s="6">
        <v>18.964364192223147</v>
      </c>
      <c r="R46" s="6">
        <v>18.964403840663017</v>
      </c>
    </row>
    <row r="47" spans="1:18" ht="11.25" customHeight="1" x14ac:dyDescent="0.25">
      <c r="A47" s="52" t="s">
        <v>199</v>
      </c>
      <c r="B47" s="53" t="s">
        <v>198</v>
      </c>
      <c r="C47" s="6">
        <v>-2.0068160995521254</v>
      </c>
      <c r="D47" s="6">
        <v>-8.0004600000000039</v>
      </c>
      <c r="E47" s="6">
        <v>-12.902150000000006</v>
      </c>
      <c r="F47" s="6">
        <v>-31.898179999999996</v>
      </c>
      <c r="G47" s="6">
        <v>-32.902529999999985</v>
      </c>
      <c r="H47" s="6">
        <v>-30.953927604503463</v>
      </c>
      <c r="I47" s="6">
        <v>-40.901890000000009</v>
      </c>
      <c r="J47" s="6">
        <v>-46.90055000000001</v>
      </c>
      <c r="K47" s="6">
        <v>-55.900459999999995</v>
      </c>
      <c r="L47" s="6">
        <v>-36.900099999999995</v>
      </c>
      <c r="M47" s="6">
        <v>-30.954039711407304</v>
      </c>
      <c r="N47" s="6">
        <v>-2.0063184635481122</v>
      </c>
      <c r="O47" s="6">
        <v>78.866681849904239</v>
      </c>
      <c r="P47" s="6">
        <v>46.909393978399322</v>
      </c>
      <c r="Q47" s="6">
        <v>38.93188115028169</v>
      </c>
      <c r="R47" s="6">
        <v>37.928807681326035</v>
      </c>
    </row>
    <row r="48" spans="1:18" ht="11.25" customHeight="1" x14ac:dyDescent="0.25">
      <c r="A48" s="52" t="s">
        <v>197</v>
      </c>
      <c r="B48" s="53" t="s">
        <v>196</v>
      </c>
      <c r="C48" s="6">
        <v>243.62123516163234</v>
      </c>
      <c r="D48" s="6">
        <v>216.70053000000007</v>
      </c>
      <c r="E48" s="6">
        <v>184.68637999999993</v>
      </c>
      <c r="F48" s="6">
        <v>214.60208999999998</v>
      </c>
      <c r="G48" s="6">
        <v>211.68291000000005</v>
      </c>
      <c r="H48" s="6">
        <v>184.70275123506929</v>
      </c>
      <c r="I48" s="6">
        <v>293.48908999999998</v>
      </c>
      <c r="J48" s="6">
        <v>115.79869999999994</v>
      </c>
      <c r="K48" s="6">
        <v>61.899310000000014</v>
      </c>
      <c r="L48" s="6">
        <v>81.896999999999991</v>
      </c>
      <c r="M48" s="6">
        <v>159.74182090815424</v>
      </c>
      <c r="N48" s="6">
        <v>82.855852726590854</v>
      </c>
      <c r="O48" s="6">
        <v>80.87353656258847</v>
      </c>
      <c r="P48" s="6">
        <v>98.834936771305649</v>
      </c>
      <c r="Q48" s="6">
        <v>125.79874955763722</v>
      </c>
      <c r="R48" s="6">
        <v>142.75832452730032</v>
      </c>
    </row>
    <row r="49" spans="1:18" ht="11.25" customHeight="1" x14ac:dyDescent="0.25">
      <c r="A49" s="52" t="s">
        <v>195</v>
      </c>
      <c r="B49" s="53" t="s">
        <v>194</v>
      </c>
      <c r="C49" s="6">
        <v>49.416816788457261</v>
      </c>
      <c r="D49" s="6">
        <v>47.764000000000003</v>
      </c>
      <c r="E49" s="6">
        <v>81.570520000000002</v>
      </c>
      <c r="F49" s="6">
        <v>87.590019999999996</v>
      </c>
      <c r="G49" s="6">
        <v>109.29734999999999</v>
      </c>
      <c r="H49" s="6">
        <v>79.751027239894938</v>
      </c>
      <c r="I49" s="6">
        <v>59.085119999999996</v>
      </c>
      <c r="J49" s="6">
        <v>55.999780000000001</v>
      </c>
      <c r="K49" s="6">
        <v>70.999949999999984</v>
      </c>
      <c r="L49" s="6">
        <v>46.908650000000002</v>
      </c>
      <c r="M49" s="6">
        <v>80.015809276016057</v>
      </c>
      <c r="N49" s="6">
        <v>63.152616928602953</v>
      </c>
      <c r="O49" s="6">
        <v>61.931339474174308</v>
      </c>
      <c r="P49" s="6">
        <v>61.049085911982253</v>
      </c>
      <c r="Q49" s="6">
        <v>64.014134831995378</v>
      </c>
      <c r="R49" s="6">
        <v>39.718800425191965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23.956174415461085</v>
      </c>
      <c r="D51" s="6">
        <v>-56.900860000000002</v>
      </c>
      <c r="E51" s="6">
        <v>-83.800849999999997</v>
      </c>
      <c r="F51" s="6">
        <v>-67.898300000000006</v>
      </c>
      <c r="G51" s="6">
        <v>-47.918990000000001</v>
      </c>
      <c r="H51" s="6">
        <v>-16.001922893451447</v>
      </c>
      <c r="I51" s="6">
        <v>2.9897199999999913</v>
      </c>
      <c r="J51" s="6">
        <v>11.899309999999993</v>
      </c>
      <c r="K51" s="6">
        <v>12.995770000000022</v>
      </c>
      <c r="L51" s="6">
        <v>26.000720000000001</v>
      </c>
      <c r="M51" s="6">
        <v>-10.98649294821481</v>
      </c>
      <c r="N51" s="6">
        <v>13.9963763134472</v>
      </c>
      <c r="O51" s="6">
        <v>24.959370243683825</v>
      </c>
      <c r="P51" s="6">
        <v>12.969417739168463</v>
      </c>
      <c r="Q51" s="6">
        <v>22.976785739349445</v>
      </c>
      <c r="R51" s="6">
        <v>40.938261374678888</v>
      </c>
    </row>
    <row r="52" spans="1:18" ht="11.25" customHeight="1" x14ac:dyDescent="0.25">
      <c r="A52" s="46" t="s">
        <v>189</v>
      </c>
      <c r="B52" s="47" t="s">
        <v>188</v>
      </c>
      <c r="C52" s="5">
        <v>6584.5822422124365</v>
      </c>
      <c r="D52" s="5">
        <v>6978.3798399999987</v>
      </c>
      <c r="E52" s="5">
        <v>6947.159929999998</v>
      </c>
      <c r="F52" s="5">
        <v>7499.6302700000006</v>
      </c>
      <c r="G52" s="5">
        <v>7680.3038900000001</v>
      </c>
      <c r="H52" s="5">
        <v>8085.7457365358623</v>
      </c>
      <c r="I52" s="5">
        <v>7570.2846500000014</v>
      </c>
      <c r="J52" s="5">
        <v>7133.2592600000007</v>
      </c>
      <c r="K52" s="5">
        <v>7552.1583199999995</v>
      </c>
      <c r="L52" s="5">
        <v>7370.4136600000002</v>
      </c>
      <c r="M52" s="5">
        <v>8122.9671191774232</v>
      </c>
      <c r="N52" s="5">
        <v>7666.5452294937322</v>
      </c>
      <c r="O52" s="5">
        <v>7326.64943059699</v>
      </c>
      <c r="P52" s="5">
        <v>7060.4948888411191</v>
      </c>
      <c r="Q52" s="5">
        <v>6444.8146562419333</v>
      </c>
      <c r="R52" s="5">
        <v>6877.1283818290076</v>
      </c>
    </row>
    <row r="53" spans="1:18" ht="11.25" customHeight="1" x14ac:dyDescent="0.25">
      <c r="A53" s="48" t="s">
        <v>187</v>
      </c>
      <c r="B53" s="49" t="s">
        <v>186</v>
      </c>
      <c r="C53" s="4">
        <v>6584.5822422124329</v>
      </c>
      <c r="D53" s="4">
        <v>6978.3798399999987</v>
      </c>
      <c r="E53" s="4">
        <v>6947.159929999998</v>
      </c>
      <c r="F53" s="4">
        <v>7499.6302699999997</v>
      </c>
      <c r="G53" s="4">
        <v>7680.3038900000001</v>
      </c>
      <c r="H53" s="4">
        <v>8085.7457365358596</v>
      </c>
      <c r="I53" s="4">
        <v>7570.2846500000005</v>
      </c>
      <c r="J53" s="4">
        <v>7133.2592600000007</v>
      </c>
      <c r="K53" s="4">
        <v>7552.1583200000005</v>
      </c>
      <c r="L53" s="4">
        <v>7370.4136600000002</v>
      </c>
      <c r="M53" s="4">
        <v>8122.9671191774241</v>
      </c>
      <c r="N53" s="4">
        <v>7666.5452294937313</v>
      </c>
      <c r="O53" s="4">
        <v>7326.64943059699</v>
      </c>
      <c r="P53" s="4">
        <v>7060.4948888411163</v>
      </c>
      <c r="Q53" s="4">
        <v>6444.8146562419333</v>
      </c>
      <c r="R53" s="4">
        <v>6877.1283818290085</v>
      </c>
    </row>
    <row r="54" spans="1:18" ht="11.25" customHeight="1" x14ac:dyDescent="0.25">
      <c r="A54" s="48" t="s">
        <v>185</v>
      </c>
      <c r="B54" s="49" t="s">
        <v>184</v>
      </c>
      <c r="C54" s="4">
        <v>2.8990143619012088E-12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1.3642420526593924E-12</v>
      </c>
      <c r="Q54" s="4">
        <v>0</v>
      </c>
      <c r="R54" s="4">
        <v>-5.6843418860808015E-13</v>
      </c>
    </row>
    <row r="55" spans="1:18" ht="11.25" customHeight="1" x14ac:dyDescent="0.25">
      <c r="A55" s="50" t="s">
        <v>183</v>
      </c>
      <c r="B55" s="51" t="s">
        <v>182</v>
      </c>
      <c r="C55" s="7">
        <v>1.1368683772161603E-12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1.2789769243681803E-12</v>
      </c>
      <c r="Q55" s="7">
        <v>0</v>
      </c>
      <c r="R55" s="7">
        <v>8.6686213762732223E-13</v>
      </c>
    </row>
    <row r="56" spans="1:18" ht="11.25" customHeight="1" x14ac:dyDescent="0.25">
      <c r="A56" s="50" t="s">
        <v>181</v>
      </c>
      <c r="B56" s="51" t="s">
        <v>180</v>
      </c>
      <c r="C56" s="7">
        <v>1.8189894035458565E-12</v>
      </c>
      <c r="D56" s="7">
        <v>0</v>
      </c>
      <c r="E56" s="7">
        <v>0</v>
      </c>
      <c r="F56" s="7">
        <v>0</v>
      </c>
      <c r="G56" s="7">
        <v>0</v>
      </c>
      <c r="H56" s="7">
        <v>7.9580786405131221E-13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9.6633812063373625E-13</v>
      </c>
      <c r="R56" s="7">
        <v>-1.3073986337985843E-12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6573.7556128785709</v>
      </c>
      <c r="D61" s="5">
        <v>6659.2900399999999</v>
      </c>
      <c r="E61" s="5">
        <v>6482.2911999999997</v>
      </c>
      <c r="F61" s="5">
        <v>6030.1910100000005</v>
      </c>
      <c r="G61" s="5">
        <v>6450.1040800000001</v>
      </c>
      <c r="H61" s="5">
        <v>7026.6777806853825</v>
      </c>
      <c r="I61" s="5">
        <v>7373.3825500000012</v>
      </c>
      <c r="J61" s="5">
        <v>7938.4060499999996</v>
      </c>
      <c r="K61" s="5">
        <v>8360.5209500000001</v>
      </c>
      <c r="L61" s="5">
        <v>8736.082910000001</v>
      </c>
      <c r="M61" s="5">
        <v>9107.8866922836132</v>
      </c>
      <c r="N61" s="5">
        <v>8623.7014237066614</v>
      </c>
      <c r="O61" s="5">
        <v>9721.980204132682</v>
      </c>
      <c r="P61" s="5">
        <v>9952.848406184261</v>
      </c>
      <c r="Q61" s="5">
        <v>9603.4202740001747</v>
      </c>
      <c r="R61" s="5">
        <v>9651.2580584545522</v>
      </c>
    </row>
    <row r="62" spans="1:18" ht="11.25" customHeight="1" x14ac:dyDescent="0.25">
      <c r="A62" s="48" t="s">
        <v>169</v>
      </c>
      <c r="B62" s="49" t="s">
        <v>168</v>
      </c>
      <c r="C62" s="4">
        <v>3597.2580491067201</v>
      </c>
      <c r="D62" s="4">
        <v>3478.5</v>
      </c>
      <c r="E62" s="4">
        <v>3458.9</v>
      </c>
      <c r="F62" s="4">
        <v>2856</v>
      </c>
      <c r="G62" s="4">
        <v>3161</v>
      </c>
      <c r="H62" s="4">
        <v>3189.5958727429102</v>
      </c>
      <c r="I62" s="4">
        <v>3065.9</v>
      </c>
      <c r="J62" s="4">
        <v>3186.1</v>
      </c>
      <c r="K62" s="4">
        <v>3295.8</v>
      </c>
      <c r="L62" s="4">
        <v>3516.4</v>
      </c>
      <c r="M62" s="4">
        <v>3298.6290245533601</v>
      </c>
      <c r="N62" s="4">
        <v>2944.3727906754598</v>
      </c>
      <c r="O62" s="4">
        <v>3766.5520206362899</v>
      </c>
      <c r="P62" s="4">
        <v>3615.05206840546</v>
      </c>
      <c r="Q62" s="4">
        <v>3526.2252794496999</v>
      </c>
      <c r="R62" s="4">
        <v>3186.25203019012</v>
      </c>
    </row>
    <row r="63" spans="1:18" ht="11.25" customHeight="1" x14ac:dyDescent="0.25">
      <c r="A63" s="48" t="s">
        <v>167</v>
      </c>
      <c r="B63" s="49" t="s">
        <v>166</v>
      </c>
      <c r="C63" s="4">
        <v>5.75618610872265</v>
      </c>
      <c r="D63" s="4">
        <v>9</v>
      </c>
      <c r="E63" s="4">
        <v>12</v>
      </c>
      <c r="F63" s="4">
        <v>32</v>
      </c>
      <c r="G63" s="4">
        <v>80.3</v>
      </c>
      <c r="H63" s="4">
        <v>114.45495366389601</v>
      </c>
      <c r="I63" s="4">
        <v>150.69999999999999</v>
      </c>
      <c r="J63" s="4">
        <v>175.2</v>
      </c>
      <c r="K63" s="4">
        <v>172.9</v>
      </c>
      <c r="L63" s="4">
        <v>168</v>
      </c>
      <c r="M63" s="4">
        <v>177.46250119422905</v>
      </c>
      <c r="N63" s="4">
        <v>166.475589949365</v>
      </c>
      <c r="O63" s="4">
        <v>211.68911818095</v>
      </c>
      <c r="P63" s="4">
        <v>271.11397726187101</v>
      </c>
      <c r="Q63" s="4">
        <v>330.70602847043102</v>
      </c>
      <c r="R63" s="4">
        <v>416.16509028374901</v>
      </c>
    </row>
    <row r="64" spans="1:18" ht="11.25" customHeight="1" x14ac:dyDescent="0.25">
      <c r="A64" s="48" t="s">
        <v>165</v>
      </c>
      <c r="B64" s="49" t="s">
        <v>164</v>
      </c>
      <c r="C64" s="4">
        <v>62.649278685392247</v>
      </c>
      <c r="D64" s="4">
        <v>67</v>
      </c>
      <c r="E64" s="4">
        <v>70</v>
      </c>
      <c r="F64" s="4">
        <v>80.3</v>
      </c>
      <c r="G64" s="4">
        <v>86.699999999999974</v>
      </c>
      <c r="H64" s="4">
        <v>92.505015763828823</v>
      </c>
      <c r="I64" s="4">
        <v>100.80000000000001</v>
      </c>
      <c r="J64" s="4">
        <v>107.3</v>
      </c>
      <c r="K64" s="4">
        <v>116.69999999999999</v>
      </c>
      <c r="L64" s="4">
        <v>127.9</v>
      </c>
      <c r="M64" s="4">
        <v>172.51839113403983</v>
      </c>
      <c r="N64" s="4">
        <v>181.40345848858217</v>
      </c>
      <c r="O64" s="4">
        <v>203.42505015763768</v>
      </c>
      <c r="P64" s="4">
        <v>227.93063915161963</v>
      </c>
      <c r="Q64" s="4">
        <v>249.90446164134869</v>
      </c>
      <c r="R64" s="4">
        <v>265.50109869112487</v>
      </c>
    </row>
    <row r="65" spans="1:18" ht="11.25" customHeight="1" x14ac:dyDescent="0.25">
      <c r="A65" s="50" t="s">
        <v>163</v>
      </c>
      <c r="B65" s="51" t="s">
        <v>162</v>
      </c>
      <c r="C65" s="7">
        <v>62.362663609439245</v>
      </c>
      <c r="D65" s="7">
        <v>66.5</v>
      </c>
      <c r="E65" s="7">
        <v>69.2</v>
      </c>
      <c r="F65" s="7">
        <v>79</v>
      </c>
      <c r="G65" s="7">
        <v>85.09999999999998</v>
      </c>
      <c r="H65" s="7">
        <v>90.689786949459858</v>
      </c>
      <c r="I65" s="7">
        <v>98.9</v>
      </c>
      <c r="J65" s="7">
        <v>105.2</v>
      </c>
      <c r="K65" s="7">
        <v>114.1</v>
      </c>
      <c r="L65" s="7">
        <v>123.7</v>
      </c>
      <c r="M65" s="7">
        <v>164.87532244195995</v>
      </c>
      <c r="N65" s="7">
        <v>166.42782077003815</v>
      </c>
      <c r="O65" s="7">
        <v>174.40527371739688</v>
      </c>
      <c r="P65" s="7">
        <v>177.86853921849652</v>
      </c>
      <c r="Q65" s="7">
        <v>182.38272666475558</v>
      </c>
      <c r="R65" s="7">
        <v>184.91449316900773</v>
      </c>
    </row>
    <row r="66" spans="1:18" ht="11.25" customHeight="1" x14ac:dyDescent="0.25">
      <c r="A66" s="50" t="s">
        <v>161</v>
      </c>
      <c r="B66" s="51" t="s">
        <v>160</v>
      </c>
      <c r="C66" s="7">
        <v>0.28661507595300001</v>
      </c>
      <c r="D66" s="7">
        <v>0.5</v>
      </c>
      <c r="E66" s="7">
        <v>0.8</v>
      </c>
      <c r="F66" s="7">
        <v>1.3</v>
      </c>
      <c r="G66" s="7">
        <v>1.6</v>
      </c>
      <c r="H66" s="7">
        <v>1.8152288143689701</v>
      </c>
      <c r="I66" s="7">
        <v>1.9</v>
      </c>
      <c r="J66" s="7">
        <v>2.1</v>
      </c>
      <c r="K66" s="7">
        <v>2.6</v>
      </c>
      <c r="L66" s="7">
        <v>4.2</v>
      </c>
      <c r="M66" s="7">
        <v>7.6430686920798729</v>
      </c>
      <c r="N66" s="7">
        <v>14.975637718544</v>
      </c>
      <c r="O66" s="7">
        <v>29.0197764402408</v>
      </c>
      <c r="P66" s="7">
        <v>50.0620999331231</v>
      </c>
      <c r="Q66" s="7">
        <v>67.521734976593095</v>
      </c>
      <c r="R66" s="7">
        <v>80.586605522117097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2883.3237794974648</v>
      </c>
      <c r="D68" s="4">
        <v>3076.2900399999999</v>
      </c>
      <c r="E68" s="4">
        <v>2912.1911999999998</v>
      </c>
      <c r="F68" s="4">
        <v>3032.4910100000006</v>
      </c>
      <c r="G68" s="4">
        <v>3094.5040799999997</v>
      </c>
      <c r="H68" s="4">
        <v>3600.3617397949615</v>
      </c>
      <c r="I68" s="4">
        <v>4020.5825500000005</v>
      </c>
      <c r="J68" s="4">
        <v>4437.9060499999996</v>
      </c>
      <c r="K68" s="4">
        <v>4742.0209500000001</v>
      </c>
      <c r="L68" s="4">
        <v>4890.2829099999999</v>
      </c>
      <c r="M68" s="4">
        <v>5424.7396587496478</v>
      </c>
      <c r="N68" s="4">
        <v>5298.8948888829273</v>
      </c>
      <c r="O68" s="4">
        <v>5503.8661313324483</v>
      </c>
      <c r="P68" s="4">
        <v>5802.2799529502918</v>
      </c>
      <c r="Q68" s="4">
        <v>5465.0568460838676</v>
      </c>
      <c r="R68" s="4">
        <v>5748.4922229716067</v>
      </c>
    </row>
    <row r="69" spans="1:18" ht="11.25" customHeight="1" x14ac:dyDescent="0.25">
      <c r="A69" s="50" t="s">
        <v>155</v>
      </c>
      <c r="B69" s="51" t="s">
        <v>154</v>
      </c>
      <c r="C69" s="7">
        <v>2786.1134995700745</v>
      </c>
      <c r="D69" s="7">
        <v>2978.48873</v>
      </c>
      <c r="E69" s="7">
        <v>2815.3015500000001</v>
      </c>
      <c r="F69" s="7">
        <v>2909.6002200000003</v>
      </c>
      <c r="G69" s="7">
        <v>2921.6065000000003</v>
      </c>
      <c r="H69" s="7">
        <v>3296.2634556213179</v>
      </c>
      <c r="I69" s="7">
        <v>3405.4591800000003</v>
      </c>
      <c r="J69" s="7">
        <v>3753.3177500000002</v>
      </c>
      <c r="K69" s="7">
        <v>3985.4317899999996</v>
      </c>
      <c r="L69" s="7">
        <v>4027.15056</v>
      </c>
      <c r="M69" s="7">
        <v>4581.7845949616949</v>
      </c>
      <c r="N69" s="7">
        <v>4447.5281688772075</v>
      </c>
      <c r="O69" s="7">
        <v>4619.205346536568</v>
      </c>
      <c r="P69" s="7">
        <v>4910.5970915542512</v>
      </c>
      <c r="Q69" s="7">
        <v>4361.4454953663917</v>
      </c>
      <c r="R69" s="7">
        <v>4573.4426967885538</v>
      </c>
    </row>
    <row r="70" spans="1:18" ht="11.25" customHeight="1" x14ac:dyDescent="0.25">
      <c r="A70" s="50" t="s">
        <v>153</v>
      </c>
      <c r="B70" s="51" t="s">
        <v>152</v>
      </c>
      <c r="C70" s="7">
        <v>7.4042227954523643</v>
      </c>
      <c r="D70" s="7">
        <v>7.4002899999999991</v>
      </c>
      <c r="E70" s="7">
        <v>7.3999800000000002</v>
      </c>
      <c r="F70" s="7">
        <v>8.90029</v>
      </c>
      <c r="G70" s="7">
        <v>9.6995799999999992</v>
      </c>
      <c r="H70" s="7">
        <v>8.1446464884433833</v>
      </c>
      <c r="I70" s="7">
        <v>8.8999600000000001</v>
      </c>
      <c r="J70" s="7">
        <v>8.1997099999999996</v>
      </c>
      <c r="K70" s="7">
        <v>8.8997199999999985</v>
      </c>
      <c r="L70" s="7">
        <v>7.3999800000000002</v>
      </c>
      <c r="M70" s="7">
        <v>8.1445858295011284</v>
      </c>
      <c r="N70" s="7">
        <v>7.4042280972487804</v>
      </c>
      <c r="O70" s="7">
        <v>8.8850576737999827</v>
      </c>
      <c r="P70" s="7">
        <v>8.1446370899022114</v>
      </c>
      <c r="Q70" s="7">
        <v>7.8819153491742666</v>
      </c>
      <c r="R70" s="7">
        <v>10.031527658354811</v>
      </c>
    </row>
    <row r="71" spans="1:18" ht="11.25" customHeight="1" x14ac:dyDescent="0.25">
      <c r="A71" s="50" t="s">
        <v>151</v>
      </c>
      <c r="B71" s="51" t="s">
        <v>150</v>
      </c>
      <c r="C71" s="7">
        <v>30.452851820005773</v>
      </c>
      <c r="D71" s="7">
        <v>27.100340000000003</v>
      </c>
      <c r="E71" s="7">
        <v>21.997630000000001</v>
      </c>
      <c r="F71" s="7">
        <v>26.297979999999999</v>
      </c>
      <c r="G71" s="7">
        <v>28.699539999999999</v>
      </c>
      <c r="H71" s="7">
        <v>113.49943713643995</v>
      </c>
      <c r="I71" s="7">
        <v>159.61136999999999</v>
      </c>
      <c r="J71" s="7">
        <v>153.89947999999998</v>
      </c>
      <c r="K71" s="7">
        <v>170.70045999999999</v>
      </c>
      <c r="L71" s="7">
        <v>152.91579000000002</v>
      </c>
      <c r="M71" s="7">
        <v>153.29118867322779</v>
      </c>
      <c r="N71" s="7">
        <v>169.27011052453418</v>
      </c>
      <c r="O71" s="7">
        <v>206.36281984351371</v>
      </c>
      <c r="P71" s="7">
        <v>201.6336652990999</v>
      </c>
      <c r="Q71" s="7">
        <v>296.59883443202506</v>
      </c>
      <c r="R71" s="7">
        <v>300.0617327349284</v>
      </c>
    </row>
    <row r="72" spans="1:18" ht="11.25" customHeight="1" x14ac:dyDescent="0.25">
      <c r="A72" s="55" t="s">
        <v>149</v>
      </c>
      <c r="B72" s="51" t="s">
        <v>148</v>
      </c>
      <c r="C72" s="7">
        <v>42.15630075475304</v>
      </c>
      <c r="D72" s="7">
        <v>44.4</v>
      </c>
      <c r="E72" s="7">
        <v>47.092149999999997</v>
      </c>
      <c r="F72" s="7">
        <v>66.99194</v>
      </c>
      <c r="G72" s="7">
        <v>100.59938</v>
      </c>
      <c r="H72" s="7">
        <v>102.96632127520911</v>
      </c>
      <c r="I72" s="7">
        <v>132.81040999999999</v>
      </c>
      <c r="J72" s="7">
        <v>131.5</v>
      </c>
      <c r="K72" s="7">
        <v>129.60076000000001</v>
      </c>
      <c r="L72" s="7">
        <v>129.31492</v>
      </c>
      <c r="M72" s="7">
        <v>137.55135186777483</v>
      </c>
      <c r="N72" s="7">
        <v>138.43508168529743</v>
      </c>
      <c r="O72" s="7">
        <v>143.68969141110168</v>
      </c>
      <c r="P72" s="7">
        <v>152.07318238272711</v>
      </c>
      <c r="Q72" s="7">
        <v>174.93073468997815</v>
      </c>
      <c r="R72" s="7">
        <v>182.16750206733064</v>
      </c>
    </row>
    <row r="73" spans="1:18" ht="11.25" customHeight="1" x14ac:dyDescent="0.25">
      <c r="A73" s="50" t="s">
        <v>147</v>
      </c>
      <c r="B73" s="51" t="s">
        <v>146</v>
      </c>
      <c r="C73" s="7">
        <v>17.196904557179728</v>
      </c>
      <c r="D73" s="7">
        <v>18.900680000000001</v>
      </c>
      <c r="E73" s="7">
        <v>20.399890000000003</v>
      </c>
      <c r="F73" s="7">
        <v>20.700579999999999</v>
      </c>
      <c r="G73" s="7">
        <v>33.899079999999998</v>
      </c>
      <c r="H73" s="7">
        <v>79.487879273551471</v>
      </c>
      <c r="I73" s="7">
        <v>313.80163000000005</v>
      </c>
      <c r="J73" s="7">
        <v>390.98911000000004</v>
      </c>
      <c r="K73" s="7">
        <v>447.38821999999999</v>
      </c>
      <c r="L73" s="7">
        <v>573.50166000000002</v>
      </c>
      <c r="M73" s="7">
        <v>543.96793741744955</v>
      </c>
      <c r="N73" s="7">
        <v>536.25729969863914</v>
      </c>
      <c r="O73" s="7">
        <v>525.72321586746364</v>
      </c>
      <c r="P73" s="7">
        <v>529.83137662431227</v>
      </c>
      <c r="Q73" s="7">
        <v>624.19986624629769</v>
      </c>
      <c r="R73" s="7">
        <v>682.78876372243894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12.69961</v>
      </c>
      <c r="K74" s="6">
        <v>53.898490000000002</v>
      </c>
      <c r="L74" s="6">
        <v>77.799840000000003</v>
      </c>
      <c r="M74" s="6">
        <v>78.508115861553719</v>
      </c>
      <c r="N74" s="6">
        <v>77.744411031017592</v>
      </c>
      <c r="O74" s="6">
        <v>77.290460515371691</v>
      </c>
      <c r="P74" s="6">
        <v>66.590176134461032</v>
      </c>
      <c r="Q74" s="6">
        <v>63.270278016623699</v>
      </c>
      <c r="R74" s="6">
        <v>59.830897105187681</v>
      </c>
    </row>
    <row r="75" spans="1:18" ht="11.25" customHeight="1" x14ac:dyDescent="0.25">
      <c r="A75" s="52" t="s">
        <v>143</v>
      </c>
      <c r="B75" s="53" t="s">
        <v>142</v>
      </c>
      <c r="C75" s="6">
        <v>17.196904557179728</v>
      </c>
      <c r="D75" s="6">
        <v>18.900680000000001</v>
      </c>
      <c r="E75" s="6">
        <v>19.999960000000002</v>
      </c>
      <c r="F75" s="6">
        <v>20.40062</v>
      </c>
      <c r="G75" s="6">
        <v>21.49916</v>
      </c>
      <c r="H75" s="6">
        <v>54.504633610394571</v>
      </c>
      <c r="I75" s="6">
        <v>279.99898000000002</v>
      </c>
      <c r="J75" s="6">
        <v>339.28950000000003</v>
      </c>
      <c r="K75" s="6">
        <v>371.08960000000002</v>
      </c>
      <c r="L75" s="6">
        <v>471.29899999999998</v>
      </c>
      <c r="M75" s="6">
        <v>453.23091164856794</v>
      </c>
      <c r="N75" s="6">
        <v>456.53046772561345</v>
      </c>
      <c r="O75" s="6">
        <v>448.38498617276639</v>
      </c>
      <c r="P75" s="6">
        <v>462.90681623457283</v>
      </c>
      <c r="Q75" s="6">
        <v>560.35635807776805</v>
      </c>
      <c r="R75" s="6">
        <v>622.28909907327773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0.39993000000000001</v>
      </c>
      <c r="F77" s="6">
        <v>0.29996</v>
      </c>
      <c r="G77" s="6">
        <v>12.399919999999998</v>
      </c>
      <c r="H77" s="6">
        <v>24.983245663156893</v>
      </c>
      <c r="I77" s="6">
        <v>33.80265</v>
      </c>
      <c r="J77" s="6">
        <v>39</v>
      </c>
      <c r="K77" s="6">
        <v>22.400130000000001</v>
      </c>
      <c r="L77" s="6">
        <v>24.402819999999998</v>
      </c>
      <c r="M77" s="6">
        <v>12.228909907327834</v>
      </c>
      <c r="N77" s="6">
        <v>1.9824209420082139</v>
      </c>
      <c r="O77" s="6">
        <v>4.7769179325499879E-2</v>
      </c>
      <c r="P77" s="6">
        <v>0.33438425527849019</v>
      </c>
      <c r="Q77" s="6">
        <v>0.57323015190599047</v>
      </c>
      <c r="R77" s="6">
        <v>0.66876754397341975</v>
      </c>
    </row>
    <row r="78" spans="1:18" ht="11.25" customHeight="1" x14ac:dyDescent="0.25">
      <c r="A78" s="54" t="s">
        <v>137</v>
      </c>
      <c r="B78" s="57" t="s">
        <v>136</v>
      </c>
      <c r="C78" s="4">
        <v>24.76831948027133</v>
      </c>
      <c r="D78" s="4">
        <v>28.5</v>
      </c>
      <c r="E78" s="4">
        <v>29.200000000000003</v>
      </c>
      <c r="F78" s="4">
        <v>29.4</v>
      </c>
      <c r="G78" s="4">
        <v>27.599999999999998</v>
      </c>
      <c r="H78" s="4">
        <v>29.760198719785983</v>
      </c>
      <c r="I78" s="4">
        <v>35.4</v>
      </c>
      <c r="J78" s="4">
        <v>31.9</v>
      </c>
      <c r="K78" s="4">
        <v>33.1</v>
      </c>
      <c r="L78" s="4">
        <v>33.5</v>
      </c>
      <c r="M78" s="4">
        <v>34.537116652335918</v>
      </c>
      <c r="N78" s="4">
        <v>32.554695710327664</v>
      </c>
      <c r="O78" s="4">
        <v>36.447883825355859</v>
      </c>
      <c r="P78" s="4">
        <v>36.47176841501863</v>
      </c>
      <c r="Q78" s="4">
        <v>31.527658354829441</v>
      </c>
      <c r="R78" s="4">
        <v>34.847616317951626</v>
      </c>
    </row>
    <row r="79" spans="1:18" ht="11.25" customHeight="1" x14ac:dyDescent="0.25">
      <c r="A79" s="58" t="s">
        <v>135</v>
      </c>
      <c r="B79" s="47" t="s">
        <v>134</v>
      </c>
      <c r="C79" s="5">
        <v>-117.67360023006859</v>
      </c>
      <c r="D79" s="5">
        <v>18.382090000000971</v>
      </c>
      <c r="E79" s="5">
        <v>60.001589999998941</v>
      </c>
      <c r="F79" s="5">
        <v>482.59108999999989</v>
      </c>
      <c r="G79" s="5">
        <v>264.90034000000014</v>
      </c>
      <c r="H79" s="5">
        <v>229.14873684917529</v>
      </c>
      <c r="I79" s="5">
        <v>589.04495000000043</v>
      </c>
      <c r="J79" s="5">
        <v>568.97268000000076</v>
      </c>
      <c r="K79" s="5">
        <v>418.16153000000031</v>
      </c>
      <c r="L79" s="5">
        <v>67.103030000000217</v>
      </c>
      <c r="M79" s="5">
        <v>200.4207571138777</v>
      </c>
      <c r="N79" s="5">
        <v>704.62670415191769</v>
      </c>
      <c r="O79" s="5">
        <v>241.52670730786031</v>
      </c>
      <c r="P79" s="5">
        <v>625.17463785423843</v>
      </c>
      <c r="Q79" s="5">
        <v>797.48402206458741</v>
      </c>
      <c r="R79" s="5">
        <v>864.80270601775101</v>
      </c>
    </row>
    <row r="80" spans="1:18" ht="11.25" customHeight="1" x14ac:dyDescent="0.25">
      <c r="A80" s="58" t="s">
        <v>133</v>
      </c>
      <c r="B80" s="47">
        <v>7200</v>
      </c>
      <c r="C80" s="5">
        <v>251.00315276583524</v>
      </c>
      <c r="D80" s="5">
        <v>301.69923</v>
      </c>
      <c r="E80" s="5">
        <v>353.59872000000001</v>
      </c>
      <c r="F80" s="5">
        <v>396.29906</v>
      </c>
      <c r="G80" s="5">
        <v>486.10008999999991</v>
      </c>
      <c r="H80" s="5">
        <v>392.01753866498524</v>
      </c>
      <c r="I80" s="5">
        <v>474.69783999999993</v>
      </c>
      <c r="J80" s="5">
        <v>486.60055</v>
      </c>
      <c r="K80" s="5">
        <v>616.7026800000001</v>
      </c>
      <c r="L80" s="5">
        <v>705.9973</v>
      </c>
      <c r="M80" s="5">
        <v>704.45208751313623</v>
      </c>
      <c r="N80" s="5">
        <v>766.14631749443663</v>
      </c>
      <c r="O80" s="5">
        <v>699.00613985509494</v>
      </c>
      <c r="P80" s="5">
        <v>651.33252976768188</v>
      </c>
      <c r="Q80" s="5">
        <v>693.41740708894645</v>
      </c>
      <c r="R80" s="5">
        <v>725.4699263116438</v>
      </c>
    </row>
    <row r="81" spans="1:18" ht="11.25" customHeight="1" x14ac:dyDescent="0.25">
      <c r="A81" s="48" t="s">
        <v>132</v>
      </c>
      <c r="B81" s="49" t="s">
        <v>131</v>
      </c>
      <c r="C81" s="4">
        <v>182.23941912677924</v>
      </c>
      <c r="D81" s="4">
        <v>235.09923000000003</v>
      </c>
      <c r="E81" s="4">
        <v>280.49917000000005</v>
      </c>
      <c r="F81" s="4">
        <v>322.99905999999999</v>
      </c>
      <c r="G81" s="4">
        <v>386.30068999999992</v>
      </c>
      <c r="H81" s="4">
        <v>282.96065183899401</v>
      </c>
      <c r="I81" s="4">
        <v>334.39866999999992</v>
      </c>
      <c r="J81" s="4">
        <v>357.30054999999999</v>
      </c>
      <c r="K81" s="4">
        <v>477.50187000000005</v>
      </c>
      <c r="L81" s="4">
        <v>511.79848000000004</v>
      </c>
      <c r="M81" s="4">
        <v>498.51915544090923</v>
      </c>
      <c r="N81" s="4">
        <v>535.13456627632218</v>
      </c>
      <c r="O81" s="4">
        <v>471.194923651789</v>
      </c>
      <c r="P81" s="4">
        <v>427.89219347265919</v>
      </c>
      <c r="Q81" s="4">
        <v>421.5868921371935</v>
      </c>
      <c r="R81" s="4">
        <v>445.56681902291319</v>
      </c>
    </row>
    <row r="82" spans="1:18" ht="11.25" customHeight="1" x14ac:dyDescent="0.25">
      <c r="A82" s="48" t="s">
        <v>130</v>
      </c>
      <c r="B82" s="49" t="s">
        <v>129</v>
      </c>
      <c r="C82" s="4">
        <v>68.763733639055999</v>
      </c>
      <c r="D82" s="4">
        <v>66.599999999999994</v>
      </c>
      <c r="E82" s="4">
        <v>73.099549999999994</v>
      </c>
      <c r="F82" s="4">
        <v>73.3</v>
      </c>
      <c r="G82" s="4">
        <v>99.799400000000006</v>
      </c>
      <c r="H82" s="4">
        <v>109.05688682599121</v>
      </c>
      <c r="I82" s="4">
        <v>140.29917</v>
      </c>
      <c r="J82" s="4">
        <v>129.30000000000001</v>
      </c>
      <c r="K82" s="4">
        <v>139.20080999999999</v>
      </c>
      <c r="L82" s="4">
        <v>194.19882000000001</v>
      </c>
      <c r="M82" s="4">
        <v>205.932932072227</v>
      </c>
      <c r="N82" s="4">
        <v>231.01175121811448</v>
      </c>
      <c r="O82" s="4">
        <v>227.811216203306</v>
      </c>
      <c r="P82" s="4">
        <v>223.44033629502272</v>
      </c>
      <c r="Q82" s="4">
        <v>271.830514951753</v>
      </c>
      <c r="R82" s="4">
        <v>279.90310728873067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540</v>
      </c>
      <c r="B1" s="42" t="s">
        <v>492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326.42764813264722</v>
      </c>
      <c r="D2" s="45">
        <v>319.89780000000002</v>
      </c>
      <c r="E2" s="45">
        <v>311.09237999999999</v>
      </c>
      <c r="F2" s="45">
        <v>327.99615</v>
      </c>
      <c r="G2" s="45">
        <v>334.40825999999998</v>
      </c>
      <c r="H2" s="45">
        <v>336.09572645813563</v>
      </c>
      <c r="I2" s="45">
        <v>347.48255999999998</v>
      </c>
      <c r="J2" s="45">
        <v>346.36806000000001</v>
      </c>
      <c r="K2" s="45">
        <v>339.70587</v>
      </c>
      <c r="L2" s="45">
        <v>324.71161000000001</v>
      </c>
      <c r="M2" s="45">
        <v>333.62716484923271</v>
      </c>
      <c r="N2" s="45">
        <v>298.15080807430218</v>
      </c>
      <c r="O2" s="45">
        <v>293.35082731644013</v>
      </c>
      <c r="P2" s="45">
        <v>291.02662609455388</v>
      </c>
      <c r="Q2" s="45">
        <v>288.36051389370652</v>
      </c>
      <c r="R2" s="45">
        <v>290.36474949860508</v>
      </c>
    </row>
    <row r="3" spans="1:18" ht="11.25" customHeight="1" x14ac:dyDescent="0.25">
      <c r="A3" s="46" t="s">
        <v>286</v>
      </c>
      <c r="B3" s="47" t="s">
        <v>285</v>
      </c>
      <c r="C3" s="5">
        <v>0.66877243662424002</v>
      </c>
      <c r="D3" s="5">
        <v>0.69991999999999999</v>
      </c>
      <c r="E3" s="5">
        <v>0.69987999999999995</v>
      </c>
      <c r="F3" s="5">
        <v>0.69994000000000001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0.66877243662424002</v>
      </c>
      <c r="D4" s="4">
        <v>0.69991999999999999</v>
      </c>
      <c r="E4" s="4">
        <v>0.69987999999999995</v>
      </c>
      <c r="F4" s="4">
        <v>0.69994000000000001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0.66877243662424002</v>
      </c>
      <c r="D5" s="7">
        <v>0.69991999999999999</v>
      </c>
      <c r="E5" s="7">
        <v>0.69987999999999995</v>
      </c>
      <c r="F5" s="7">
        <v>0.69994000000000001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0.66877243662424002</v>
      </c>
      <c r="D8" s="6">
        <v>0.69991999999999999</v>
      </c>
      <c r="E8" s="6">
        <v>0.69987999999999995</v>
      </c>
      <c r="F8" s="6">
        <v>0.69994000000000001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43.994952028791488</v>
      </c>
      <c r="D21" s="5">
        <v>44.000440000000005</v>
      </c>
      <c r="E21" s="5">
        <v>45.098960000000005</v>
      </c>
      <c r="F21" s="5">
        <v>47.099319999999999</v>
      </c>
      <c r="G21" s="5">
        <v>49.198830000000001</v>
      </c>
      <c r="H21" s="5">
        <v>57.40931606779094</v>
      </c>
      <c r="I21" s="5">
        <v>58.369529999999997</v>
      </c>
      <c r="J21" s="5">
        <v>57.367510000000003</v>
      </c>
      <c r="K21" s="5">
        <v>53.200510000000001</v>
      </c>
      <c r="L21" s="5">
        <v>52.100839999999998</v>
      </c>
      <c r="M21" s="5">
        <v>49.063666411550237</v>
      </c>
      <c r="N21" s="5">
        <v>41.60721359369191</v>
      </c>
      <c r="O21" s="5">
        <v>42.657593489740314</v>
      </c>
      <c r="P21" s="5">
        <v>39.596467436036143</v>
      </c>
      <c r="Q21" s="5">
        <v>41.511412516228376</v>
      </c>
      <c r="R21" s="5">
        <v>40.508017755647487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43.994952028791488</v>
      </c>
      <c r="D30" s="4">
        <v>44.000440000000005</v>
      </c>
      <c r="E30" s="4">
        <v>45.098960000000005</v>
      </c>
      <c r="F30" s="4">
        <v>47.099319999999999</v>
      </c>
      <c r="G30" s="4">
        <v>49.198830000000001</v>
      </c>
      <c r="H30" s="4">
        <v>57.40931606779094</v>
      </c>
      <c r="I30" s="4">
        <v>58.369529999999997</v>
      </c>
      <c r="J30" s="4">
        <v>57.367510000000003</v>
      </c>
      <c r="K30" s="4">
        <v>53.200510000000001</v>
      </c>
      <c r="L30" s="4">
        <v>52.100839999999998</v>
      </c>
      <c r="M30" s="4">
        <v>49.063666411550237</v>
      </c>
      <c r="N30" s="4">
        <v>41.60721359369191</v>
      </c>
      <c r="O30" s="4">
        <v>42.657593489740314</v>
      </c>
      <c r="P30" s="4">
        <v>39.596467436036143</v>
      </c>
      <c r="Q30" s="4">
        <v>41.511412516228376</v>
      </c>
      <c r="R30" s="4">
        <v>40.508017755647487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42.940647644586313</v>
      </c>
      <c r="D43" s="7">
        <v>42.900480000000002</v>
      </c>
      <c r="E43" s="7">
        <v>41.898980000000002</v>
      </c>
      <c r="F43" s="7">
        <v>44.99924</v>
      </c>
      <c r="G43" s="7">
        <v>44.998829999999998</v>
      </c>
      <c r="H43" s="7">
        <v>52.137692494637008</v>
      </c>
      <c r="I43" s="7">
        <v>53.131889999999999</v>
      </c>
      <c r="J43" s="7">
        <v>53.200400000000002</v>
      </c>
      <c r="K43" s="7">
        <v>53.200510000000001</v>
      </c>
      <c r="L43" s="7">
        <v>52.100839999999998</v>
      </c>
      <c r="M43" s="7">
        <v>49.063666411550237</v>
      </c>
      <c r="N43" s="7">
        <v>41.60721359369191</v>
      </c>
      <c r="O43" s="7">
        <v>42.657593489740314</v>
      </c>
      <c r="P43" s="7">
        <v>39.596467436036143</v>
      </c>
      <c r="Q43" s="7">
        <v>41.511412516228376</v>
      </c>
      <c r="R43" s="7">
        <v>40.508017755647487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1.0543043842051731</v>
      </c>
      <c r="D45" s="7">
        <v>1.09996</v>
      </c>
      <c r="E45" s="7">
        <v>3.19998</v>
      </c>
      <c r="F45" s="7">
        <v>2.1000800000000002</v>
      </c>
      <c r="G45" s="7">
        <v>4.2</v>
      </c>
      <c r="H45" s="7">
        <v>5.2716235731539305</v>
      </c>
      <c r="I45" s="7">
        <v>5.2376399999999999</v>
      </c>
      <c r="J45" s="7">
        <v>4.1671100000000001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1.0543043842051731</v>
      </c>
      <c r="D46" s="6">
        <v>1.09996</v>
      </c>
      <c r="E46" s="6">
        <v>3.19998</v>
      </c>
      <c r="F46" s="6">
        <v>2.1000800000000002</v>
      </c>
      <c r="G46" s="6">
        <v>4.2</v>
      </c>
      <c r="H46" s="6">
        <v>5.2716235731539305</v>
      </c>
      <c r="I46" s="6">
        <v>5.2376399999999999</v>
      </c>
      <c r="J46" s="6">
        <v>4.1671100000000001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1.7013100000000001</v>
      </c>
      <c r="J61" s="5">
        <v>2.6</v>
      </c>
      <c r="K61" s="5">
        <v>2.6006800000000001</v>
      </c>
      <c r="L61" s="5">
        <v>3.4994200000000002</v>
      </c>
      <c r="M61" s="5">
        <v>3.4874740143776268</v>
      </c>
      <c r="N61" s="5">
        <v>2.6272520604459531</v>
      </c>
      <c r="O61" s="5">
        <v>2.627252419961978</v>
      </c>
      <c r="P61" s="5">
        <v>2.6746316816719928</v>
      </c>
      <c r="Q61" s="5">
        <v>2.6513037751734898</v>
      </c>
      <c r="R61" s="5">
        <v>2.6512321571738187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1.7013100000000001</v>
      </c>
      <c r="J68" s="4">
        <v>2.6</v>
      </c>
      <c r="K68" s="4">
        <v>2.6006800000000001</v>
      </c>
      <c r="L68" s="4">
        <v>3.4994200000000002</v>
      </c>
      <c r="M68" s="4">
        <v>3.4874740143776268</v>
      </c>
      <c r="N68" s="4">
        <v>2.6272520604459531</v>
      </c>
      <c r="O68" s="4">
        <v>2.627252419961978</v>
      </c>
      <c r="P68" s="4">
        <v>2.6746316816719928</v>
      </c>
      <c r="Q68" s="4">
        <v>2.6513037751734898</v>
      </c>
      <c r="R68" s="4">
        <v>2.6512321571738187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1.7013100000000001</v>
      </c>
      <c r="J73" s="7">
        <v>2.6</v>
      </c>
      <c r="K73" s="7">
        <v>2.6006800000000001</v>
      </c>
      <c r="L73" s="7">
        <v>3.4994200000000002</v>
      </c>
      <c r="M73" s="7">
        <v>3.4874740143776268</v>
      </c>
      <c r="N73" s="7">
        <v>2.6272520604459531</v>
      </c>
      <c r="O73" s="7">
        <v>2.627252419961978</v>
      </c>
      <c r="P73" s="7">
        <v>2.6746316816719928</v>
      </c>
      <c r="Q73" s="7">
        <v>2.6513037751734898</v>
      </c>
      <c r="R73" s="7">
        <v>2.6512321571738187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1.7013100000000001</v>
      </c>
      <c r="J75" s="6">
        <v>2.6</v>
      </c>
      <c r="K75" s="6">
        <v>2.6006800000000001</v>
      </c>
      <c r="L75" s="6">
        <v>3.4994200000000002</v>
      </c>
      <c r="M75" s="6">
        <v>3.4874740143776268</v>
      </c>
      <c r="N75" s="6">
        <v>2.6272520604459531</v>
      </c>
      <c r="O75" s="6">
        <v>2.627252419961978</v>
      </c>
      <c r="P75" s="6">
        <v>2.6746316816719928</v>
      </c>
      <c r="Q75" s="6">
        <v>2.6513037751734898</v>
      </c>
      <c r="R75" s="6">
        <v>2.6512321571738187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281.7639236672315</v>
      </c>
      <c r="D79" s="5">
        <v>275.19744000000003</v>
      </c>
      <c r="E79" s="5">
        <v>265.29354000000001</v>
      </c>
      <c r="F79" s="5">
        <v>280.19689</v>
      </c>
      <c r="G79" s="5">
        <v>285.20943</v>
      </c>
      <c r="H79" s="5">
        <v>278.68641039034469</v>
      </c>
      <c r="I79" s="5">
        <v>287.41172</v>
      </c>
      <c r="J79" s="5">
        <v>286.40055000000001</v>
      </c>
      <c r="K79" s="5">
        <v>283.90467999999998</v>
      </c>
      <c r="L79" s="5">
        <v>269.11135000000002</v>
      </c>
      <c r="M79" s="5">
        <v>281.07602442330483</v>
      </c>
      <c r="N79" s="5">
        <v>253.91634242016434</v>
      </c>
      <c r="O79" s="5">
        <v>248.06598140673785</v>
      </c>
      <c r="P79" s="5">
        <v>248.75552697684572</v>
      </c>
      <c r="Q79" s="5">
        <v>244.19779760230466</v>
      </c>
      <c r="R79" s="5">
        <v>247.2054995857838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493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170.06289255274712</v>
      </c>
      <c r="D2" s="45">
        <v>162.30971330331528</v>
      </c>
      <c r="E2" s="45">
        <v>147.57221050485407</v>
      </c>
      <c r="F2" s="45">
        <v>169.71839763054356</v>
      </c>
      <c r="G2" s="45">
        <v>162.64452172956561</v>
      </c>
      <c r="H2" s="45">
        <v>173.84456017521444</v>
      </c>
      <c r="I2" s="45">
        <v>179.09339708355355</v>
      </c>
      <c r="J2" s="45">
        <v>181.81710616335135</v>
      </c>
      <c r="K2" s="45">
        <v>176.97188940253267</v>
      </c>
      <c r="L2" s="45">
        <v>181.17997735794924</v>
      </c>
      <c r="M2" s="45">
        <v>177.50784036063595</v>
      </c>
      <c r="N2" s="45">
        <v>162.90957598611587</v>
      </c>
      <c r="O2" s="45">
        <v>167.41420720572049</v>
      </c>
      <c r="P2" s="45">
        <v>164.24358767364467</v>
      </c>
      <c r="Q2" s="45">
        <v>167.65847504023566</v>
      </c>
      <c r="R2" s="45">
        <v>168.04611088147178</v>
      </c>
    </row>
    <row r="3" spans="1:18" ht="11.25" customHeight="1" x14ac:dyDescent="0.25">
      <c r="A3" s="46" t="s">
        <v>286</v>
      </c>
      <c r="B3" s="47" t="s">
        <v>285</v>
      </c>
      <c r="C3" s="5">
        <v>0.45605641426623378</v>
      </c>
      <c r="D3" s="5">
        <v>0.46951925423497659</v>
      </c>
      <c r="E3" s="5">
        <v>0.46058807499207788</v>
      </c>
      <c r="F3" s="5">
        <v>0.47812420059740279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0.45605641426623378</v>
      </c>
      <c r="D4" s="4">
        <v>0.46951925423497659</v>
      </c>
      <c r="E4" s="4">
        <v>0.46058807499207788</v>
      </c>
      <c r="F4" s="4">
        <v>0.47812420059740279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0.45605641426623378</v>
      </c>
      <c r="D5" s="7">
        <v>0.46951925423497659</v>
      </c>
      <c r="E5" s="7">
        <v>0.46058807499207788</v>
      </c>
      <c r="F5" s="7">
        <v>0.47812420059740279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0.45605641426623378</v>
      </c>
      <c r="D8" s="6">
        <v>0.46951925423497659</v>
      </c>
      <c r="E8" s="6">
        <v>0.46058807499207788</v>
      </c>
      <c r="F8" s="6">
        <v>0.47812420059740279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30.00150569802711</v>
      </c>
      <c r="D21" s="5">
        <v>29.51630725627334</v>
      </c>
      <c r="E21" s="5">
        <v>29.679435289684982</v>
      </c>
      <c r="F21" s="5">
        <v>32.17322159568144</v>
      </c>
      <c r="G21" s="5">
        <v>32.205659509535288</v>
      </c>
      <c r="H21" s="5">
        <v>39.508179230315065</v>
      </c>
      <c r="I21" s="5">
        <v>40.003990772260188</v>
      </c>
      <c r="J21" s="5">
        <v>39.847945624888439</v>
      </c>
      <c r="K21" s="5">
        <v>36.501105314678313</v>
      </c>
      <c r="L21" s="5">
        <v>37.622499376991343</v>
      </c>
      <c r="M21" s="5">
        <v>34.313683388354256</v>
      </c>
      <c r="N21" s="5">
        <v>29.816168757624531</v>
      </c>
      <c r="O21" s="5">
        <v>31.636046372030695</v>
      </c>
      <c r="P21" s="5">
        <v>29.065784989355087</v>
      </c>
      <c r="Q21" s="5">
        <v>30.846615763405151</v>
      </c>
      <c r="R21" s="5">
        <v>30.031029160126639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30.00150569802711</v>
      </c>
      <c r="D30" s="4">
        <v>29.51630725627334</v>
      </c>
      <c r="E30" s="4">
        <v>29.679435289684982</v>
      </c>
      <c r="F30" s="4">
        <v>32.17322159568144</v>
      </c>
      <c r="G30" s="4">
        <v>32.205659509535288</v>
      </c>
      <c r="H30" s="4">
        <v>39.508179230315065</v>
      </c>
      <c r="I30" s="4">
        <v>40.003990772260188</v>
      </c>
      <c r="J30" s="4">
        <v>39.847945624888439</v>
      </c>
      <c r="K30" s="4">
        <v>36.501105314678313</v>
      </c>
      <c r="L30" s="4">
        <v>37.622499376991343</v>
      </c>
      <c r="M30" s="4">
        <v>34.313683388354256</v>
      </c>
      <c r="N30" s="4">
        <v>29.816168757624531</v>
      </c>
      <c r="O30" s="4">
        <v>31.636046372030695</v>
      </c>
      <c r="P30" s="4">
        <v>29.065784989355087</v>
      </c>
      <c r="Q30" s="4">
        <v>30.846615763405151</v>
      </c>
      <c r="R30" s="4">
        <v>30.031029160126639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29.282543236845509</v>
      </c>
      <c r="D43" s="7">
        <v>28.778433786607799</v>
      </c>
      <c r="E43" s="7">
        <v>27.573541953379973</v>
      </c>
      <c r="F43" s="7">
        <v>30.738671389677219</v>
      </c>
      <c r="G43" s="7">
        <v>29.456330512482957</v>
      </c>
      <c r="H43" s="7">
        <v>35.880331639917294</v>
      </c>
      <c r="I43" s="7">
        <v>36.414335309411321</v>
      </c>
      <c r="J43" s="7">
        <v>36.953436647717758</v>
      </c>
      <c r="K43" s="7">
        <v>36.501105314678313</v>
      </c>
      <c r="L43" s="7">
        <v>37.622499376991343</v>
      </c>
      <c r="M43" s="7">
        <v>34.313683388354256</v>
      </c>
      <c r="N43" s="7">
        <v>29.816168757624531</v>
      </c>
      <c r="O43" s="7">
        <v>31.636046372030695</v>
      </c>
      <c r="P43" s="7">
        <v>29.065784989355087</v>
      </c>
      <c r="Q43" s="7">
        <v>30.846615763405151</v>
      </c>
      <c r="R43" s="7">
        <v>30.031029160126639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0.71896246118160256</v>
      </c>
      <c r="D45" s="7">
        <v>0.73787346966554024</v>
      </c>
      <c r="E45" s="7">
        <v>2.1058933363050087</v>
      </c>
      <c r="F45" s="7">
        <v>1.4345502060042201</v>
      </c>
      <c r="G45" s="7">
        <v>2.7493289970523329</v>
      </c>
      <c r="H45" s="7">
        <v>3.6278475903977712</v>
      </c>
      <c r="I45" s="7">
        <v>3.5896554628488673</v>
      </c>
      <c r="J45" s="7">
        <v>2.8945089771706818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0.71896246118160256</v>
      </c>
      <c r="D46" s="6">
        <v>0.73787346966554024</v>
      </c>
      <c r="E46" s="6">
        <v>2.1058933363050087</v>
      </c>
      <c r="F46" s="6">
        <v>1.4345502060042201</v>
      </c>
      <c r="G46" s="6">
        <v>2.7493289970523329</v>
      </c>
      <c r="H46" s="6">
        <v>3.6278475903977712</v>
      </c>
      <c r="I46" s="6">
        <v>3.5896554628488673</v>
      </c>
      <c r="J46" s="6">
        <v>2.8945089771706818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1.1660054405227176</v>
      </c>
      <c r="J61" s="5">
        <v>1.8059814453287224</v>
      </c>
      <c r="K61" s="5">
        <v>1.7843380555896473</v>
      </c>
      <c r="L61" s="5">
        <v>2.5269636107561997</v>
      </c>
      <c r="M61" s="5">
        <v>2.4390366213295311</v>
      </c>
      <c r="N61" s="5">
        <v>1.8827165781404225</v>
      </c>
      <c r="O61" s="5">
        <v>1.9484427645675184</v>
      </c>
      <c r="P61" s="5">
        <v>1.9633132554255364</v>
      </c>
      <c r="Q61" s="5">
        <v>1.9701509504854793</v>
      </c>
      <c r="R61" s="5">
        <v>1.9655178069347066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1.1660054405227176</v>
      </c>
      <c r="J68" s="4">
        <v>1.8059814453287224</v>
      </c>
      <c r="K68" s="4">
        <v>1.7843380555896473</v>
      </c>
      <c r="L68" s="4">
        <v>2.5269636107561997</v>
      </c>
      <c r="M68" s="4">
        <v>2.4390366213295311</v>
      </c>
      <c r="N68" s="4">
        <v>1.8827165781404225</v>
      </c>
      <c r="O68" s="4">
        <v>1.9484427645675184</v>
      </c>
      <c r="P68" s="4">
        <v>1.9633132554255364</v>
      </c>
      <c r="Q68" s="4">
        <v>1.9701509504854793</v>
      </c>
      <c r="R68" s="4">
        <v>1.9655178069347066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1.1660054405227176</v>
      </c>
      <c r="J73" s="7">
        <v>1.8059814453287224</v>
      </c>
      <c r="K73" s="7">
        <v>1.7843380555896473</v>
      </c>
      <c r="L73" s="7">
        <v>2.5269636107561997</v>
      </c>
      <c r="M73" s="7">
        <v>2.4390366213295311</v>
      </c>
      <c r="N73" s="7">
        <v>1.8827165781404225</v>
      </c>
      <c r="O73" s="7">
        <v>1.9484427645675184</v>
      </c>
      <c r="P73" s="7">
        <v>1.9633132554255364</v>
      </c>
      <c r="Q73" s="7">
        <v>1.9701509504854793</v>
      </c>
      <c r="R73" s="7">
        <v>1.9655178069347066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1.1660054405227176</v>
      </c>
      <c r="J75" s="6">
        <v>1.8059814453287224</v>
      </c>
      <c r="K75" s="6">
        <v>1.7843380555896473</v>
      </c>
      <c r="L75" s="6">
        <v>2.5269636107561997</v>
      </c>
      <c r="M75" s="6">
        <v>2.4390366213295311</v>
      </c>
      <c r="N75" s="6">
        <v>1.8827165781404225</v>
      </c>
      <c r="O75" s="6">
        <v>1.9484427645675184</v>
      </c>
      <c r="P75" s="6">
        <v>1.9633132554255364</v>
      </c>
      <c r="Q75" s="6">
        <v>1.9701509504854793</v>
      </c>
      <c r="R75" s="6">
        <v>1.9655178069347066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139.60533044045377</v>
      </c>
      <c r="D79" s="5">
        <v>132.32388679280695</v>
      </c>
      <c r="E79" s="5">
        <v>117.43218714017701</v>
      </c>
      <c r="F79" s="5">
        <v>137.06705183426473</v>
      </c>
      <c r="G79" s="5">
        <v>130.43886222003033</v>
      </c>
      <c r="H79" s="5">
        <v>134.33638094489936</v>
      </c>
      <c r="I79" s="5">
        <v>137.92340087077065</v>
      </c>
      <c r="J79" s="5">
        <v>140.16317909313418</v>
      </c>
      <c r="K79" s="5">
        <v>138.68644603226471</v>
      </c>
      <c r="L79" s="5">
        <v>141.0305143702017</v>
      </c>
      <c r="M79" s="5">
        <v>140.75512035095215</v>
      </c>
      <c r="N79" s="5">
        <v>131.21069065035093</v>
      </c>
      <c r="O79" s="5">
        <v>133.82971806912226</v>
      </c>
      <c r="P79" s="5">
        <v>133.21448942886406</v>
      </c>
      <c r="Q79" s="5">
        <v>134.84170832634504</v>
      </c>
      <c r="R79" s="5">
        <v>136.04956391441044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568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494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36.194200989667493</v>
      </c>
      <c r="D2" s="45">
        <v>35.652002455275408</v>
      </c>
      <c r="E2" s="45">
        <v>34.760738328430428</v>
      </c>
      <c r="F2" s="45">
        <v>37.654026370605969</v>
      </c>
      <c r="G2" s="45">
        <v>38.280422315366188</v>
      </c>
      <c r="H2" s="45">
        <v>39.410317457448514</v>
      </c>
      <c r="I2" s="45">
        <v>39.582368480179944</v>
      </c>
      <c r="J2" s="45">
        <v>39.994853431075683</v>
      </c>
      <c r="K2" s="45">
        <v>37.576359889942808</v>
      </c>
      <c r="L2" s="45">
        <v>38.045111126270719</v>
      </c>
      <c r="M2" s="45">
        <v>38.525057535411463</v>
      </c>
      <c r="N2" s="45">
        <v>36.000989309389944</v>
      </c>
      <c r="O2" s="45">
        <v>36.786324400291797</v>
      </c>
      <c r="P2" s="45">
        <v>36.343922016298173</v>
      </c>
      <c r="Q2" s="45">
        <v>34.599427125940807</v>
      </c>
      <c r="R2" s="45">
        <v>35.163418760728341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36.194200989667493</v>
      </c>
      <c r="D79" s="5">
        <v>35.652002455275408</v>
      </c>
      <c r="E79" s="5">
        <v>34.760738328430428</v>
      </c>
      <c r="F79" s="5">
        <v>37.654026370605969</v>
      </c>
      <c r="G79" s="5">
        <v>38.280422315366188</v>
      </c>
      <c r="H79" s="5">
        <v>39.410317457448514</v>
      </c>
      <c r="I79" s="5">
        <v>39.582368480179944</v>
      </c>
      <c r="J79" s="5">
        <v>39.994853431075683</v>
      </c>
      <c r="K79" s="5">
        <v>37.576359889942808</v>
      </c>
      <c r="L79" s="5">
        <v>38.045111126270719</v>
      </c>
      <c r="M79" s="5">
        <v>38.525057535411463</v>
      </c>
      <c r="N79" s="5">
        <v>36.000989309389944</v>
      </c>
      <c r="O79" s="5">
        <v>36.786324400291797</v>
      </c>
      <c r="P79" s="5">
        <v>36.343922016298173</v>
      </c>
      <c r="Q79" s="5">
        <v>34.599427125940807</v>
      </c>
      <c r="R79" s="5">
        <v>35.163418760728341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495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120.17055459023264</v>
      </c>
      <c r="D2" s="45">
        <v>121.93608424140936</v>
      </c>
      <c r="E2" s="45">
        <v>128.75943116671553</v>
      </c>
      <c r="F2" s="45">
        <v>120.62372599885045</v>
      </c>
      <c r="G2" s="45">
        <v>133.48331595506821</v>
      </c>
      <c r="H2" s="45">
        <v>122.84084882547269</v>
      </c>
      <c r="I2" s="45">
        <v>128.8067944362665</v>
      </c>
      <c r="J2" s="45">
        <v>124.55610040557299</v>
      </c>
      <c r="K2" s="45">
        <v>125.15762070752453</v>
      </c>
      <c r="L2" s="45">
        <v>105.48652151578007</v>
      </c>
      <c r="M2" s="45">
        <v>117.59426695318528</v>
      </c>
      <c r="N2" s="45">
        <v>99.240242778796372</v>
      </c>
      <c r="O2" s="45">
        <v>89.150295710427869</v>
      </c>
      <c r="P2" s="45">
        <v>90.439116404611013</v>
      </c>
      <c r="Q2" s="45">
        <v>86.102611727530061</v>
      </c>
      <c r="R2" s="45">
        <v>87.155219856404969</v>
      </c>
    </row>
    <row r="3" spans="1:18" ht="11.25" customHeight="1" x14ac:dyDescent="0.25">
      <c r="A3" s="46" t="s">
        <v>286</v>
      </c>
      <c r="B3" s="47" t="s">
        <v>285</v>
      </c>
      <c r="C3" s="5">
        <v>0.2127160223580063</v>
      </c>
      <c r="D3" s="5">
        <v>0.23040074576502331</v>
      </c>
      <c r="E3" s="5">
        <v>0.23929192500792201</v>
      </c>
      <c r="F3" s="5">
        <v>0.2218157994025971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0.2127160223580063</v>
      </c>
      <c r="D4" s="4">
        <v>0.23040074576502331</v>
      </c>
      <c r="E4" s="4">
        <v>0.23929192500792201</v>
      </c>
      <c r="F4" s="4">
        <v>0.2218157994025971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0.2127160223580063</v>
      </c>
      <c r="D5" s="7">
        <v>0.23040074576502331</v>
      </c>
      <c r="E5" s="7">
        <v>0.23929192500792201</v>
      </c>
      <c r="F5" s="7">
        <v>0.2218157994025971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0.2127160223580063</v>
      </c>
      <c r="D8" s="6">
        <v>0.23040074576502331</v>
      </c>
      <c r="E8" s="6">
        <v>0.23929192500792201</v>
      </c>
      <c r="F8" s="6">
        <v>0.2218157994025971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13.993446330764378</v>
      </c>
      <c r="D21" s="5">
        <v>14.48413274372666</v>
      </c>
      <c r="E21" s="5">
        <v>15.419524710315018</v>
      </c>
      <c r="F21" s="5">
        <v>14.926098404318557</v>
      </c>
      <c r="G21" s="5">
        <v>16.993170490464713</v>
      </c>
      <c r="H21" s="5">
        <v>17.901136837475875</v>
      </c>
      <c r="I21" s="5">
        <v>18.365539227739813</v>
      </c>
      <c r="J21" s="5">
        <v>17.519564375111557</v>
      </c>
      <c r="K21" s="5">
        <v>16.699404685321689</v>
      </c>
      <c r="L21" s="5">
        <v>14.478340623008659</v>
      </c>
      <c r="M21" s="5">
        <v>14.749983023195981</v>
      </c>
      <c r="N21" s="5">
        <v>11.79104483606738</v>
      </c>
      <c r="O21" s="5">
        <v>11.02154711770962</v>
      </c>
      <c r="P21" s="5">
        <v>10.530682446681055</v>
      </c>
      <c r="Q21" s="5">
        <v>10.664796752823223</v>
      </c>
      <c r="R21" s="5">
        <v>10.476988595520844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13.993446330764378</v>
      </c>
      <c r="D30" s="4">
        <v>14.48413274372666</v>
      </c>
      <c r="E30" s="4">
        <v>15.419524710315018</v>
      </c>
      <c r="F30" s="4">
        <v>14.926098404318557</v>
      </c>
      <c r="G30" s="4">
        <v>16.993170490464713</v>
      </c>
      <c r="H30" s="4">
        <v>17.901136837475875</v>
      </c>
      <c r="I30" s="4">
        <v>18.365539227739813</v>
      </c>
      <c r="J30" s="4">
        <v>17.519564375111557</v>
      </c>
      <c r="K30" s="4">
        <v>16.699404685321689</v>
      </c>
      <c r="L30" s="4">
        <v>14.478340623008659</v>
      </c>
      <c r="M30" s="4">
        <v>14.749983023195981</v>
      </c>
      <c r="N30" s="4">
        <v>11.79104483606738</v>
      </c>
      <c r="O30" s="4">
        <v>11.02154711770962</v>
      </c>
      <c r="P30" s="4">
        <v>10.530682446681055</v>
      </c>
      <c r="Q30" s="4">
        <v>10.664796752823223</v>
      </c>
      <c r="R30" s="4">
        <v>10.476988595520844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13.658104407740808</v>
      </c>
      <c r="D43" s="7">
        <v>14.122046213392199</v>
      </c>
      <c r="E43" s="7">
        <v>14.325438046620027</v>
      </c>
      <c r="F43" s="7">
        <v>14.260568610322776</v>
      </c>
      <c r="G43" s="7">
        <v>15.542499487517047</v>
      </c>
      <c r="H43" s="7">
        <v>16.257360854719714</v>
      </c>
      <c r="I43" s="7">
        <v>16.717554690588681</v>
      </c>
      <c r="J43" s="7">
        <v>16.24696335228224</v>
      </c>
      <c r="K43" s="7">
        <v>16.699404685321689</v>
      </c>
      <c r="L43" s="7">
        <v>14.478340623008659</v>
      </c>
      <c r="M43" s="7">
        <v>14.749983023195981</v>
      </c>
      <c r="N43" s="7">
        <v>11.79104483606738</v>
      </c>
      <c r="O43" s="7">
        <v>11.02154711770962</v>
      </c>
      <c r="P43" s="7">
        <v>10.530682446681055</v>
      </c>
      <c r="Q43" s="7">
        <v>10.664796752823223</v>
      </c>
      <c r="R43" s="7">
        <v>10.476988595520844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0.33534192302357063</v>
      </c>
      <c r="D45" s="7">
        <v>0.36208653033445976</v>
      </c>
      <c r="E45" s="7">
        <v>1.0940866636949911</v>
      </c>
      <c r="F45" s="7">
        <v>0.66552979399577994</v>
      </c>
      <c r="G45" s="7">
        <v>1.4506710029476677</v>
      </c>
      <c r="H45" s="7">
        <v>1.6437759827561593</v>
      </c>
      <c r="I45" s="7">
        <v>1.6479845371511326</v>
      </c>
      <c r="J45" s="7">
        <v>1.2726010228293179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0.33534192302357063</v>
      </c>
      <c r="D46" s="6">
        <v>0.36208653033445976</v>
      </c>
      <c r="E46" s="6">
        <v>1.0940866636949911</v>
      </c>
      <c r="F46" s="6">
        <v>0.66552979399577994</v>
      </c>
      <c r="G46" s="6">
        <v>1.4506710029476677</v>
      </c>
      <c r="H46" s="6">
        <v>1.6437759827561593</v>
      </c>
      <c r="I46" s="6">
        <v>1.6479845371511326</v>
      </c>
      <c r="J46" s="6">
        <v>1.2726010228293179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0.5353045594772825</v>
      </c>
      <c r="J61" s="5">
        <v>0.79401855467127735</v>
      </c>
      <c r="K61" s="5">
        <v>0.81634194441035257</v>
      </c>
      <c r="L61" s="5">
        <v>0.9724563892438004</v>
      </c>
      <c r="M61" s="5">
        <v>1.0484373930480955</v>
      </c>
      <c r="N61" s="5">
        <v>0.74453548230553068</v>
      </c>
      <c r="O61" s="5">
        <v>0.67880965539445959</v>
      </c>
      <c r="P61" s="5">
        <v>0.71131842624645647</v>
      </c>
      <c r="Q61" s="5">
        <v>0.68115282468801042</v>
      </c>
      <c r="R61" s="5">
        <v>0.68571435023911187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0.5353045594772825</v>
      </c>
      <c r="J68" s="4">
        <v>0.79401855467127735</v>
      </c>
      <c r="K68" s="4">
        <v>0.81634194441035257</v>
      </c>
      <c r="L68" s="4">
        <v>0.9724563892438004</v>
      </c>
      <c r="M68" s="4">
        <v>1.0484373930480955</v>
      </c>
      <c r="N68" s="4">
        <v>0.74453548230553068</v>
      </c>
      <c r="O68" s="4">
        <v>0.67880965539445959</v>
      </c>
      <c r="P68" s="4">
        <v>0.71131842624645647</v>
      </c>
      <c r="Q68" s="4">
        <v>0.68115282468801042</v>
      </c>
      <c r="R68" s="4">
        <v>0.68571435023911187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0.5353045594772825</v>
      </c>
      <c r="J73" s="7">
        <v>0.79401855467127735</v>
      </c>
      <c r="K73" s="7">
        <v>0.81634194441035257</v>
      </c>
      <c r="L73" s="7">
        <v>0.9724563892438004</v>
      </c>
      <c r="M73" s="7">
        <v>1.0484373930480955</v>
      </c>
      <c r="N73" s="7">
        <v>0.74453548230553068</v>
      </c>
      <c r="O73" s="7">
        <v>0.67880965539445959</v>
      </c>
      <c r="P73" s="7">
        <v>0.71131842624645647</v>
      </c>
      <c r="Q73" s="7">
        <v>0.68115282468801042</v>
      </c>
      <c r="R73" s="7">
        <v>0.68571435023911187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0.5353045594772825</v>
      </c>
      <c r="J75" s="6">
        <v>0.79401855467127735</v>
      </c>
      <c r="K75" s="6">
        <v>0.81634194441035257</v>
      </c>
      <c r="L75" s="6">
        <v>0.9724563892438004</v>
      </c>
      <c r="M75" s="6">
        <v>1.0484373930480955</v>
      </c>
      <c r="N75" s="6">
        <v>0.74453548230553068</v>
      </c>
      <c r="O75" s="6">
        <v>0.67880965539445959</v>
      </c>
      <c r="P75" s="6">
        <v>0.71131842624645647</v>
      </c>
      <c r="Q75" s="6">
        <v>0.68115282468801042</v>
      </c>
      <c r="R75" s="6">
        <v>0.68571435023911187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105.96439223711026</v>
      </c>
      <c r="D79" s="5">
        <v>107.22155075191768</v>
      </c>
      <c r="E79" s="5">
        <v>113.10061453139258</v>
      </c>
      <c r="F79" s="5">
        <v>105.47581179512929</v>
      </c>
      <c r="G79" s="5">
        <v>116.49014546460349</v>
      </c>
      <c r="H79" s="5">
        <v>104.93971198799682</v>
      </c>
      <c r="I79" s="5">
        <v>109.9059506490494</v>
      </c>
      <c r="J79" s="5">
        <v>106.24251747579015</v>
      </c>
      <c r="K79" s="5">
        <v>107.64187407779248</v>
      </c>
      <c r="L79" s="5">
        <v>90.035724503527604</v>
      </c>
      <c r="M79" s="5">
        <v>101.79584653694121</v>
      </c>
      <c r="N79" s="5">
        <v>86.704662460423464</v>
      </c>
      <c r="O79" s="5">
        <v>77.449938937323793</v>
      </c>
      <c r="P79" s="5">
        <v>79.197115531683494</v>
      </c>
      <c r="Q79" s="5">
        <v>74.756662150018826</v>
      </c>
      <c r="R79" s="5">
        <v>75.992516910645008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496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590.49870595465177</v>
      </c>
      <c r="D2" s="45">
        <v>573.90496999999993</v>
      </c>
      <c r="E2" s="45">
        <v>539.88947999999993</v>
      </c>
      <c r="F2" s="45">
        <v>510.79388</v>
      </c>
      <c r="G2" s="45">
        <v>601.88790999999992</v>
      </c>
      <c r="H2" s="45">
        <v>679.39956660882149</v>
      </c>
      <c r="I2" s="45">
        <v>709.49212999999997</v>
      </c>
      <c r="J2" s="45">
        <v>750.80145000000005</v>
      </c>
      <c r="K2" s="45">
        <v>753.90266999999994</v>
      </c>
      <c r="L2" s="45">
        <v>657.79300000000001</v>
      </c>
      <c r="M2" s="45">
        <v>707.2957566242186</v>
      </c>
      <c r="N2" s="45">
        <v>746.6106178238033</v>
      </c>
      <c r="O2" s="45">
        <v>715.22189467285079</v>
      </c>
      <c r="P2" s="45">
        <v>680.78329254664663</v>
      </c>
      <c r="Q2" s="45">
        <v>680.20922900544383</v>
      </c>
      <c r="R2" s="45">
        <v>731.96866511455676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590.49870595465177</v>
      </c>
      <c r="D21" s="5">
        <v>573.90496999999993</v>
      </c>
      <c r="E21" s="5">
        <v>539.88947999999993</v>
      </c>
      <c r="F21" s="5">
        <v>510.79388</v>
      </c>
      <c r="G21" s="5">
        <v>601.88790999999992</v>
      </c>
      <c r="H21" s="5">
        <v>679.39956660882149</v>
      </c>
      <c r="I21" s="5">
        <v>709.49212999999997</v>
      </c>
      <c r="J21" s="5">
        <v>750.80145000000005</v>
      </c>
      <c r="K21" s="5">
        <v>753.90266999999994</v>
      </c>
      <c r="L21" s="5">
        <v>657.79300000000001</v>
      </c>
      <c r="M21" s="5">
        <v>707.2957566242186</v>
      </c>
      <c r="N21" s="5">
        <v>746.6106178238033</v>
      </c>
      <c r="O21" s="5">
        <v>715.22189467285079</v>
      </c>
      <c r="P21" s="5">
        <v>680.78329254664663</v>
      </c>
      <c r="Q21" s="5">
        <v>680.20922900544383</v>
      </c>
      <c r="R21" s="5">
        <v>731.96866511455676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590.49870595465177</v>
      </c>
      <c r="D30" s="4">
        <v>573.90496999999993</v>
      </c>
      <c r="E30" s="4">
        <v>539.88947999999993</v>
      </c>
      <c r="F30" s="4">
        <v>510.79388</v>
      </c>
      <c r="G30" s="4">
        <v>601.88790999999992</v>
      </c>
      <c r="H30" s="4">
        <v>679.39956660882149</v>
      </c>
      <c r="I30" s="4">
        <v>709.49212999999997</v>
      </c>
      <c r="J30" s="4">
        <v>750.80145000000005</v>
      </c>
      <c r="K30" s="4">
        <v>753.90266999999994</v>
      </c>
      <c r="L30" s="4">
        <v>657.79300000000001</v>
      </c>
      <c r="M30" s="4">
        <v>707.2957566242186</v>
      </c>
      <c r="N30" s="4">
        <v>746.6106178238033</v>
      </c>
      <c r="O30" s="4">
        <v>715.22189467285079</v>
      </c>
      <c r="P30" s="4">
        <v>680.78329254664663</v>
      </c>
      <c r="Q30" s="4">
        <v>680.20922900544383</v>
      </c>
      <c r="R30" s="4">
        <v>731.96866511455676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2.0301901066272521</v>
      </c>
      <c r="D35" s="7">
        <v>2.0000200000000001</v>
      </c>
      <c r="E35" s="7">
        <v>3.0999400000000001</v>
      </c>
      <c r="F35" s="7">
        <v>1.9999800000000001</v>
      </c>
      <c r="G35" s="7">
        <v>3.0999400000000001</v>
      </c>
      <c r="H35" s="7">
        <v>4.0603946677271772</v>
      </c>
      <c r="I35" s="7">
        <v>3.0999699999999999</v>
      </c>
      <c r="J35" s="7">
        <v>2</v>
      </c>
      <c r="K35" s="7">
        <v>4.1000100000000002</v>
      </c>
      <c r="L35" s="7">
        <v>3.0999699999999999</v>
      </c>
      <c r="M35" s="7">
        <v>2.0301941482814545</v>
      </c>
      <c r="N35" s="7">
        <v>4.0603923679595173</v>
      </c>
      <c r="O35" s="7">
        <v>3.0572183175196166</v>
      </c>
      <c r="P35" s="7">
        <v>2.0301926066191309</v>
      </c>
      <c r="Q35" s="7">
        <v>2.0301901213337201</v>
      </c>
      <c r="R35" s="7">
        <v>3.0572338685199809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2.0301901066272521</v>
      </c>
      <c r="D37" s="6">
        <v>2.0000200000000001</v>
      </c>
      <c r="E37" s="6">
        <v>3.0999400000000001</v>
      </c>
      <c r="F37" s="6">
        <v>1.9999800000000001</v>
      </c>
      <c r="G37" s="6">
        <v>3.0999400000000001</v>
      </c>
      <c r="H37" s="6">
        <v>4.0603946677271772</v>
      </c>
      <c r="I37" s="6">
        <v>3.0999699999999999</v>
      </c>
      <c r="J37" s="6">
        <v>2</v>
      </c>
      <c r="K37" s="6">
        <v>4.1000100000000002</v>
      </c>
      <c r="L37" s="6">
        <v>3.0999699999999999</v>
      </c>
      <c r="M37" s="6">
        <v>2.0301941482814545</v>
      </c>
      <c r="N37" s="6">
        <v>4.0603923679595173</v>
      </c>
      <c r="O37" s="6">
        <v>3.0572183175196166</v>
      </c>
      <c r="P37" s="6">
        <v>2.0301926066191309</v>
      </c>
      <c r="Q37" s="6">
        <v>2.0301901213337201</v>
      </c>
      <c r="R37" s="6">
        <v>3.0572338685199809</v>
      </c>
    </row>
    <row r="38" spans="1:18" ht="11.25" customHeight="1" x14ac:dyDescent="0.25">
      <c r="A38" s="50" t="s">
        <v>217</v>
      </c>
      <c r="B38" s="51" t="s">
        <v>216</v>
      </c>
      <c r="C38" s="7">
        <v>588.46851584802448</v>
      </c>
      <c r="D38" s="7">
        <v>571.90494999999999</v>
      </c>
      <c r="E38" s="7">
        <v>536.78953999999999</v>
      </c>
      <c r="F38" s="7">
        <v>508.79390000000001</v>
      </c>
      <c r="G38" s="7">
        <v>598.78796999999997</v>
      </c>
      <c r="H38" s="7">
        <v>675.33917194109426</v>
      </c>
      <c r="I38" s="7">
        <v>706.39215999999999</v>
      </c>
      <c r="J38" s="7">
        <v>748.80145000000005</v>
      </c>
      <c r="K38" s="7">
        <v>749.80265999999995</v>
      </c>
      <c r="L38" s="7">
        <v>654.69303000000002</v>
      </c>
      <c r="M38" s="7">
        <v>705.26556247593714</v>
      </c>
      <c r="N38" s="7">
        <v>742.55022545584382</v>
      </c>
      <c r="O38" s="7">
        <v>712.16467635533115</v>
      </c>
      <c r="P38" s="7">
        <v>678.75309994002748</v>
      </c>
      <c r="Q38" s="7">
        <v>678.17903888411013</v>
      </c>
      <c r="R38" s="7">
        <v>728.91143124603673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588.46851584802448</v>
      </c>
      <c r="D40" s="6">
        <v>571.90494999999999</v>
      </c>
      <c r="E40" s="6">
        <v>536.78953999999999</v>
      </c>
      <c r="F40" s="6">
        <v>508.79390000000001</v>
      </c>
      <c r="G40" s="6">
        <v>598.78796999999997</v>
      </c>
      <c r="H40" s="6">
        <v>675.33917194109426</v>
      </c>
      <c r="I40" s="6">
        <v>706.39215999999999</v>
      </c>
      <c r="J40" s="6">
        <v>748.80145000000005</v>
      </c>
      <c r="K40" s="6">
        <v>749.80265999999995</v>
      </c>
      <c r="L40" s="6">
        <v>654.69303000000002</v>
      </c>
      <c r="M40" s="6">
        <v>705.26556247593714</v>
      </c>
      <c r="N40" s="6">
        <v>742.55022545584382</v>
      </c>
      <c r="O40" s="6">
        <v>712.16467635533115</v>
      </c>
      <c r="P40" s="6">
        <v>678.75309994002748</v>
      </c>
      <c r="Q40" s="6">
        <v>678.17903888411013</v>
      </c>
      <c r="R40" s="6">
        <v>728.91143124603673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497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22.83423113939622</v>
      </c>
      <c r="D2" s="45">
        <v>22.989120000000003</v>
      </c>
      <c r="E2" s="45">
        <v>22.105109999999993</v>
      </c>
      <c r="F2" s="45">
        <v>23.987809999999993</v>
      </c>
      <c r="G2" s="45">
        <v>25.212980000000002</v>
      </c>
      <c r="H2" s="45">
        <v>24.564553546961672</v>
      </c>
      <c r="I2" s="45">
        <v>28.504420000000007</v>
      </c>
      <c r="J2" s="45">
        <v>30.300070000000002</v>
      </c>
      <c r="K2" s="45">
        <v>31.10013</v>
      </c>
      <c r="L2" s="45">
        <v>29.512789999999992</v>
      </c>
      <c r="M2" s="45">
        <v>32.631146328166999</v>
      </c>
      <c r="N2" s="45">
        <v>27.303599248575942</v>
      </c>
      <c r="O2" s="45">
        <v>25.080057576286453</v>
      </c>
      <c r="P2" s="45">
        <v>22.82927394677942</v>
      </c>
      <c r="Q2" s="45">
        <v>21.826081971911641</v>
      </c>
      <c r="R2" s="45">
        <v>20.35223624516038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22.83423113939622</v>
      </c>
      <c r="D21" s="5">
        <v>22.989120000000003</v>
      </c>
      <c r="E21" s="5">
        <v>22.105109999999993</v>
      </c>
      <c r="F21" s="5">
        <v>23.987809999999993</v>
      </c>
      <c r="G21" s="5">
        <v>25.212980000000002</v>
      </c>
      <c r="H21" s="5">
        <v>24.564553546961672</v>
      </c>
      <c r="I21" s="5">
        <v>28.504420000000007</v>
      </c>
      <c r="J21" s="5">
        <v>30.300070000000002</v>
      </c>
      <c r="K21" s="5">
        <v>31.10013</v>
      </c>
      <c r="L21" s="5">
        <v>29.512789999999992</v>
      </c>
      <c r="M21" s="5">
        <v>32.631146328166999</v>
      </c>
      <c r="N21" s="5">
        <v>27.303599248575942</v>
      </c>
      <c r="O21" s="5">
        <v>25.080057576286453</v>
      </c>
      <c r="P21" s="5">
        <v>22.82927394677942</v>
      </c>
      <c r="Q21" s="5">
        <v>21.826081971911641</v>
      </c>
      <c r="R21" s="5">
        <v>20.35223624516038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22.83423113939622</v>
      </c>
      <c r="D30" s="4">
        <v>22.989120000000003</v>
      </c>
      <c r="E30" s="4">
        <v>22.105109999999993</v>
      </c>
      <c r="F30" s="4">
        <v>23.987809999999993</v>
      </c>
      <c r="G30" s="4">
        <v>25.212980000000002</v>
      </c>
      <c r="H30" s="4">
        <v>24.564553546961672</v>
      </c>
      <c r="I30" s="4">
        <v>28.504420000000007</v>
      </c>
      <c r="J30" s="4">
        <v>30.300070000000002</v>
      </c>
      <c r="K30" s="4">
        <v>31.10013</v>
      </c>
      <c r="L30" s="4">
        <v>29.512789999999992</v>
      </c>
      <c r="M30" s="4">
        <v>32.631146328166999</v>
      </c>
      <c r="N30" s="4">
        <v>27.303599248575942</v>
      </c>
      <c r="O30" s="4">
        <v>25.080057576286453</v>
      </c>
      <c r="P30" s="4">
        <v>22.82927394677942</v>
      </c>
      <c r="Q30" s="4">
        <v>21.826081971911641</v>
      </c>
      <c r="R30" s="4">
        <v>20.35223624516038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7.850623495727399E-2</v>
      </c>
      <c r="D35" s="7">
        <v>8.0115528155122975E-2</v>
      </c>
      <c r="E35" s="7">
        <v>0.12692322638588918</v>
      </c>
      <c r="F35" s="7">
        <v>9.3922699786066322E-2</v>
      </c>
      <c r="G35" s="7">
        <v>0.12985594813027565</v>
      </c>
      <c r="H35" s="7">
        <v>0.14680872220015753</v>
      </c>
      <c r="I35" s="7">
        <v>0.12454380130671783</v>
      </c>
      <c r="J35" s="7">
        <v>8.0713935754918961E-2</v>
      </c>
      <c r="K35" s="7">
        <v>0.16913435788906281</v>
      </c>
      <c r="L35" s="7">
        <v>0.13908442871283211</v>
      </c>
      <c r="M35" s="7">
        <v>9.3663169482801498E-2</v>
      </c>
      <c r="N35" s="7">
        <v>0.14848881513349468</v>
      </c>
      <c r="O35" s="7">
        <v>0.10720478776973338</v>
      </c>
      <c r="P35" s="7">
        <v>6.808014193159509E-2</v>
      </c>
      <c r="Q35" s="7">
        <v>6.5143332547227734E-2</v>
      </c>
      <c r="R35" s="7">
        <v>8.5005750811868785E-2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7.850623495727399E-2</v>
      </c>
      <c r="D37" s="6">
        <v>8.0115528155122975E-2</v>
      </c>
      <c r="E37" s="6">
        <v>0.12692322638588918</v>
      </c>
      <c r="F37" s="6">
        <v>9.3922699786066322E-2</v>
      </c>
      <c r="G37" s="6">
        <v>0.12985594813027565</v>
      </c>
      <c r="H37" s="6">
        <v>0.14680872220015753</v>
      </c>
      <c r="I37" s="6">
        <v>0.12454380130671783</v>
      </c>
      <c r="J37" s="6">
        <v>8.0713935754918961E-2</v>
      </c>
      <c r="K37" s="6">
        <v>0.16913435788906281</v>
      </c>
      <c r="L37" s="6">
        <v>0.13908442871283211</v>
      </c>
      <c r="M37" s="6">
        <v>9.3663169482801498E-2</v>
      </c>
      <c r="N37" s="6">
        <v>0.14848881513349468</v>
      </c>
      <c r="O37" s="6">
        <v>0.10720478776973338</v>
      </c>
      <c r="P37" s="6">
        <v>6.808014193159509E-2</v>
      </c>
      <c r="Q37" s="6">
        <v>6.5143332547227734E-2</v>
      </c>
      <c r="R37" s="6">
        <v>8.5005750811868785E-2</v>
      </c>
    </row>
    <row r="38" spans="1:18" ht="11.25" customHeight="1" x14ac:dyDescent="0.25">
      <c r="A38" s="50" t="s">
        <v>217</v>
      </c>
      <c r="B38" s="51" t="s">
        <v>216</v>
      </c>
      <c r="C38" s="7">
        <v>22.755724904438946</v>
      </c>
      <c r="D38" s="7">
        <v>22.909004471844881</v>
      </c>
      <c r="E38" s="7">
        <v>21.978186773614105</v>
      </c>
      <c r="F38" s="7">
        <v>23.893887300213926</v>
      </c>
      <c r="G38" s="7">
        <v>25.083124051869728</v>
      </c>
      <c r="H38" s="7">
        <v>24.417744824761513</v>
      </c>
      <c r="I38" s="7">
        <v>28.379876198693289</v>
      </c>
      <c r="J38" s="7">
        <v>30.219356064245083</v>
      </c>
      <c r="K38" s="7">
        <v>30.930995642110936</v>
      </c>
      <c r="L38" s="7">
        <v>29.373705571287161</v>
      </c>
      <c r="M38" s="7">
        <v>32.537483158684196</v>
      </c>
      <c r="N38" s="7">
        <v>27.155110433442449</v>
      </c>
      <c r="O38" s="7">
        <v>24.972852788516718</v>
      </c>
      <c r="P38" s="7">
        <v>22.761193804847824</v>
      </c>
      <c r="Q38" s="7">
        <v>21.760938639364415</v>
      </c>
      <c r="R38" s="7">
        <v>20.26723049434851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22.755724904438946</v>
      </c>
      <c r="D40" s="6">
        <v>22.909004471844881</v>
      </c>
      <c r="E40" s="6">
        <v>21.978186773614105</v>
      </c>
      <c r="F40" s="6">
        <v>23.893887300213926</v>
      </c>
      <c r="G40" s="6">
        <v>25.083124051869728</v>
      </c>
      <c r="H40" s="6">
        <v>24.417744824761513</v>
      </c>
      <c r="I40" s="6">
        <v>28.379876198693289</v>
      </c>
      <c r="J40" s="6">
        <v>30.219356064245083</v>
      </c>
      <c r="K40" s="6">
        <v>30.930995642110936</v>
      </c>
      <c r="L40" s="6">
        <v>29.373705571287161</v>
      </c>
      <c r="M40" s="6">
        <v>32.537483158684196</v>
      </c>
      <c r="N40" s="6">
        <v>27.155110433442449</v>
      </c>
      <c r="O40" s="6">
        <v>24.972852788516718</v>
      </c>
      <c r="P40" s="6">
        <v>22.761193804847824</v>
      </c>
      <c r="Q40" s="6">
        <v>21.760938639364415</v>
      </c>
      <c r="R40" s="6">
        <v>20.26723049434851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498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257.77267535370578</v>
      </c>
      <c r="D2" s="45">
        <v>260.41865700372068</v>
      </c>
      <c r="E2" s="45">
        <v>246.73023089853311</v>
      </c>
      <c r="F2" s="45">
        <v>263.67933758148843</v>
      </c>
      <c r="G2" s="45">
        <v>293.6088507078195</v>
      </c>
      <c r="H2" s="45">
        <v>295.44781422157996</v>
      </c>
      <c r="I2" s="45">
        <v>298.28673743105577</v>
      </c>
      <c r="J2" s="45">
        <v>327.76550988052804</v>
      </c>
      <c r="K2" s="45">
        <v>329.54249402051801</v>
      </c>
      <c r="L2" s="45">
        <v>284.44136895494535</v>
      </c>
      <c r="M2" s="45">
        <v>297.3936768086935</v>
      </c>
      <c r="N2" s="45">
        <v>320.86064293177537</v>
      </c>
      <c r="O2" s="45">
        <v>306.21694777796688</v>
      </c>
      <c r="P2" s="45">
        <v>281.73155120919461</v>
      </c>
      <c r="Q2" s="45">
        <v>284.40404074664315</v>
      </c>
      <c r="R2" s="45">
        <v>307.3261464439679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257.77267535370578</v>
      </c>
      <c r="D21" s="5">
        <v>260.41865700372068</v>
      </c>
      <c r="E21" s="5">
        <v>246.73023089853311</v>
      </c>
      <c r="F21" s="5">
        <v>263.67933758148843</v>
      </c>
      <c r="G21" s="5">
        <v>293.6088507078195</v>
      </c>
      <c r="H21" s="5">
        <v>295.44781422157996</v>
      </c>
      <c r="I21" s="5">
        <v>298.28673743105577</v>
      </c>
      <c r="J21" s="5">
        <v>327.76550988052804</v>
      </c>
      <c r="K21" s="5">
        <v>329.54249402051801</v>
      </c>
      <c r="L21" s="5">
        <v>284.44136895494535</v>
      </c>
      <c r="M21" s="5">
        <v>297.3936768086935</v>
      </c>
      <c r="N21" s="5">
        <v>320.86064293177537</v>
      </c>
      <c r="O21" s="5">
        <v>306.21694777796688</v>
      </c>
      <c r="P21" s="5">
        <v>281.73155120919461</v>
      </c>
      <c r="Q21" s="5">
        <v>284.40404074664315</v>
      </c>
      <c r="R21" s="5">
        <v>307.3261464439679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257.77267535370578</v>
      </c>
      <c r="D30" s="4">
        <v>260.41865700372068</v>
      </c>
      <c r="E30" s="4">
        <v>246.73023089853311</v>
      </c>
      <c r="F30" s="4">
        <v>263.67933758148843</v>
      </c>
      <c r="G30" s="4">
        <v>293.6088507078195</v>
      </c>
      <c r="H30" s="4">
        <v>295.44781422157996</v>
      </c>
      <c r="I30" s="4">
        <v>298.28673743105577</v>
      </c>
      <c r="J30" s="4">
        <v>327.76550988052804</v>
      </c>
      <c r="K30" s="4">
        <v>329.54249402051801</v>
      </c>
      <c r="L30" s="4">
        <v>284.44136895494535</v>
      </c>
      <c r="M30" s="4">
        <v>297.3936768086935</v>
      </c>
      <c r="N30" s="4">
        <v>320.86064293177537</v>
      </c>
      <c r="O30" s="4">
        <v>306.21694777796688</v>
      </c>
      <c r="P30" s="4">
        <v>281.73155120919461</v>
      </c>
      <c r="Q30" s="4">
        <v>284.40404074664315</v>
      </c>
      <c r="R30" s="4">
        <v>307.3261464439679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0.88624670974659459</v>
      </c>
      <c r="D35" s="7">
        <v>0.90754140425126728</v>
      </c>
      <c r="E35" s="7">
        <v>1.4166768205440838</v>
      </c>
      <c r="F35" s="7">
        <v>1.0324191855552876</v>
      </c>
      <c r="G35" s="7">
        <v>1.5121915651424169</v>
      </c>
      <c r="H35" s="7">
        <v>1.7657278403117789</v>
      </c>
      <c r="I35" s="7">
        <v>1.3032983712365491</v>
      </c>
      <c r="J35" s="7">
        <v>0.87310835609208803</v>
      </c>
      <c r="K35" s="7">
        <v>1.7921776572419676</v>
      </c>
      <c r="L35" s="7">
        <v>1.3404820521338199</v>
      </c>
      <c r="M35" s="7">
        <v>0.85362720861577701</v>
      </c>
      <c r="N35" s="7">
        <v>1.7449793434979306</v>
      </c>
      <c r="O35" s="7">
        <v>1.3089253403098937</v>
      </c>
      <c r="P35" s="7">
        <v>0.84016355656532959</v>
      </c>
      <c r="Q35" s="7">
        <v>0.84884804464569641</v>
      </c>
      <c r="R35" s="7">
        <v>1.2836176579269047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0.88624670974659459</v>
      </c>
      <c r="D37" s="6">
        <v>0.90754140425126728</v>
      </c>
      <c r="E37" s="6">
        <v>1.4166768205440838</v>
      </c>
      <c r="F37" s="6">
        <v>1.0324191855552876</v>
      </c>
      <c r="G37" s="6">
        <v>1.5121915651424169</v>
      </c>
      <c r="H37" s="6">
        <v>1.7657278403117789</v>
      </c>
      <c r="I37" s="6">
        <v>1.3032983712365491</v>
      </c>
      <c r="J37" s="6">
        <v>0.87310835609208803</v>
      </c>
      <c r="K37" s="6">
        <v>1.7921776572419676</v>
      </c>
      <c r="L37" s="6">
        <v>1.3404820521338199</v>
      </c>
      <c r="M37" s="6">
        <v>0.85362720861577701</v>
      </c>
      <c r="N37" s="6">
        <v>1.7449793434979306</v>
      </c>
      <c r="O37" s="6">
        <v>1.3089253403098937</v>
      </c>
      <c r="P37" s="6">
        <v>0.84016355656532959</v>
      </c>
      <c r="Q37" s="6">
        <v>0.84884804464569641</v>
      </c>
      <c r="R37" s="6">
        <v>1.2836176579269047</v>
      </c>
    </row>
    <row r="38" spans="1:18" ht="11.25" customHeight="1" x14ac:dyDescent="0.25">
      <c r="A38" s="50" t="s">
        <v>217</v>
      </c>
      <c r="B38" s="51" t="s">
        <v>216</v>
      </c>
      <c r="C38" s="7">
        <v>256.88642864395916</v>
      </c>
      <c r="D38" s="7">
        <v>259.51111559946941</v>
      </c>
      <c r="E38" s="7">
        <v>245.31355407798901</v>
      </c>
      <c r="F38" s="7">
        <v>262.64691839593314</v>
      </c>
      <c r="G38" s="7">
        <v>292.09665914267708</v>
      </c>
      <c r="H38" s="7">
        <v>293.68208638126816</v>
      </c>
      <c r="I38" s="7">
        <v>296.9834390598192</v>
      </c>
      <c r="J38" s="7">
        <v>326.89240152443597</v>
      </c>
      <c r="K38" s="7">
        <v>327.75031636327606</v>
      </c>
      <c r="L38" s="7">
        <v>283.10088690281151</v>
      </c>
      <c r="M38" s="7">
        <v>296.54004960007774</v>
      </c>
      <c r="N38" s="7">
        <v>319.11566358827747</v>
      </c>
      <c r="O38" s="7">
        <v>304.908022437657</v>
      </c>
      <c r="P38" s="7">
        <v>280.89138765262925</v>
      </c>
      <c r="Q38" s="7">
        <v>283.55519270199744</v>
      </c>
      <c r="R38" s="7">
        <v>306.04252878604098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256.88642864395916</v>
      </c>
      <c r="D40" s="6">
        <v>259.51111559946941</v>
      </c>
      <c r="E40" s="6">
        <v>245.31355407798901</v>
      </c>
      <c r="F40" s="6">
        <v>262.64691839593314</v>
      </c>
      <c r="G40" s="6">
        <v>292.09665914267708</v>
      </c>
      <c r="H40" s="6">
        <v>293.68208638126816</v>
      </c>
      <c r="I40" s="6">
        <v>296.9834390598192</v>
      </c>
      <c r="J40" s="6">
        <v>326.89240152443597</v>
      </c>
      <c r="K40" s="6">
        <v>327.75031636327606</v>
      </c>
      <c r="L40" s="6">
        <v>283.10088690281151</v>
      </c>
      <c r="M40" s="6">
        <v>296.54004960007774</v>
      </c>
      <c r="N40" s="6">
        <v>319.11566358827747</v>
      </c>
      <c r="O40" s="6">
        <v>304.908022437657</v>
      </c>
      <c r="P40" s="6">
        <v>280.89138765262925</v>
      </c>
      <c r="Q40" s="6">
        <v>283.55519270199744</v>
      </c>
      <c r="R40" s="6">
        <v>306.04252878604098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499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290.98955225381644</v>
      </c>
      <c r="D2" s="45">
        <v>272.32952589570442</v>
      </c>
      <c r="E2" s="45">
        <v>251.99145405111994</v>
      </c>
      <c r="F2" s="45">
        <v>204.6323817663872</v>
      </c>
      <c r="G2" s="45">
        <v>259.16841811387411</v>
      </c>
      <c r="H2" s="45">
        <v>330.93904065069796</v>
      </c>
      <c r="I2" s="45">
        <v>350.29686528497774</v>
      </c>
      <c r="J2" s="45">
        <v>360.75024591161707</v>
      </c>
      <c r="K2" s="45">
        <v>362.37963876115612</v>
      </c>
      <c r="L2" s="45">
        <v>314.83998732979956</v>
      </c>
      <c r="M2" s="45">
        <v>345.15579399310059</v>
      </c>
      <c r="N2" s="45">
        <v>368.72434952201422</v>
      </c>
      <c r="O2" s="45">
        <v>357.11780570860486</v>
      </c>
      <c r="P2" s="45">
        <v>349.30635123576684</v>
      </c>
      <c r="Q2" s="45">
        <v>345.96912972567122</v>
      </c>
      <c r="R2" s="45">
        <v>374.43875993291641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290.98955225381644</v>
      </c>
      <c r="D21" s="5">
        <v>272.32952589570442</v>
      </c>
      <c r="E21" s="5">
        <v>251.99145405111994</v>
      </c>
      <c r="F21" s="5">
        <v>204.6323817663872</v>
      </c>
      <c r="G21" s="5">
        <v>259.16841811387411</v>
      </c>
      <c r="H21" s="5">
        <v>330.93904065069796</v>
      </c>
      <c r="I21" s="5">
        <v>350.29686528497774</v>
      </c>
      <c r="J21" s="5">
        <v>360.75024591161707</v>
      </c>
      <c r="K21" s="5">
        <v>362.37963876115612</v>
      </c>
      <c r="L21" s="5">
        <v>314.83998732979956</v>
      </c>
      <c r="M21" s="5">
        <v>345.15579399310059</v>
      </c>
      <c r="N21" s="5">
        <v>368.72434952201422</v>
      </c>
      <c r="O21" s="5">
        <v>357.11780570860486</v>
      </c>
      <c r="P21" s="5">
        <v>349.30635123576684</v>
      </c>
      <c r="Q21" s="5">
        <v>345.96912972567122</v>
      </c>
      <c r="R21" s="5">
        <v>374.43875993291641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290.98955225381644</v>
      </c>
      <c r="D30" s="4">
        <v>272.32952589570442</v>
      </c>
      <c r="E30" s="4">
        <v>251.99145405111994</v>
      </c>
      <c r="F30" s="4">
        <v>204.6323817663872</v>
      </c>
      <c r="G30" s="4">
        <v>259.16841811387411</v>
      </c>
      <c r="H30" s="4">
        <v>330.93904065069796</v>
      </c>
      <c r="I30" s="4">
        <v>350.29686528497774</v>
      </c>
      <c r="J30" s="4">
        <v>360.75024591161707</v>
      </c>
      <c r="K30" s="4">
        <v>362.37963876115612</v>
      </c>
      <c r="L30" s="4">
        <v>314.83998732979956</v>
      </c>
      <c r="M30" s="4">
        <v>345.15579399310059</v>
      </c>
      <c r="N30" s="4">
        <v>368.72434952201422</v>
      </c>
      <c r="O30" s="4">
        <v>357.11780570860486</v>
      </c>
      <c r="P30" s="4">
        <v>349.30635123576684</v>
      </c>
      <c r="Q30" s="4">
        <v>345.96912972567122</v>
      </c>
      <c r="R30" s="4">
        <v>374.43875993291641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1.000449457653783</v>
      </c>
      <c r="D35" s="7">
        <v>0.94904997665715773</v>
      </c>
      <c r="E35" s="7">
        <v>1.4468857368201151</v>
      </c>
      <c r="F35" s="7">
        <v>0.80122469534117957</v>
      </c>
      <c r="G35" s="7">
        <v>1.3348109053194357</v>
      </c>
      <c r="H35" s="7">
        <v>1.9778392304664654</v>
      </c>
      <c r="I35" s="7">
        <v>1.5305451992504444</v>
      </c>
      <c r="J35" s="7">
        <v>0.96097375920522543</v>
      </c>
      <c r="K35" s="7">
        <v>1.9707585631937448</v>
      </c>
      <c r="L35" s="7">
        <v>1.4837411093197386</v>
      </c>
      <c r="M35" s="7">
        <v>0.99072172658675628</v>
      </c>
      <c r="N35" s="7">
        <v>2.0052829399130623</v>
      </c>
      <c r="O35" s="7">
        <v>1.5265012232660353</v>
      </c>
      <c r="P35" s="7">
        <v>1.0416812214517859</v>
      </c>
      <c r="Q35" s="7">
        <v>1.0325986174613646</v>
      </c>
      <c r="R35" s="7">
        <v>1.5639287760690903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1.000449457653783</v>
      </c>
      <c r="D37" s="6">
        <v>0.94904997665715773</v>
      </c>
      <c r="E37" s="6">
        <v>1.4468857368201151</v>
      </c>
      <c r="F37" s="6">
        <v>0.80122469534117957</v>
      </c>
      <c r="G37" s="6">
        <v>1.3348109053194357</v>
      </c>
      <c r="H37" s="6">
        <v>1.9778392304664654</v>
      </c>
      <c r="I37" s="6">
        <v>1.5305451992504444</v>
      </c>
      <c r="J37" s="6">
        <v>0.96097375920522543</v>
      </c>
      <c r="K37" s="6">
        <v>1.9707585631937448</v>
      </c>
      <c r="L37" s="6">
        <v>1.4837411093197386</v>
      </c>
      <c r="M37" s="6">
        <v>0.99072172658675628</v>
      </c>
      <c r="N37" s="6">
        <v>2.0052829399130623</v>
      </c>
      <c r="O37" s="6">
        <v>1.5265012232660353</v>
      </c>
      <c r="P37" s="6">
        <v>1.0416812214517859</v>
      </c>
      <c r="Q37" s="6">
        <v>1.0325986174613646</v>
      </c>
      <c r="R37" s="6">
        <v>1.5639287760690903</v>
      </c>
    </row>
    <row r="38" spans="1:18" ht="11.25" customHeight="1" x14ac:dyDescent="0.25">
      <c r="A38" s="50" t="s">
        <v>217</v>
      </c>
      <c r="B38" s="51" t="s">
        <v>216</v>
      </c>
      <c r="C38" s="7">
        <v>289.98910279616268</v>
      </c>
      <c r="D38" s="7">
        <v>271.38047591904729</v>
      </c>
      <c r="E38" s="7">
        <v>250.54456831429982</v>
      </c>
      <c r="F38" s="7">
        <v>203.83115707104602</v>
      </c>
      <c r="G38" s="7">
        <v>257.83360720855467</v>
      </c>
      <c r="H38" s="7">
        <v>328.96120142023148</v>
      </c>
      <c r="I38" s="7">
        <v>348.76632008572727</v>
      </c>
      <c r="J38" s="7">
        <v>359.78927215241185</v>
      </c>
      <c r="K38" s="7">
        <v>360.40888019796239</v>
      </c>
      <c r="L38" s="7">
        <v>313.35624622047982</v>
      </c>
      <c r="M38" s="7">
        <v>344.16507226651385</v>
      </c>
      <c r="N38" s="7">
        <v>366.71906658210116</v>
      </c>
      <c r="O38" s="7">
        <v>355.59130448533881</v>
      </c>
      <c r="P38" s="7">
        <v>348.26467001431507</v>
      </c>
      <c r="Q38" s="7">
        <v>344.93653110820986</v>
      </c>
      <c r="R38" s="7">
        <v>372.87483115684734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289.98910279616268</v>
      </c>
      <c r="D40" s="6">
        <v>271.38047591904729</v>
      </c>
      <c r="E40" s="6">
        <v>250.54456831429982</v>
      </c>
      <c r="F40" s="6">
        <v>203.83115707104602</v>
      </c>
      <c r="G40" s="6">
        <v>257.83360720855467</v>
      </c>
      <c r="H40" s="6">
        <v>328.96120142023148</v>
      </c>
      <c r="I40" s="6">
        <v>348.76632008572727</v>
      </c>
      <c r="J40" s="6">
        <v>359.78927215241185</v>
      </c>
      <c r="K40" s="6">
        <v>360.40888019796239</v>
      </c>
      <c r="L40" s="6">
        <v>313.35624622047982</v>
      </c>
      <c r="M40" s="6">
        <v>344.16507226651385</v>
      </c>
      <c r="N40" s="6">
        <v>366.71906658210116</v>
      </c>
      <c r="O40" s="6">
        <v>355.59130448533881</v>
      </c>
      <c r="P40" s="6">
        <v>348.26467001431507</v>
      </c>
      <c r="Q40" s="6">
        <v>344.93653110820986</v>
      </c>
      <c r="R40" s="6">
        <v>372.87483115684734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500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7.5060274291217599</v>
      </c>
      <c r="D2" s="45">
        <v>7.424848395375113</v>
      </c>
      <c r="E2" s="45">
        <v>7.9574883841014046</v>
      </c>
      <c r="F2" s="45">
        <v>7.7528043089180807</v>
      </c>
      <c r="G2" s="45">
        <v>8.4109352427117425</v>
      </c>
      <c r="H2" s="45">
        <v>8.0728736107387338</v>
      </c>
      <c r="I2" s="45">
        <v>8.4855451227235665</v>
      </c>
      <c r="J2" s="45">
        <v>8.2097144928992591</v>
      </c>
      <c r="K2" s="45">
        <v>7.941108122332099</v>
      </c>
      <c r="L2" s="45">
        <v>7.2175179241772538</v>
      </c>
      <c r="M2" s="45">
        <v>7.4191234090985345</v>
      </c>
      <c r="N2" s="45">
        <v>7.1262004460010822</v>
      </c>
      <c r="O2" s="45">
        <v>6.6130064598648284</v>
      </c>
      <c r="P2" s="45">
        <v>6.1962213950965799</v>
      </c>
      <c r="Q2" s="45">
        <v>6.071129631358513</v>
      </c>
      <c r="R2" s="45">
        <v>6.2762919217169149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7.5060274291217599</v>
      </c>
      <c r="D21" s="5">
        <v>7.424848395375113</v>
      </c>
      <c r="E21" s="5">
        <v>7.9574883841014046</v>
      </c>
      <c r="F21" s="5">
        <v>7.7528043089180807</v>
      </c>
      <c r="G21" s="5">
        <v>8.4109352427117425</v>
      </c>
      <c r="H21" s="5">
        <v>8.0728736107387338</v>
      </c>
      <c r="I21" s="5">
        <v>8.4855451227235665</v>
      </c>
      <c r="J21" s="5">
        <v>8.2097144928992591</v>
      </c>
      <c r="K21" s="5">
        <v>7.941108122332099</v>
      </c>
      <c r="L21" s="5">
        <v>7.2175179241772538</v>
      </c>
      <c r="M21" s="5">
        <v>7.4191234090985345</v>
      </c>
      <c r="N21" s="5">
        <v>7.1262004460010822</v>
      </c>
      <c r="O21" s="5">
        <v>6.6130064598648284</v>
      </c>
      <c r="P21" s="5">
        <v>6.1962213950965799</v>
      </c>
      <c r="Q21" s="5">
        <v>6.071129631358513</v>
      </c>
      <c r="R21" s="5">
        <v>6.2762919217169149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7.5060274291217599</v>
      </c>
      <c r="D30" s="4">
        <v>7.424848395375113</v>
      </c>
      <c r="E30" s="4">
        <v>7.9574883841014046</v>
      </c>
      <c r="F30" s="4">
        <v>7.7528043089180807</v>
      </c>
      <c r="G30" s="4">
        <v>8.4109352427117425</v>
      </c>
      <c r="H30" s="4">
        <v>8.0728736107387338</v>
      </c>
      <c r="I30" s="4">
        <v>8.4855451227235665</v>
      </c>
      <c r="J30" s="4">
        <v>8.2097144928992591</v>
      </c>
      <c r="K30" s="4">
        <v>7.941108122332099</v>
      </c>
      <c r="L30" s="4">
        <v>7.2175179241772538</v>
      </c>
      <c r="M30" s="4">
        <v>7.4191234090985345</v>
      </c>
      <c r="N30" s="4">
        <v>7.1262004460010822</v>
      </c>
      <c r="O30" s="4">
        <v>6.6130064598648284</v>
      </c>
      <c r="P30" s="4">
        <v>6.1962213950965799</v>
      </c>
      <c r="Q30" s="4">
        <v>6.071129631358513</v>
      </c>
      <c r="R30" s="4">
        <v>6.2762919217169149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2.5806428486646098E-2</v>
      </c>
      <c r="D35" s="7">
        <v>2.5875094421500017E-2</v>
      </c>
      <c r="E35" s="7">
        <v>4.5690344885792759E-2</v>
      </c>
      <c r="F35" s="7">
        <v>3.035559776430756E-2</v>
      </c>
      <c r="G35" s="7">
        <v>4.3319352595555277E-2</v>
      </c>
      <c r="H35" s="7">
        <v>4.8247091363177487E-2</v>
      </c>
      <c r="I35" s="7">
        <v>3.707572529957362E-2</v>
      </c>
      <c r="J35" s="7">
        <v>2.1869202551218457E-2</v>
      </c>
      <c r="K35" s="7">
        <v>4.3186771990929324E-2</v>
      </c>
      <c r="L35" s="7">
        <v>3.4013875245573852E-2</v>
      </c>
      <c r="M35" s="7">
        <v>2.129556241425647E-2</v>
      </c>
      <c r="N35" s="7">
        <v>3.8755368880008439E-2</v>
      </c>
      <c r="O35" s="7">
        <v>2.8267317644438076E-2</v>
      </c>
      <c r="P35" s="7">
        <v>1.8478013492727447E-2</v>
      </c>
      <c r="Q35" s="7">
        <v>1.8120229596034838E-2</v>
      </c>
      <c r="R35" s="7">
        <v>2.6214362917828291E-2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2.5806428486646098E-2</v>
      </c>
      <c r="D37" s="6">
        <v>2.5875094421500017E-2</v>
      </c>
      <c r="E37" s="6">
        <v>4.5690344885792759E-2</v>
      </c>
      <c r="F37" s="6">
        <v>3.035559776430756E-2</v>
      </c>
      <c r="G37" s="6">
        <v>4.3319352595555277E-2</v>
      </c>
      <c r="H37" s="6">
        <v>4.8247091363177487E-2</v>
      </c>
      <c r="I37" s="6">
        <v>3.707572529957362E-2</v>
      </c>
      <c r="J37" s="6">
        <v>2.1869202551218457E-2</v>
      </c>
      <c r="K37" s="6">
        <v>4.3186771990929324E-2</v>
      </c>
      <c r="L37" s="6">
        <v>3.4013875245573852E-2</v>
      </c>
      <c r="M37" s="6">
        <v>2.129556241425647E-2</v>
      </c>
      <c r="N37" s="6">
        <v>3.8755368880008439E-2</v>
      </c>
      <c r="O37" s="6">
        <v>2.8267317644438076E-2</v>
      </c>
      <c r="P37" s="6">
        <v>1.8478013492727447E-2</v>
      </c>
      <c r="Q37" s="6">
        <v>1.8120229596034838E-2</v>
      </c>
      <c r="R37" s="6">
        <v>2.6214362917828291E-2</v>
      </c>
    </row>
    <row r="38" spans="1:18" ht="11.25" customHeight="1" x14ac:dyDescent="0.25">
      <c r="A38" s="50" t="s">
        <v>217</v>
      </c>
      <c r="B38" s="51" t="s">
        <v>216</v>
      </c>
      <c r="C38" s="7">
        <v>7.4802210006351135</v>
      </c>
      <c r="D38" s="7">
        <v>7.3989733009536129</v>
      </c>
      <c r="E38" s="7">
        <v>7.9117980392156122</v>
      </c>
      <c r="F38" s="7">
        <v>7.7224487111537732</v>
      </c>
      <c r="G38" s="7">
        <v>8.3676158901161877</v>
      </c>
      <c r="H38" s="7">
        <v>8.0246265193755555</v>
      </c>
      <c r="I38" s="7">
        <v>8.4484693974239935</v>
      </c>
      <c r="J38" s="7">
        <v>8.1878452903480401</v>
      </c>
      <c r="K38" s="7">
        <v>7.8979213503411696</v>
      </c>
      <c r="L38" s="7">
        <v>7.1835040489316802</v>
      </c>
      <c r="M38" s="7">
        <v>7.3978278466842777</v>
      </c>
      <c r="N38" s="7">
        <v>7.0874450771210737</v>
      </c>
      <c r="O38" s="7">
        <v>6.58473914222039</v>
      </c>
      <c r="P38" s="7">
        <v>6.1777433816038521</v>
      </c>
      <c r="Q38" s="7">
        <v>6.0530094017624778</v>
      </c>
      <c r="R38" s="7">
        <v>6.2500775587990862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7.4802210006351135</v>
      </c>
      <c r="D40" s="6">
        <v>7.3989733009536129</v>
      </c>
      <c r="E40" s="6">
        <v>7.9117980392156122</v>
      </c>
      <c r="F40" s="6">
        <v>7.7224487111537732</v>
      </c>
      <c r="G40" s="6">
        <v>8.3676158901161877</v>
      </c>
      <c r="H40" s="6">
        <v>8.0246265193755555</v>
      </c>
      <c r="I40" s="6">
        <v>8.4484693974239935</v>
      </c>
      <c r="J40" s="6">
        <v>8.1878452903480401</v>
      </c>
      <c r="K40" s="6">
        <v>7.8979213503411696</v>
      </c>
      <c r="L40" s="6">
        <v>7.1835040489316802</v>
      </c>
      <c r="M40" s="6">
        <v>7.3978278466842777</v>
      </c>
      <c r="N40" s="6">
        <v>7.0874450771210737</v>
      </c>
      <c r="O40" s="6">
        <v>6.58473914222039</v>
      </c>
      <c r="P40" s="6">
        <v>6.1777433816038521</v>
      </c>
      <c r="Q40" s="6">
        <v>6.0530094017624778</v>
      </c>
      <c r="R40" s="6">
        <v>6.2500775587990862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312</v>
      </c>
      <c r="B1" s="42" t="s">
        <v>311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15204.475972102802</v>
      </c>
      <c r="D2" s="45">
        <v>16134.799999999997</v>
      </c>
      <c r="E2" s="45">
        <v>16317.099999999999</v>
      </c>
      <c r="F2" s="45">
        <v>16614.8</v>
      </c>
      <c r="G2" s="45">
        <v>16635.2</v>
      </c>
      <c r="H2" s="45">
        <v>17415.424668004202</v>
      </c>
      <c r="I2" s="45">
        <v>17037</v>
      </c>
      <c r="J2" s="45">
        <v>16879.500000000004</v>
      </c>
      <c r="K2" s="45">
        <v>17300.700000000004</v>
      </c>
      <c r="L2" s="45">
        <v>16367.8</v>
      </c>
      <c r="M2" s="45">
        <v>16737.9143976306</v>
      </c>
      <c r="N2" s="45">
        <v>17314.464507499797</v>
      </c>
      <c r="O2" s="45">
        <v>16859.773574089999</v>
      </c>
      <c r="P2" s="45">
        <v>16578.556415400799</v>
      </c>
      <c r="Q2" s="45">
        <v>15989.681857265696</v>
      </c>
      <c r="R2" s="45">
        <v>16759.147797840797</v>
      </c>
    </row>
    <row r="3" spans="1:18" ht="11.25" customHeight="1" x14ac:dyDescent="0.25">
      <c r="A3" s="46" t="s">
        <v>286</v>
      </c>
      <c r="B3" s="47" t="s">
        <v>285</v>
      </c>
      <c r="C3" s="5">
        <v>3103.5874653673418</v>
      </c>
      <c r="D3" s="5">
        <v>3364.7</v>
      </c>
      <c r="E3" s="5">
        <v>3399.7792000000009</v>
      </c>
      <c r="F3" s="5">
        <v>3729.5999999999985</v>
      </c>
      <c r="G3" s="5">
        <v>3724.4776000000006</v>
      </c>
      <c r="H3" s="5">
        <v>3582.0625371969313</v>
      </c>
      <c r="I3" s="5">
        <v>3566.5790600000018</v>
      </c>
      <c r="J3" s="5">
        <v>3446.9999700000021</v>
      </c>
      <c r="K3" s="5">
        <v>3273.0189200000004</v>
      </c>
      <c r="L3" s="5">
        <v>2577.8842599999971</v>
      </c>
      <c r="M3" s="5">
        <v>3086.3905608101522</v>
      </c>
      <c r="N3" s="5">
        <v>3175.6472723798656</v>
      </c>
      <c r="O3" s="5">
        <v>2947.78828699723</v>
      </c>
      <c r="P3" s="5">
        <v>2969.9054170249415</v>
      </c>
      <c r="Q3" s="5">
        <v>2679.8987293398295</v>
      </c>
      <c r="R3" s="5">
        <v>2654.672818731402</v>
      </c>
    </row>
    <row r="4" spans="1:18" ht="11.25" customHeight="1" x14ac:dyDescent="0.25">
      <c r="A4" s="48" t="s">
        <v>284</v>
      </c>
      <c r="B4" s="49" t="s">
        <v>283</v>
      </c>
      <c r="C4" s="4">
        <v>2819.0959285042481</v>
      </c>
      <c r="D4" s="4">
        <v>3022.1101799999997</v>
      </c>
      <c r="E4" s="4">
        <v>3077.4716900000008</v>
      </c>
      <c r="F4" s="4">
        <v>3394.1910099999986</v>
      </c>
      <c r="G4" s="4">
        <v>3486.5790300000003</v>
      </c>
      <c r="H4" s="4">
        <v>3334.8812577921603</v>
      </c>
      <c r="I4" s="4">
        <v>3417.8841000000016</v>
      </c>
      <c r="J4" s="4">
        <v>3446.9999700000021</v>
      </c>
      <c r="K4" s="4">
        <v>3273.0189200000004</v>
      </c>
      <c r="L4" s="4">
        <v>2577.8842599999971</v>
      </c>
      <c r="M4" s="4">
        <v>3086.3905608101522</v>
      </c>
      <c r="N4" s="4">
        <v>3175.6472723798656</v>
      </c>
      <c r="O4" s="4">
        <v>2947.78828699723</v>
      </c>
      <c r="P4" s="4">
        <v>2969.9054170249415</v>
      </c>
      <c r="Q4" s="4">
        <v>2679.8987293398295</v>
      </c>
      <c r="R4" s="4">
        <v>2654.672818731402</v>
      </c>
    </row>
    <row r="5" spans="1:18" ht="11.25" customHeight="1" x14ac:dyDescent="0.25">
      <c r="A5" s="50" t="s">
        <v>282</v>
      </c>
      <c r="B5" s="51" t="s">
        <v>281</v>
      </c>
      <c r="C5" s="7">
        <v>2212.7809538363254</v>
      </c>
      <c r="D5" s="7">
        <v>2422.6279999999997</v>
      </c>
      <c r="E5" s="7">
        <v>2377.4553800000008</v>
      </c>
      <c r="F5" s="7">
        <v>2714.3727799999988</v>
      </c>
      <c r="G5" s="7">
        <v>2780.1832800000002</v>
      </c>
      <c r="H5" s="7">
        <v>2578.361802398721</v>
      </c>
      <c r="I5" s="7">
        <v>2654.9099700000015</v>
      </c>
      <c r="J5" s="7">
        <v>2646.899980000002</v>
      </c>
      <c r="K5" s="7">
        <v>2455.3141900000005</v>
      </c>
      <c r="L5" s="7">
        <v>1978.5879199999972</v>
      </c>
      <c r="M5" s="7">
        <v>2295.3629572792424</v>
      </c>
      <c r="N5" s="7">
        <v>2350.5063533008542</v>
      </c>
      <c r="O5" s="7">
        <v>2160.7671730199691</v>
      </c>
      <c r="P5" s="7">
        <v>2125.9912104710074</v>
      </c>
      <c r="Q5" s="7">
        <v>1848.277674641974</v>
      </c>
      <c r="R5" s="7">
        <v>1851.5307515165496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69.697640000001684</v>
      </c>
      <c r="J6" s="6">
        <v>93.700000000002092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1303.2487799007522</v>
      </c>
      <c r="D7" s="6">
        <v>1312.9609799999998</v>
      </c>
      <c r="E7" s="6">
        <v>1317.8307000000009</v>
      </c>
      <c r="F7" s="6">
        <v>1317.8353399999987</v>
      </c>
      <c r="G7" s="6">
        <v>1321.9920500000003</v>
      </c>
      <c r="H7" s="6">
        <v>1318.5230793565529</v>
      </c>
      <c r="I7" s="6">
        <v>1313.65545</v>
      </c>
      <c r="J7" s="6">
        <v>1319.1999900000001</v>
      </c>
      <c r="K7" s="6">
        <v>1293.5074700000005</v>
      </c>
      <c r="L7" s="6">
        <v>1175.4928199999972</v>
      </c>
      <c r="M7" s="6">
        <v>1280.7295557394395</v>
      </c>
      <c r="N7" s="6">
        <v>1235.836438329992</v>
      </c>
      <c r="O7" s="6">
        <v>1249.0923855928181</v>
      </c>
      <c r="P7" s="6">
        <v>1245.8679659883446</v>
      </c>
      <c r="Q7" s="6">
        <v>1228.1804312027839</v>
      </c>
      <c r="R7" s="6">
        <v>1226.8540838802785</v>
      </c>
    </row>
    <row r="8" spans="1:18" ht="11.25" customHeight="1" x14ac:dyDescent="0.25">
      <c r="A8" s="52" t="s">
        <v>276</v>
      </c>
      <c r="B8" s="53" t="s">
        <v>275</v>
      </c>
      <c r="C8" s="6">
        <v>909.53217393557338</v>
      </c>
      <c r="D8" s="6">
        <v>1109.6670200000001</v>
      </c>
      <c r="E8" s="6">
        <v>1059.6246799999999</v>
      </c>
      <c r="F8" s="6">
        <v>1396.5374400000001</v>
      </c>
      <c r="G8" s="6">
        <v>1458.1912299999999</v>
      </c>
      <c r="H8" s="6">
        <v>1259.8387230421679</v>
      </c>
      <c r="I8" s="6">
        <v>1271.5568800000001</v>
      </c>
      <c r="J8" s="6">
        <v>1233.99999</v>
      </c>
      <c r="K8" s="6">
        <v>1161.80672</v>
      </c>
      <c r="L8" s="6">
        <v>803.0951</v>
      </c>
      <c r="M8" s="6">
        <v>1014.6334015398028</v>
      </c>
      <c r="N8" s="6">
        <v>1114.669914970862</v>
      </c>
      <c r="O8" s="6">
        <v>911.67478742715093</v>
      </c>
      <c r="P8" s="6">
        <v>880.12324448266304</v>
      </c>
      <c r="Q8" s="6">
        <v>620.09724343919027</v>
      </c>
      <c r="R8" s="6">
        <v>624.67666763627108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606.31497466792291</v>
      </c>
      <c r="D11" s="7">
        <v>599.48217999999997</v>
      </c>
      <c r="E11" s="7">
        <v>700.01630999999998</v>
      </c>
      <c r="F11" s="7">
        <v>679.81822999999997</v>
      </c>
      <c r="G11" s="7">
        <v>706.39575000000002</v>
      </c>
      <c r="H11" s="7">
        <v>756.51945539343922</v>
      </c>
      <c r="I11" s="7">
        <v>762.97412999999995</v>
      </c>
      <c r="J11" s="7">
        <v>800.09999000000005</v>
      </c>
      <c r="K11" s="7">
        <v>817.70473000000004</v>
      </c>
      <c r="L11" s="7">
        <v>599.29633999999999</v>
      </c>
      <c r="M11" s="7">
        <v>791.02760353091003</v>
      </c>
      <c r="N11" s="7">
        <v>825.14091907901138</v>
      </c>
      <c r="O11" s="7">
        <v>787.02111397726094</v>
      </c>
      <c r="P11" s="7">
        <v>843.91420655393404</v>
      </c>
      <c r="Q11" s="7">
        <v>831.62105469785524</v>
      </c>
      <c r="R11" s="7">
        <v>803.14206721485243</v>
      </c>
    </row>
    <row r="12" spans="1:18" ht="11.25" customHeight="1" x14ac:dyDescent="0.25">
      <c r="A12" s="52" t="s">
        <v>268</v>
      </c>
      <c r="B12" s="53" t="s">
        <v>267</v>
      </c>
      <c r="C12" s="6">
        <v>606.31497466792291</v>
      </c>
      <c r="D12" s="6">
        <v>599.48217999999997</v>
      </c>
      <c r="E12" s="6">
        <v>700.01630999999998</v>
      </c>
      <c r="F12" s="6">
        <v>679.81822999999997</v>
      </c>
      <c r="G12" s="6">
        <v>706.39575000000002</v>
      </c>
      <c r="H12" s="6">
        <v>756.51945539343922</v>
      </c>
      <c r="I12" s="6">
        <v>762.97412999999995</v>
      </c>
      <c r="J12" s="6">
        <v>800.09999000000005</v>
      </c>
      <c r="K12" s="6">
        <v>817.70473000000004</v>
      </c>
      <c r="L12" s="6">
        <v>599.29633999999999</v>
      </c>
      <c r="M12" s="6">
        <v>791.02760353091003</v>
      </c>
      <c r="N12" s="6">
        <v>825.14091907901138</v>
      </c>
      <c r="O12" s="6">
        <v>787.02111397726094</v>
      </c>
      <c r="P12" s="6">
        <v>843.91420655393404</v>
      </c>
      <c r="Q12" s="6">
        <v>831.62105469785524</v>
      </c>
      <c r="R12" s="6">
        <v>803.14206721485243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284.49153686309324</v>
      </c>
      <c r="D15" s="4">
        <v>342.58981999999997</v>
      </c>
      <c r="E15" s="4">
        <v>322.30750999999998</v>
      </c>
      <c r="F15" s="4">
        <v>335.40899000000002</v>
      </c>
      <c r="G15" s="4">
        <v>237.89857000000001</v>
      </c>
      <c r="H15" s="4">
        <v>247.18127940477086</v>
      </c>
      <c r="I15" s="4">
        <v>148.69496000000001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284.49153686309324</v>
      </c>
      <c r="D16" s="7">
        <v>342.58981999999997</v>
      </c>
      <c r="E16" s="7">
        <v>322.30750999999998</v>
      </c>
      <c r="F16" s="7">
        <v>335.40899000000002</v>
      </c>
      <c r="G16" s="7">
        <v>237.89857000000001</v>
      </c>
      <c r="H16" s="7">
        <v>247.18127940477086</v>
      </c>
      <c r="I16" s="7">
        <v>148.69496000000001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9218.567880003824</v>
      </c>
      <c r="D21" s="5">
        <v>9857.5999999999985</v>
      </c>
      <c r="E21" s="5">
        <v>9767.7402299999994</v>
      </c>
      <c r="F21" s="5">
        <v>9415.2999999999993</v>
      </c>
      <c r="G21" s="5">
        <v>9314.1440000000021</v>
      </c>
      <c r="H21" s="5">
        <v>9625.6913935295106</v>
      </c>
      <c r="I21" s="5">
        <v>9382.3449199999977</v>
      </c>
      <c r="J21" s="5">
        <v>9232.3999299999996</v>
      </c>
      <c r="K21" s="5">
        <v>9451.4546399999999</v>
      </c>
      <c r="L21" s="5">
        <v>9031.2448700000004</v>
      </c>
      <c r="M21" s="5">
        <v>8263.9486003630245</v>
      </c>
      <c r="N21" s="5">
        <v>8967.2064583930642</v>
      </c>
      <c r="O21" s="5">
        <v>8872.2413298939518</v>
      </c>
      <c r="P21" s="5">
        <v>9019.4659405751445</v>
      </c>
      <c r="Q21" s="5">
        <v>8968.4962262348345</v>
      </c>
      <c r="R21" s="5">
        <v>9242.8692176551176</v>
      </c>
    </row>
    <row r="22" spans="1:18" ht="11.25" customHeight="1" x14ac:dyDescent="0.25">
      <c r="A22" s="48" t="s">
        <v>249</v>
      </c>
      <c r="B22" s="49" t="s">
        <v>248</v>
      </c>
      <c r="C22" s="4">
        <v>8856.4775007165408</v>
      </c>
      <c r="D22" s="4">
        <v>9388.1952299999994</v>
      </c>
      <c r="E22" s="4">
        <v>9515.3391999999985</v>
      </c>
      <c r="F22" s="4">
        <v>9072.9</v>
      </c>
      <c r="G22" s="4">
        <v>8962.4423400000014</v>
      </c>
      <c r="H22" s="4">
        <v>9285.2409194126303</v>
      </c>
      <c r="I22" s="4">
        <v>9078.2434699999976</v>
      </c>
      <c r="J22" s="4">
        <v>9018.9999299999999</v>
      </c>
      <c r="K22" s="4">
        <v>9240.9534199999998</v>
      </c>
      <c r="L22" s="4">
        <v>8835.0460700000003</v>
      </c>
      <c r="M22" s="4">
        <v>8052.6165294367001</v>
      </c>
      <c r="N22" s="4">
        <v>8848.4519622815078</v>
      </c>
      <c r="O22" s="4">
        <v>8802.2594821820949</v>
      </c>
      <c r="P22" s="4">
        <v>8960.9963102463862</v>
      </c>
      <c r="Q22" s="4">
        <v>8921.348046240566</v>
      </c>
      <c r="R22" s="4">
        <v>9164.2890296715086</v>
      </c>
    </row>
    <row r="23" spans="1:18" ht="11.25" customHeight="1" x14ac:dyDescent="0.25">
      <c r="A23" s="50" t="s">
        <v>247</v>
      </c>
      <c r="B23" s="51" t="s">
        <v>246</v>
      </c>
      <c r="C23" s="7">
        <v>8305.5077863762326</v>
      </c>
      <c r="D23" s="7">
        <v>8721.9884700000002</v>
      </c>
      <c r="E23" s="7">
        <v>9010.737119999998</v>
      </c>
      <c r="F23" s="7">
        <v>8821.7999999999993</v>
      </c>
      <c r="G23" s="7">
        <v>8589.0405800000008</v>
      </c>
      <c r="H23" s="7">
        <v>8869.0286307946462</v>
      </c>
      <c r="I23" s="7">
        <v>8610.4412299999985</v>
      </c>
      <c r="J23" s="7">
        <v>8668.7999299999992</v>
      </c>
      <c r="K23" s="7">
        <v>8798.1508599999997</v>
      </c>
      <c r="L23" s="7">
        <v>8365.6489400000009</v>
      </c>
      <c r="M23" s="7">
        <v>7730.9370164127677</v>
      </c>
      <c r="N23" s="7">
        <v>8335.2185325861919</v>
      </c>
      <c r="O23" s="7">
        <v>8408.1637527467265</v>
      </c>
      <c r="P23" s="7">
        <v>8610.8472985553708</v>
      </c>
      <c r="Q23" s="7">
        <v>8557.8962453425047</v>
      </c>
      <c r="R23" s="7">
        <v>8834.228355584728</v>
      </c>
    </row>
    <row r="24" spans="1:18" ht="11.25" customHeight="1" x14ac:dyDescent="0.25">
      <c r="A24" s="52" t="s">
        <v>245</v>
      </c>
      <c r="B24" s="53" t="s">
        <v>244</v>
      </c>
      <c r="C24" s="6">
        <v>8196.8806725900467</v>
      </c>
      <c r="D24" s="6">
        <v>8666.1879000000008</v>
      </c>
      <c r="E24" s="6">
        <v>8917.3367399999988</v>
      </c>
      <c r="F24" s="6">
        <v>8766</v>
      </c>
      <c r="G24" s="6">
        <v>8536.2403300000005</v>
      </c>
      <c r="H24" s="6">
        <v>8789.8513246561961</v>
      </c>
      <c r="I24" s="6">
        <v>8521.1407999999992</v>
      </c>
      <c r="J24" s="6">
        <v>8525.6999299999989</v>
      </c>
      <c r="K24" s="6">
        <v>8718.9503999999997</v>
      </c>
      <c r="L24" s="6">
        <v>8271.2495200000012</v>
      </c>
      <c r="M24" s="6">
        <v>7640.6049761501818</v>
      </c>
      <c r="N24" s="6">
        <v>8138.2895662869614</v>
      </c>
      <c r="O24" s="6">
        <v>8282.2919652240362</v>
      </c>
      <c r="P24" s="6">
        <v>8528.6363232320091</v>
      </c>
      <c r="Q24" s="6">
        <v>8380.2426674309736</v>
      </c>
      <c r="R24" s="6">
        <v>8780.4403363327256</v>
      </c>
    </row>
    <row r="25" spans="1:18" ht="11.25" customHeight="1" x14ac:dyDescent="0.25">
      <c r="A25" s="52" t="s">
        <v>243</v>
      </c>
      <c r="B25" s="53" t="s">
        <v>242</v>
      </c>
      <c r="C25" s="6">
        <v>108.62711378618509</v>
      </c>
      <c r="D25" s="6">
        <v>55.80057</v>
      </c>
      <c r="E25" s="6">
        <v>93.400379999999998</v>
      </c>
      <c r="F25" s="6">
        <v>55.8</v>
      </c>
      <c r="G25" s="6">
        <v>52.800249999999998</v>
      </c>
      <c r="H25" s="6">
        <v>79.17730613844931</v>
      </c>
      <c r="I25" s="6">
        <v>89.300430000000006</v>
      </c>
      <c r="J25" s="6">
        <v>143.1</v>
      </c>
      <c r="K25" s="6">
        <v>79.200460000000007</v>
      </c>
      <c r="L25" s="6">
        <v>94.399420000000006</v>
      </c>
      <c r="M25" s="6">
        <v>90.332040262586176</v>
      </c>
      <c r="N25" s="6">
        <v>196.92896629923089</v>
      </c>
      <c r="O25" s="6">
        <v>125.87178752268987</v>
      </c>
      <c r="P25" s="6">
        <v>82.210975323361367</v>
      </c>
      <c r="Q25" s="6">
        <v>177.65357791153113</v>
      </c>
      <c r="R25" s="6">
        <v>53.788019252002861</v>
      </c>
    </row>
    <row r="26" spans="1:18" ht="11.25" customHeight="1" x14ac:dyDescent="0.25">
      <c r="A26" s="50" t="s">
        <v>241</v>
      </c>
      <c r="B26" s="51" t="s">
        <v>240</v>
      </c>
      <c r="C26" s="7">
        <v>550.9697143403082</v>
      </c>
      <c r="D26" s="7">
        <v>666.20675999999992</v>
      </c>
      <c r="E26" s="7">
        <v>504.60208</v>
      </c>
      <c r="F26" s="7">
        <v>251.1</v>
      </c>
      <c r="G26" s="7">
        <v>373.40175999999997</v>
      </c>
      <c r="H26" s="7">
        <v>416.2122886179846</v>
      </c>
      <c r="I26" s="7">
        <v>467.80223999999998</v>
      </c>
      <c r="J26" s="7">
        <v>350.2</v>
      </c>
      <c r="K26" s="7">
        <v>442.80256000000003</v>
      </c>
      <c r="L26" s="7">
        <v>469.39713</v>
      </c>
      <c r="M26" s="7">
        <v>321.67951302393226</v>
      </c>
      <c r="N26" s="7">
        <v>513.23342969531586</v>
      </c>
      <c r="O26" s="7">
        <v>394.09572943536762</v>
      </c>
      <c r="P26" s="7">
        <v>350.14901169101614</v>
      </c>
      <c r="Q26" s="7">
        <v>363.45180089806126</v>
      </c>
      <c r="R26" s="7">
        <v>330.06067408677984</v>
      </c>
    </row>
    <row r="27" spans="1:18" ht="11.25" customHeight="1" x14ac:dyDescent="0.25">
      <c r="A27" s="52" t="s">
        <v>239</v>
      </c>
      <c r="B27" s="53" t="s">
        <v>238</v>
      </c>
      <c r="C27" s="6">
        <v>548.9395242189745</v>
      </c>
      <c r="D27" s="6">
        <v>664.20673999999997</v>
      </c>
      <c r="E27" s="6">
        <v>502.60207000000003</v>
      </c>
      <c r="F27" s="6">
        <v>249.1</v>
      </c>
      <c r="G27" s="6">
        <v>371.40174999999999</v>
      </c>
      <c r="H27" s="6">
        <v>414.18210128110127</v>
      </c>
      <c r="I27" s="6">
        <v>465.80223000000001</v>
      </c>
      <c r="J27" s="6">
        <v>350.2</v>
      </c>
      <c r="K27" s="6">
        <v>442.80256000000003</v>
      </c>
      <c r="L27" s="6">
        <v>469.39713</v>
      </c>
      <c r="M27" s="6">
        <v>321.67951302393226</v>
      </c>
      <c r="N27" s="6">
        <v>513.23342969531586</v>
      </c>
      <c r="O27" s="6">
        <v>394.09572943536762</v>
      </c>
      <c r="P27" s="6">
        <v>350.14901169101614</v>
      </c>
      <c r="Q27" s="6">
        <v>363.45180089806126</v>
      </c>
      <c r="R27" s="6">
        <v>330.06067408677984</v>
      </c>
    </row>
    <row r="28" spans="1:18" ht="11.25" customHeight="1" x14ac:dyDescent="0.25">
      <c r="A28" s="52" t="s">
        <v>237</v>
      </c>
      <c r="B28" s="53" t="s">
        <v>236</v>
      </c>
      <c r="C28" s="6">
        <v>2.0301901213337219</v>
      </c>
      <c r="D28" s="6">
        <v>2.0000200000000001</v>
      </c>
      <c r="E28" s="6">
        <v>2.0000100000000001</v>
      </c>
      <c r="F28" s="6">
        <v>2</v>
      </c>
      <c r="G28" s="6">
        <v>2.0000100000000001</v>
      </c>
      <c r="H28" s="6">
        <v>2.0301873368833205</v>
      </c>
      <c r="I28" s="6">
        <v>2.0000100000000001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362.09037928728333</v>
      </c>
      <c r="D30" s="4">
        <v>469.40476999999998</v>
      </c>
      <c r="E30" s="4">
        <v>252.40102999999999</v>
      </c>
      <c r="F30" s="4">
        <v>342.4</v>
      </c>
      <c r="G30" s="4">
        <v>351.70166</v>
      </c>
      <c r="H30" s="4">
        <v>340.45047411687949</v>
      </c>
      <c r="I30" s="4">
        <v>304.10145</v>
      </c>
      <c r="J30" s="4">
        <v>213.40000000000003</v>
      </c>
      <c r="K30" s="4">
        <v>210.50122000000005</v>
      </c>
      <c r="L30" s="4">
        <v>196.19880000000001</v>
      </c>
      <c r="M30" s="4">
        <v>211.33207092632477</v>
      </c>
      <c r="N30" s="4">
        <v>118.75449611155578</v>
      </c>
      <c r="O30" s="4">
        <v>69.98184771185629</v>
      </c>
      <c r="P30" s="4">
        <v>58.469630328759102</v>
      </c>
      <c r="Q30" s="4">
        <v>47.148179994267728</v>
      </c>
      <c r="R30" s="4">
        <v>78.580187983609804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1.1000000000000001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19.400200000000002</v>
      </c>
      <c r="E43" s="7">
        <v>1</v>
      </c>
      <c r="F43" s="7">
        <v>5.0999999999999996</v>
      </c>
      <c r="G43" s="7">
        <v>2.0000100000000001</v>
      </c>
      <c r="H43" s="7">
        <v>5.1112951775650508</v>
      </c>
      <c r="I43" s="7">
        <v>5.1000199999999998</v>
      </c>
      <c r="J43" s="7">
        <v>5.0999999999999996</v>
      </c>
      <c r="K43" s="7">
        <v>5.1000300000000003</v>
      </c>
      <c r="L43" s="7">
        <v>5.0999699999999999</v>
      </c>
      <c r="M43" s="7">
        <v>3.0572451490245989</v>
      </c>
      <c r="N43" s="7">
        <v>5.0635464955047915</v>
      </c>
      <c r="O43" s="7">
        <v>4.0603802426674278</v>
      </c>
      <c r="P43" s="7">
        <v>3.0572355727455731</v>
      </c>
      <c r="Q43" s="7">
        <v>6.0666857743384037</v>
      </c>
      <c r="R43" s="7">
        <v>4.0603744550801419</v>
      </c>
    </row>
    <row r="44" spans="1:18" ht="11.25" customHeight="1" x14ac:dyDescent="0.25">
      <c r="A44" s="50" t="s">
        <v>205</v>
      </c>
      <c r="B44" s="51" t="s">
        <v>204</v>
      </c>
      <c r="C44" s="7">
        <v>362.09037928728333</v>
      </c>
      <c r="D44" s="7">
        <v>450.00456999999994</v>
      </c>
      <c r="E44" s="7">
        <v>250.30102999999997</v>
      </c>
      <c r="F44" s="7">
        <v>337.3</v>
      </c>
      <c r="G44" s="7">
        <v>349.70164999999997</v>
      </c>
      <c r="H44" s="7">
        <v>335.33917893931448</v>
      </c>
      <c r="I44" s="7">
        <v>299.00143000000003</v>
      </c>
      <c r="J44" s="7">
        <v>208.3</v>
      </c>
      <c r="K44" s="7">
        <v>205.40119000000004</v>
      </c>
      <c r="L44" s="7">
        <v>191.09882999999999</v>
      </c>
      <c r="M44" s="7">
        <v>208.27482577730015</v>
      </c>
      <c r="N44" s="7">
        <v>113.690949616051</v>
      </c>
      <c r="O44" s="7">
        <v>65.921467469188869</v>
      </c>
      <c r="P44" s="7">
        <v>55.412394756013526</v>
      </c>
      <c r="Q44" s="7">
        <v>41.081494219929326</v>
      </c>
      <c r="R44" s="7">
        <v>74.519813528529667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2210.2082736218617</v>
      </c>
      <c r="D52" s="5">
        <v>2195</v>
      </c>
      <c r="E52" s="5">
        <v>2363.0855399999996</v>
      </c>
      <c r="F52" s="5">
        <v>2632.1</v>
      </c>
      <c r="G52" s="5">
        <v>2640.7841199999998</v>
      </c>
      <c r="H52" s="5">
        <v>3084.8816006726497</v>
      </c>
      <c r="I52" s="5">
        <v>2662.8843700000002</v>
      </c>
      <c r="J52" s="5">
        <v>2559.59998</v>
      </c>
      <c r="K52" s="5">
        <v>2736.6158199999995</v>
      </c>
      <c r="L52" s="5">
        <v>2772.68307</v>
      </c>
      <c r="M52" s="5">
        <v>3118.8736027514942</v>
      </c>
      <c r="N52" s="5">
        <v>2859.1764593484377</v>
      </c>
      <c r="O52" s="5">
        <v>2522.7381293589401</v>
      </c>
      <c r="P52" s="5">
        <v>2169.6522403745112</v>
      </c>
      <c r="Q52" s="5">
        <v>1914.2543231107304</v>
      </c>
      <c r="R52" s="5">
        <v>2299.7722068017752</v>
      </c>
    </row>
    <row r="53" spans="1:18" ht="11.25" customHeight="1" x14ac:dyDescent="0.25">
      <c r="A53" s="48" t="s">
        <v>187</v>
      </c>
      <c r="B53" s="49" t="s">
        <v>186</v>
      </c>
      <c r="C53" s="4">
        <v>1989.3474730104153</v>
      </c>
      <c r="D53" s="4">
        <v>1926.4</v>
      </c>
      <c r="E53" s="4">
        <v>2075.2855399999999</v>
      </c>
      <c r="F53" s="4">
        <v>2377.4159599999998</v>
      </c>
      <c r="G53" s="4">
        <v>2322.6140999999998</v>
      </c>
      <c r="H53" s="4">
        <v>2750.9033834184211</v>
      </c>
      <c r="I53" s="4">
        <v>2324.9843700000001</v>
      </c>
      <c r="J53" s="4">
        <v>2191.27945</v>
      </c>
      <c r="K53" s="4">
        <v>2408.3158199999998</v>
      </c>
      <c r="L53" s="4">
        <v>2468.0763000000002</v>
      </c>
      <c r="M53" s="4">
        <v>2717.7586841230186</v>
      </c>
      <c r="N53" s="4">
        <v>2447.7377036669527</v>
      </c>
      <c r="O53" s="4">
        <v>2127.0689112429718</v>
      </c>
      <c r="P53" s="4">
        <v>1737.1262061717787</v>
      </c>
      <c r="Q53" s="4">
        <v>1469.5264640753605</v>
      </c>
      <c r="R53" s="4">
        <v>1835.5990912959005</v>
      </c>
    </row>
    <row r="54" spans="1:18" ht="11.25" customHeight="1" x14ac:dyDescent="0.25">
      <c r="A54" s="48" t="s">
        <v>185</v>
      </c>
      <c r="B54" s="49" t="s">
        <v>184</v>
      </c>
      <c r="C54" s="4">
        <v>220.86080061144656</v>
      </c>
      <c r="D54" s="4">
        <v>268.59999999999997</v>
      </c>
      <c r="E54" s="4">
        <v>287.8</v>
      </c>
      <c r="F54" s="4">
        <v>254.68403999999998</v>
      </c>
      <c r="G54" s="4">
        <v>318.17001999999997</v>
      </c>
      <c r="H54" s="4">
        <v>333.97821725422864</v>
      </c>
      <c r="I54" s="4">
        <v>337.9</v>
      </c>
      <c r="J54" s="4">
        <v>368.32053000000002</v>
      </c>
      <c r="K54" s="4">
        <v>328.29999999999995</v>
      </c>
      <c r="L54" s="4">
        <v>304.60676999999998</v>
      </c>
      <c r="M54" s="4">
        <v>401.11491862847566</v>
      </c>
      <c r="N54" s="4">
        <v>411.43875568148502</v>
      </c>
      <c r="O54" s="4">
        <v>395.66921811596842</v>
      </c>
      <c r="P54" s="4">
        <v>432.52603420273215</v>
      </c>
      <c r="Q54" s="4">
        <v>444.72785903537005</v>
      </c>
      <c r="R54" s="4">
        <v>464.17311550587488</v>
      </c>
    </row>
    <row r="55" spans="1:18" ht="11.25" customHeight="1" x14ac:dyDescent="0.25">
      <c r="A55" s="50" t="s">
        <v>183</v>
      </c>
      <c r="B55" s="51" t="s">
        <v>182</v>
      </c>
      <c r="C55" s="7">
        <v>77.218878379669832</v>
      </c>
      <c r="D55" s="7">
        <v>82</v>
      </c>
      <c r="E55" s="7">
        <v>68.5</v>
      </c>
      <c r="F55" s="7">
        <v>37.6</v>
      </c>
      <c r="G55" s="7">
        <v>52.388829999999999</v>
      </c>
      <c r="H55" s="7">
        <v>45.117989872934082</v>
      </c>
      <c r="I55" s="7">
        <v>41</v>
      </c>
      <c r="J55" s="7">
        <v>39.9</v>
      </c>
      <c r="K55" s="7">
        <v>43.1</v>
      </c>
      <c r="L55" s="7">
        <v>58.72728</v>
      </c>
      <c r="M55" s="7">
        <v>55.552675387814674</v>
      </c>
      <c r="N55" s="7">
        <v>53.671487123158983</v>
      </c>
      <c r="O55" s="7">
        <v>55.719853446053435</v>
      </c>
      <c r="P55" s="7">
        <v>43.350530237890389</v>
      </c>
      <c r="Q55" s="7">
        <v>58.10800616444206</v>
      </c>
      <c r="R55" s="7">
        <v>93.102130505397938</v>
      </c>
    </row>
    <row r="56" spans="1:18" ht="11.25" customHeight="1" x14ac:dyDescent="0.25">
      <c r="A56" s="50" t="s">
        <v>181</v>
      </c>
      <c r="B56" s="51" t="s">
        <v>180</v>
      </c>
      <c r="C56" s="7">
        <v>143.64192223177673</v>
      </c>
      <c r="D56" s="7">
        <v>186.59999999999997</v>
      </c>
      <c r="E56" s="7">
        <v>219.3</v>
      </c>
      <c r="F56" s="7">
        <v>217.08403999999999</v>
      </c>
      <c r="G56" s="7">
        <v>265.78118999999998</v>
      </c>
      <c r="H56" s="7">
        <v>288.86022738129452</v>
      </c>
      <c r="I56" s="7">
        <v>296.89999999999998</v>
      </c>
      <c r="J56" s="7">
        <v>328.42052999999999</v>
      </c>
      <c r="K56" s="7">
        <v>285.2</v>
      </c>
      <c r="L56" s="7">
        <v>245.87949</v>
      </c>
      <c r="M56" s="7">
        <v>345.56224324066102</v>
      </c>
      <c r="N56" s="7">
        <v>357.76726855832601</v>
      </c>
      <c r="O56" s="7">
        <v>339.94936466991498</v>
      </c>
      <c r="P56" s="7">
        <v>389.17550396484177</v>
      </c>
      <c r="Q56" s="7">
        <v>386.61985287092801</v>
      </c>
      <c r="R56" s="7">
        <v>371.07098500047692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4.5380720359224203</v>
      </c>
      <c r="D60" s="5">
        <v>3.6</v>
      </c>
      <c r="E60" s="5">
        <v>4.0998200000000002</v>
      </c>
      <c r="F60" s="5">
        <v>4.0999999999999996</v>
      </c>
      <c r="G60" s="5">
        <v>3.8</v>
      </c>
      <c r="H60" s="5">
        <v>0.78819145887074005</v>
      </c>
      <c r="I60" s="5">
        <v>3.8</v>
      </c>
      <c r="J60" s="5">
        <v>3.7001300000000001</v>
      </c>
      <c r="K60" s="5">
        <v>3.7</v>
      </c>
      <c r="L60" s="5">
        <v>3.4998999999999998</v>
      </c>
      <c r="M60" s="5">
        <v>3.7021113977261901</v>
      </c>
      <c r="N60" s="5">
        <v>2.36457437661221</v>
      </c>
      <c r="O60" s="5">
        <v>2.36457437661221</v>
      </c>
      <c r="P60" s="5">
        <v>2.36457437661221</v>
      </c>
      <c r="Q60" s="5">
        <v>2.2690360179612101</v>
      </c>
      <c r="R60" s="5">
        <v>2.5317665042514599</v>
      </c>
    </row>
    <row r="61" spans="1:18" ht="11.25" customHeight="1" x14ac:dyDescent="0.25">
      <c r="A61" s="46" t="s">
        <v>171</v>
      </c>
      <c r="B61" s="47" t="s">
        <v>170</v>
      </c>
      <c r="C61" s="5">
        <v>562.86423999235785</v>
      </c>
      <c r="D61" s="5">
        <v>608.40000000000009</v>
      </c>
      <c r="E61" s="5">
        <v>645.29605000000004</v>
      </c>
      <c r="F61" s="5">
        <v>693</v>
      </c>
      <c r="G61" s="5">
        <v>779.09532000000002</v>
      </c>
      <c r="H61" s="5">
        <v>953.232666058978</v>
      </c>
      <c r="I61" s="5">
        <v>1214.2928700000002</v>
      </c>
      <c r="J61" s="5">
        <v>1432.79999</v>
      </c>
      <c r="K61" s="5">
        <v>1615.0093399999998</v>
      </c>
      <c r="L61" s="5">
        <v>1672.1897899999999</v>
      </c>
      <c r="M61" s="5">
        <v>1917.9086653291261</v>
      </c>
      <c r="N61" s="5">
        <v>1925.4800802522245</v>
      </c>
      <c r="O61" s="5">
        <v>2112.4008789528998</v>
      </c>
      <c r="P61" s="5">
        <v>2034.5610012420013</v>
      </c>
      <c r="Q61" s="5">
        <v>2022.2126683863607</v>
      </c>
      <c r="R61" s="5">
        <v>2138.2887262676777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0.8</v>
      </c>
      <c r="M64" s="4">
        <v>1.1464603038119801</v>
      </c>
      <c r="N64" s="4">
        <v>1.3614216107767301</v>
      </c>
      <c r="O64" s="4">
        <v>1.5047291487532199</v>
      </c>
      <c r="P64" s="4">
        <v>1.5047291487532199</v>
      </c>
      <c r="Q64" s="4">
        <v>1.8391134040317201</v>
      </c>
      <c r="R64" s="4">
        <v>1.8391134040317201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0.8</v>
      </c>
      <c r="M65" s="7">
        <v>1.1464603038119801</v>
      </c>
      <c r="N65" s="7">
        <v>1.3614216107767301</v>
      </c>
      <c r="O65" s="7">
        <v>1.5047291487532199</v>
      </c>
      <c r="P65" s="7">
        <v>1.5047291487532199</v>
      </c>
      <c r="Q65" s="7">
        <v>1.8391134040317201</v>
      </c>
      <c r="R65" s="7">
        <v>1.8391134040317201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543.0161459826129</v>
      </c>
      <c r="D68" s="4">
        <v>584.40000000000009</v>
      </c>
      <c r="E68" s="4">
        <v>623.49605000000008</v>
      </c>
      <c r="F68" s="4">
        <v>669.31944999999996</v>
      </c>
      <c r="G68" s="4">
        <v>757.19531999999992</v>
      </c>
      <c r="H68" s="4">
        <v>929.92130654813423</v>
      </c>
      <c r="I68" s="4">
        <v>1185.1928699999999</v>
      </c>
      <c r="J68" s="4">
        <v>1406.5999899999999</v>
      </c>
      <c r="K68" s="4">
        <v>1588.0093399999998</v>
      </c>
      <c r="L68" s="4">
        <v>1644.5897899999998</v>
      </c>
      <c r="M68" s="4">
        <v>1889.8920416547207</v>
      </c>
      <c r="N68" s="4">
        <v>1898.2038788573643</v>
      </c>
      <c r="O68" s="4">
        <v>2082.7123340021021</v>
      </c>
      <c r="P68" s="4">
        <v>2004.442533677274</v>
      </c>
      <c r="Q68" s="4">
        <v>1995.2230820674538</v>
      </c>
      <c r="R68" s="4">
        <v>2108.7912580341822</v>
      </c>
    </row>
    <row r="69" spans="1:18" ht="11.25" customHeight="1" x14ac:dyDescent="0.25">
      <c r="A69" s="50" t="s">
        <v>155</v>
      </c>
      <c r="B69" s="51" t="s">
        <v>154</v>
      </c>
      <c r="C69" s="7">
        <v>482.44482659787985</v>
      </c>
      <c r="D69" s="7">
        <v>522.29999999999995</v>
      </c>
      <c r="E69" s="7">
        <v>561.90632000000016</v>
      </c>
      <c r="F69" s="7">
        <v>583.32979999999998</v>
      </c>
      <c r="G69" s="7">
        <v>624.09613999999999</v>
      </c>
      <c r="H69" s="7">
        <v>707.4127820758888</v>
      </c>
      <c r="I69" s="7">
        <v>872.86839000000009</v>
      </c>
      <c r="J69" s="7">
        <v>1098.99999</v>
      </c>
      <c r="K69" s="7">
        <v>1281.30754</v>
      </c>
      <c r="L69" s="7">
        <v>1353.75623</v>
      </c>
      <c r="M69" s="7">
        <v>1602.7753893188083</v>
      </c>
      <c r="N69" s="7">
        <v>1614.0966848189562</v>
      </c>
      <c r="O69" s="7">
        <v>1770.2063628546862</v>
      </c>
      <c r="P69" s="7">
        <v>1695.6147893379214</v>
      </c>
      <c r="Q69" s="7">
        <v>1571.3910385019615</v>
      </c>
      <c r="R69" s="7">
        <v>1671.894975378405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18.415018629979972</v>
      </c>
      <c r="D71" s="7">
        <v>17.700000000000003</v>
      </c>
      <c r="E71" s="7">
        <v>14.09765</v>
      </c>
      <c r="F71" s="7">
        <v>18.697749999999999</v>
      </c>
      <c r="G71" s="7">
        <v>20.099879999999999</v>
      </c>
      <c r="H71" s="7">
        <v>94.558957533879521</v>
      </c>
      <c r="I71" s="7">
        <v>145.71142</v>
      </c>
      <c r="J71" s="7">
        <v>137.1</v>
      </c>
      <c r="K71" s="7">
        <v>154.70090999999999</v>
      </c>
      <c r="L71" s="7">
        <v>137.11582000000001</v>
      </c>
      <c r="M71" s="7">
        <v>137.33639056080983</v>
      </c>
      <c r="N71" s="7">
        <v>143.68969141110259</v>
      </c>
      <c r="O71" s="7">
        <v>168.76851055698864</v>
      </c>
      <c r="P71" s="7">
        <v>156.42017770134711</v>
      </c>
      <c r="Q71" s="7">
        <v>248.32807872360817</v>
      </c>
      <c r="R71" s="7">
        <v>254.06001304447284</v>
      </c>
    </row>
    <row r="72" spans="1:18" ht="11.25" customHeight="1" x14ac:dyDescent="0.25">
      <c r="A72" s="55" t="s">
        <v>149</v>
      </c>
      <c r="B72" s="51" t="s">
        <v>148</v>
      </c>
      <c r="C72" s="7">
        <v>42.15630075475304</v>
      </c>
      <c r="D72" s="7">
        <v>44.4</v>
      </c>
      <c r="E72" s="7">
        <v>47.092149999999997</v>
      </c>
      <c r="F72" s="7">
        <v>66.99194</v>
      </c>
      <c r="G72" s="7">
        <v>100.59938</v>
      </c>
      <c r="H72" s="7">
        <v>102.96632127520911</v>
      </c>
      <c r="I72" s="7">
        <v>132.81040999999999</v>
      </c>
      <c r="J72" s="7">
        <v>131.5</v>
      </c>
      <c r="K72" s="7">
        <v>129.60076000000001</v>
      </c>
      <c r="L72" s="7">
        <v>129.31492</v>
      </c>
      <c r="M72" s="7">
        <v>137.55135186777483</v>
      </c>
      <c r="N72" s="7">
        <v>138.43508168529743</v>
      </c>
      <c r="O72" s="7">
        <v>143.68969141110168</v>
      </c>
      <c r="P72" s="7">
        <v>152.07318238272711</v>
      </c>
      <c r="Q72" s="7">
        <v>174.93073468997815</v>
      </c>
      <c r="R72" s="7">
        <v>182.16750206733064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0.39993000000000001</v>
      </c>
      <c r="F73" s="7">
        <v>0.29996</v>
      </c>
      <c r="G73" s="7">
        <v>12.399919999999998</v>
      </c>
      <c r="H73" s="7">
        <v>24.983245663156893</v>
      </c>
      <c r="I73" s="7">
        <v>33.80265</v>
      </c>
      <c r="J73" s="7">
        <v>39</v>
      </c>
      <c r="K73" s="7">
        <v>22.400130000000001</v>
      </c>
      <c r="L73" s="7">
        <v>24.402819999999998</v>
      </c>
      <c r="M73" s="7">
        <v>12.228909907327834</v>
      </c>
      <c r="N73" s="7">
        <v>1.9824209420082139</v>
      </c>
      <c r="O73" s="7">
        <v>4.7769179325499879E-2</v>
      </c>
      <c r="P73" s="7">
        <v>0.33438425527849019</v>
      </c>
      <c r="Q73" s="7">
        <v>0.57323015190599047</v>
      </c>
      <c r="R73" s="7">
        <v>0.66876754397341975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0.39993000000000001</v>
      </c>
      <c r="F77" s="6">
        <v>0.29996</v>
      </c>
      <c r="G77" s="6">
        <v>12.399919999999998</v>
      </c>
      <c r="H77" s="6">
        <v>24.983245663156893</v>
      </c>
      <c r="I77" s="6">
        <v>33.80265</v>
      </c>
      <c r="J77" s="6">
        <v>39</v>
      </c>
      <c r="K77" s="6">
        <v>22.400130000000001</v>
      </c>
      <c r="L77" s="6">
        <v>24.402819999999998</v>
      </c>
      <c r="M77" s="6">
        <v>12.228909907327834</v>
      </c>
      <c r="N77" s="6">
        <v>1.9824209420082139</v>
      </c>
      <c r="O77" s="6">
        <v>4.7769179325499879E-2</v>
      </c>
      <c r="P77" s="6">
        <v>0.33438425527849019</v>
      </c>
      <c r="Q77" s="6">
        <v>0.57323015190599047</v>
      </c>
      <c r="R77" s="6">
        <v>0.66876754397341975</v>
      </c>
    </row>
    <row r="78" spans="1:18" ht="11.25" customHeight="1" x14ac:dyDescent="0.25">
      <c r="A78" s="54" t="s">
        <v>137</v>
      </c>
      <c r="B78" s="57" t="s">
        <v>136</v>
      </c>
      <c r="C78" s="4">
        <v>19.848094009744909</v>
      </c>
      <c r="D78" s="4">
        <v>24</v>
      </c>
      <c r="E78" s="4">
        <v>21.8</v>
      </c>
      <c r="F78" s="4">
        <v>23.68055</v>
      </c>
      <c r="G78" s="4">
        <v>21.9</v>
      </c>
      <c r="H78" s="4">
        <v>23.311359510843616</v>
      </c>
      <c r="I78" s="4">
        <v>29.1</v>
      </c>
      <c r="J78" s="4">
        <v>26.2</v>
      </c>
      <c r="K78" s="4">
        <v>27</v>
      </c>
      <c r="L78" s="4">
        <v>26.8</v>
      </c>
      <c r="M78" s="4">
        <v>26.8701633705933</v>
      </c>
      <c r="N78" s="4">
        <v>25.914779784083276</v>
      </c>
      <c r="O78" s="4">
        <v>28.183815802044496</v>
      </c>
      <c r="P78" s="4">
        <v>28.613738415974002</v>
      </c>
      <c r="Q78" s="4">
        <v>25.150472914875301</v>
      </c>
      <c r="R78" s="4">
        <v>27.658354829463999</v>
      </c>
    </row>
    <row r="79" spans="1:18" ht="11.25" customHeight="1" x14ac:dyDescent="0.25">
      <c r="A79" s="58" t="s">
        <v>135</v>
      </c>
      <c r="B79" s="47" t="s">
        <v>134</v>
      </c>
      <c r="C79" s="5">
        <v>1.19422948313748</v>
      </c>
      <c r="D79" s="5">
        <v>1.2</v>
      </c>
      <c r="E79" s="5">
        <v>0.1</v>
      </c>
      <c r="F79" s="5">
        <v>0.1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103.51581159835669</v>
      </c>
      <c r="D80" s="5">
        <v>104.3</v>
      </c>
      <c r="E80" s="5">
        <v>136.99915999999999</v>
      </c>
      <c r="F80" s="5">
        <v>140.6</v>
      </c>
      <c r="G80" s="5">
        <v>172.89896000000002</v>
      </c>
      <c r="H80" s="5">
        <v>168.76827908726523</v>
      </c>
      <c r="I80" s="5">
        <v>207.09878</v>
      </c>
      <c r="J80" s="5">
        <v>204.00000000000003</v>
      </c>
      <c r="K80" s="5">
        <v>220.90128000000001</v>
      </c>
      <c r="L80" s="5">
        <v>310.29811000000001</v>
      </c>
      <c r="M80" s="5">
        <v>347.09085697907699</v>
      </c>
      <c r="N80" s="5">
        <v>384.5896627495942</v>
      </c>
      <c r="O80" s="5">
        <v>402.240374510366</v>
      </c>
      <c r="P80" s="5">
        <v>382.60724180758621</v>
      </c>
      <c r="Q80" s="5">
        <v>402.55087417598196</v>
      </c>
      <c r="R80" s="5">
        <v>421.01306188057487</v>
      </c>
    </row>
    <row r="81" spans="1:18" ht="11.25" customHeight="1" x14ac:dyDescent="0.25">
      <c r="A81" s="48" t="s">
        <v>132</v>
      </c>
      <c r="B81" s="49" t="s">
        <v>131</v>
      </c>
      <c r="C81" s="4">
        <v>34.752077959300699</v>
      </c>
      <c r="D81" s="4">
        <v>37.700000000000003</v>
      </c>
      <c r="E81" s="4">
        <v>63.899609999999996</v>
      </c>
      <c r="F81" s="4">
        <v>67.3</v>
      </c>
      <c r="G81" s="4">
        <v>73.099559999999983</v>
      </c>
      <c r="H81" s="4">
        <v>59.711392261274014</v>
      </c>
      <c r="I81" s="4">
        <v>66.799610000000001</v>
      </c>
      <c r="J81" s="4">
        <v>74.7</v>
      </c>
      <c r="K81" s="4">
        <v>81.700470000000024</v>
      </c>
      <c r="L81" s="4">
        <v>116.09929</v>
      </c>
      <c r="M81" s="4">
        <v>141.15792490685001</v>
      </c>
      <c r="N81" s="4">
        <v>153.57791153147971</v>
      </c>
      <c r="O81" s="4">
        <v>174.42915830705999</v>
      </c>
      <c r="P81" s="4">
        <v>159.16690551256349</v>
      </c>
      <c r="Q81" s="4">
        <v>130.72035922422901</v>
      </c>
      <c r="R81" s="4">
        <v>141.1099545918442</v>
      </c>
    </row>
    <row r="82" spans="1:18" ht="11.25" customHeight="1" x14ac:dyDescent="0.25">
      <c r="A82" s="48" t="s">
        <v>130</v>
      </c>
      <c r="B82" s="49" t="s">
        <v>129</v>
      </c>
      <c r="C82" s="4">
        <v>68.763733639055999</v>
      </c>
      <c r="D82" s="4">
        <v>66.599999999999994</v>
      </c>
      <c r="E82" s="4">
        <v>73.099549999999994</v>
      </c>
      <c r="F82" s="4">
        <v>73.3</v>
      </c>
      <c r="G82" s="4">
        <v>99.799400000000006</v>
      </c>
      <c r="H82" s="4">
        <v>109.05688682599121</v>
      </c>
      <c r="I82" s="4">
        <v>140.29917</v>
      </c>
      <c r="J82" s="4">
        <v>129.30000000000001</v>
      </c>
      <c r="K82" s="4">
        <v>139.20080999999999</v>
      </c>
      <c r="L82" s="4">
        <v>194.19882000000001</v>
      </c>
      <c r="M82" s="4">
        <v>205.932932072227</v>
      </c>
      <c r="N82" s="4">
        <v>231.01175121811448</v>
      </c>
      <c r="O82" s="4">
        <v>227.811216203306</v>
      </c>
      <c r="P82" s="4">
        <v>223.44033629502272</v>
      </c>
      <c r="Q82" s="4">
        <v>271.830514951753</v>
      </c>
      <c r="R82" s="4">
        <v>279.90310728873067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501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11.396219778611545</v>
      </c>
      <c r="D2" s="45">
        <v>10.74281870519969</v>
      </c>
      <c r="E2" s="45">
        <v>11.105196666245613</v>
      </c>
      <c r="F2" s="45">
        <v>10.741546343206306</v>
      </c>
      <c r="G2" s="45">
        <v>15.486725935594585</v>
      </c>
      <c r="H2" s="45">
        <v>20.375284578843232</v>
      </c>
      <c r="I2" s="45">
        <v>23.918562161243084</v>
      </c>
      <c r="J2" s="45">
        <v>23.77590971495566</v>
      </c>
      <c r="K2" s="45">
        <v>22.939299095993778</v>
      </c>
      <c r="L2" s="45">
        <v>21.781335791077861</v>
      </c>
      <c r="M2" s="45">
        <v>24.696016085159023</v>
      </c>
      <c r="N2" s="45">
        <v>22.595825675436583</v>
      </c>
      <c r="O2" s="45">
        <v>20.19407715012769</v>
      </c>
      <c r="P2" s="45">
        <v>20.719894759809137</v>
      </c>
      <c r="Q2" s="45">
        <v>21.938846929859228</v>
      </c>
      <c r="R2" s="45">
        <v>23.57523057079506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11.396219778611545</v>
      </c>
      <c r="D21" s="5">
        <v>10.74281870519969</v>
      </c>
      <c r="E21" s="5">
        <v>11.105196666245613</v>
      </c>
      <c r="F21" s="5">
        <v>10.741546343206306</v>
      </c>
      <c r="G21" s="5">
        <v>15.486725935594585</v>
      </c>
      <c r="H21" s="5">
        <v>20.375284578843232</v>
      </c>
      <c r="I21" s="5">
        <v>23.918562161243084</v>
      </c>
      <c r="J21" s="5">
        <v>23.77590971495566</v>
      </c>
      <c r="K21" s="5">
        <v>22.939299095993778</v>
      </c>
      <c r="L21" s="5">
        <v>21.781335791077861</v>
      </c>
      <c r="M21" s="5">
        <v>24.696016085159023</v>
      </c>
      <c r="N21" s="5">
        <v>22.595825675436583</v>
      </c>
      <c r="O21" s="5">
        <v>20.19407715012769</v>
      </c>
      <c r="P21" s="5">
        <v>20.719894759809137</v>
      </c>
      <c r="Q21" s="5">
        <v>21.938846929859228</v>
      </c>
      <c r="R21" s="5">
        <v>23.57523057079506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11.396219778611545</v>
      </c>
      <c r="D30" s="4">
        <v>10.74281870519969</v>
      </c>
      <c r="E30" s="4">
        <v>11.105196666245613</v>
      </c>
      <c r="F30" s="4">
        <v>10.741546343206306</v>
      </c>
      <c r="G30" s="4">
        <v>15.486725935594585</v>
      </c>
      <c r="H30" s="4">
        <v>20.375284578843232</v>
      </c>
      <c r="I30" s="4">
        <v>23.918562161243084</v>
      </c>
      <c r="J30" s="4">
        <v>23.77590971495566</v>
      </c>
      <c r="K30" s="4">
        <v>22.939299095993778</v>
      </c>
      <c r="L30" s="4">
        <v>21.781335791077861</v>
      </c>
      <c r="M30" s="4">
        <v>24.696016085159023</v>
      </c>
      <c r="N30" s="4">
        <v>22.595825675436583</v>
      </c>
      <c r="O30" s="4">
        <v>20.19407715012769</v>
      </c>
      <c r="P30" s="4">
        <v>20.719894759809137</v>
      </c>
      <c r="Q30" s="4">
        <v>21.938846929859228</v>
      </c>
      <c r="R30" s="4">
        <v>23.57523057079506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3.9181275782954508E-2</v>
      </c>
      <c r="D35" s="7">
        <v>3.7437996514951749E-2</v>
      </c>
      <c r="E35" s="7">
        <v>6.3763871364119609E-2</v>
      </c>
      <c r="F35" s="7">
        <v>4.2057821553159069E-2</v>
      </c>
      <c r="G35" s="7">
        <v>7.9762228812316704E-2</v>
      </c>
      <c r="H35" s="7">
        <v>0.12177178338559842</v>
      </c>
      <c r="I35" s="7">
        <v>0.10450690290671542</v>
      </c>
      <c r="J35" s="7">
        <v>6.3334746396549069E-2</v>
      </c>
      <c r="K35" s="7">
        <v>0.12475264968429607</v>
      </c>
      <c r="L35" s="7">
        <v>0.10264853458803551</v>
      </c>
      <c r="M35" s="7">
        <v>7.0886481181863428E-2</v>
      </c>
      <c r="N35" s="7">
        <v>0.12288590053502092</v>
      </c>
      <c r="O35" s="7">
        <v>8.6319648529515611E-2</v>
      </c>
      <c r="P35" s="7">
        <v>6.1789673177692898E-2</v>
      </c>
      <c r="Q35" s="7">
        <v>6.5479897083396313E-2</v>
      </c>
      <c r="R35" s="7">
        <v>9.846732079428866E-2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3.9181275782954508E-2</v>
      </c>
      <c r="D37" s="6">
        <v>3.7437996514951749E-2</v>
      </c>
      <c r="E37" s="6">
        <v>6.3763871364119609E-2</v>
      </c>
      <c r="F37" s="6">
        <v>4.2057821553159069E-2</v>
      </c>
      <c r="G37" s="6">
        <v>7.9762228812316704E-2</v>
      </c>
      <c r="H37" s="6">
        <v>0.12177178338559842</v>
      </c>
      <c r="I37" s="6">
        <v>0.10450690290671542</v>
      </c>
      <c r="J37" s="6">
        <v>6.3334746396549069E-2</v>
      </c>
      <c r="K37" s="6">
        <v>0.12475264968429607</v>
      </c>
      <c r="L37" s="6">
        <v>0.10264853458803551</v>
      </c>
      <c r="M37" s="6">
        <v>7.0886481181863428E-2</v>
      </c>
      <c r="N37" s="6">
        <v>0.12288590053502092</v>
      </c>
      <c r="O37" s="6">
        <v>8.6319648529515611E-2</v>
      </c>
      <c r="P37" s="6">
        <v>6.1789673177692898E-2</v>
      </c>
      <c r="Q37" s="6">
        <v>6.5479897083396313E-2</v>
      </c>
      <c r="R37" s="6">
        <v>9.846732079428866E-2</v>
      </c>
    </row>
    <row r="38" spans="1:18" ht="11.25" customHeight="1" x14ac:dyDescent="0.25">
      <c r="A38" s="50" t="s">
        <v>217</v>
      </c>
      <c r="B38" s="51" t="s">
        <v>216</v>
      </c>
      <c r="C38" s="7">
        <v>11.357038502828591</v>
      </c>
      <c r="D38" s="7">
        <v>10.705380708684739</v>
      </c>
      <c r="E38" s="7">
        <v>11.041432794881493</v>
      </c>
      <c r="F38" s="7">
        <v>10.699488521653146</v>
      </c>
      <c r="G38" s="7">
        <v>15.406963706782268</v>
      </c>
      <c r="H38" s="7">
        <v>20.253512795457635</v>
      </c>
      <c r="I38" s="7">
        <v>23.814055258336367</v>
      </c>
      <c r="J38" s="7">
        <v>23.71257496855911</v>
      </c>
      <c r="K38" s="7">
        <v>22.814546446309482</v>
      </c>
      <c r="L38" s="7">
        <v>21.678687256489827</v>
      </c>
      <c r="M38" s="7">
        <v>24.625129603977161</v>
      </c>
      <c r="N38" s="7">
        <v>22.472939774901562</v>
      </c>
      <c r="O38" s="7">
        <v>20.107757501598176</v>
      </c>
      <c r="P38" s="7">
        <v>20.658105086631444</v>
      </c>
      <c r="Q38" s="7">
        <v>21.873367032775832</v>
      </c>
      <c r="R38" s="7">
        <v>23.476763250000772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11.357038502828591</v>
      </c>
      <c r="D40" s="6">
        <v>10.705380708684739</v>
      </c>
      <c r="E40" s="6">
        <v>11.041432794881493</v>
      </c>
      <c r="F40" s="6">
        <v>10.699488521653146</v>
      </c>
      <c r="G40" s="6">
        <v>15.406963706782268</v>
      </c>
      <c r="H40" s="6">
        <v>20.253512795457635</v>
      </c>
      <c r="I40" s="6">
        <v>23.814055258336367</v>
      </c>
      <c r="J40" s="6">
        <v>23.71257496855911</v>
      </c>
      <c r="K40" s="6">
        <v>22.814546446309482</v>
      </c>
      <c r="L40" s="6">
        <v>21.678687256489827</v>
      </c>
      <c r="M40" s="6">
        <v>24.625129603977161</v>
      </c>
      <c r="N40" s="6">
        <v>22.472939774901562</v>
      </c>
      <c r="O40" s="6">
        <v>20.107757501598176</v>
      </c>
      <c r="P40" s="6">
        <v>20.658105086631444</v>
      </c>
      <c r="Q40" s="6">
        <v>21.873367032775832</v>
      </c>
      <c r="R40" s="6">
        <v>23.476763250000772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503</v>
      </c>
      <c r="B1" s="42" t="s">
        <v>502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5.0874397546216947</v>
      </c>
      <c r="D2" s="45">
        <v>5.1000499999999995</v>
      </c>
      <c r="E2" s="45">
        <v>4.09992</v>
      </c>
      <c r="F2" s="45">
        <v>4.0999400000000001</v>
      </c>
      <c r="G2" s="45">
        <v>5.0999299999999996</v>
      </c>
      <c r="H2" s="45">
        <v>5.0874463945745863</v>
      </c>
      <c r="I2" s="45">
        <v>5.1000999999999994</v>
      </c>
      <c r="J2" s="45">
        <v>5.1000300000000003</v>
      </c>
      <c r="K2" s="45">
        <v>5.0999700000000008</v>
      </c>
      <c r="L2" s="45">
        <v>4.00007</v>
      </c>
      <c r="M2" s="45">
        <v>3.9887720774503101</v>
      </c>
      <c r="N2" s="45">
        <v>4.9919104180539762</v>
      </c>
      <c r="O2" s="45">
        <v>4.9918463968435987</v>
      </c>
      <c r="P2" s="45">
        <v>4.9918902392725322</v>
      </c>
      <c r="Q2" s="45">
        <v>3.009437473986301</v>
      </c>
      <c r="R2" s="45">
        <v>3.0094605160270493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5.0874397546216947</v>
      </c>
      <c r="D21" s="5">
        <v>5.1000499999999995</v>
      </c>
      <c r="E21" s="5">
        <v>4.09992</v>
      </c>
      <c r="F21" s="5">
        <v>4.0999400000000001</v>
      </c>
      <c r="G21" s="5">
        <v>5.0999299999999996</v>
      </c>
      <c r="H21" s="5">
        <v>5.0874463945745863</v>
      </c>
      <c r="I21" s="5">
        <v>5.1000999999999994</v>
      </c>
      <c r="J21" s="5">
        <v>5.1000300000000003</v>
      </c>
      <c r="K21" s="5">
        <v>5.0999700000000008</v>
      </c>
      <c r="L21" s="5">
        <v>4.00007</v>
      </c>
      <c r="M21" s="5">
        <v>3.9887720774503101</v>
      </c>
      <c r="N21" s="5">
        <v>4.9919104180539762</v>
      </c>
      <c r="O21" s="5">
        <v>4.9918463968435987</v>
      </c>
      <c r="P21" s="5">
        <v>4.9918902392725322</v>
      </c>
      <c r="Q21" s="5">
        <v>3.009437473986301</v>
      </c>
      <c r="R21" s="5">
        <v>3.0094605160270493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5.0874397546216947</v>
      </c>
      <c r="D30" s="4">
        <v>5.1000499999999995</v>
      </c>
      <c r="E30" s="4">
        <v>4.09992</v>
      </c>
      <c r="F30" s="4">
        <v>4.0999400000000001</v>
      </c>
      <c r="G30" s="4">
        <v>5.0999299999999996</v>
      </c>
      <c r="H30" s="4">
        <v>5.0874463945745863</v>
      </c>
      <c r="I30" s="4">
        <v>5.1000999999999994</v>
      </c>
      <c r="J30" s="4">
        <v>5.1000300000000003</v>
      </c>
      <c r="K30" s="4">
        <v>5.0999700000000008</v>
      </c>
      <c r="L30" s="4">
        <v>4.00007</v>
      </c>
      <c r="M30" s="4">
        <v>3.9887720774503101</v>
      </c>
      <c r="N30" s="4">
        <v>4.9919104180539762</v>
      </c>
      <c r="O30" s="4">
        <v>4.9918463968435987</v>
      </c>
      <c r="P30" s="4">
        <v>4.9918902392725322</v>
      </c>
      <c r="Q30" s="4">
        <v>3.009437473986301</v>
      </c>
      <c r="R30" s="4">
        <v>3.0094605160270493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3.0429629124312347</v>
      </c>
      <c r="D35" s="7">
        <v>3.1000299999999998</v>
      </c>
      <c r="E35" s="7">
        <v>3.0999400000000001</v>
      </c>
      <c r="F35" s="7">
        <v>3.0999599999999998</v>
      </c>
      <c r="G35" s="7">
        <v>3.09998</v>
      </c>
      <c r="H35" s="7">
        <v>3.0333787412093267</v>
      </c>
      <c r="I35" s="7">
        <v>3.10005</v>
      </c>
      <c r="J35" s="7">
        <v>3.1000100000000002</v>
      </c>
      <c r="K35" s="7">
        <v>3.0599500000000002</v>
      </c>
      <c r="L35" s="7">
        <v>3.0000499999999999</v>
      </c>
      <c r="M35" s="7">
        <v>2.9617359194835062</v>
      </c>
      <c r="N35" s="7">
        <v>2.9617076881665945</v>
      </c>
      <c r="O35" s="7">
        <v>2.9616697749914529</v>
      </c>
      <c r="P35" s="7">
        <v>2.9616927437737854</v>
      </c>
      <c r="Q35" s="7">
        <v>1.9982595911974406</v>
      </c>
      <c r="R35" s="7">
        <v>1.9982886765794741</v>
      </c>
    </row>
    <row r="36" spans="1:18" ht="11.25" customHeight="1" x14ac:dyDescent="0.25">
      <c r="A36" s="56" t="s">
        <v>221</v>
      </c>
      <c r="B36" s="53" t="s">
        <v>220</v>
      </c>
      <c r="C36" s="6">
        <v>3.0429629124312347</v>
      </c>
      <c r="D36" s="6">
        <v>3.1000299999999998</v>
      </c>
      <c r="E36" s="6">
        <v>3.0999400000000001</v>
      </c>
      <c r="F36" s="6">
        <v>3.0999599999999998</v>
      </c>
      <c r="G36" s="6">
        <v>3.09998</v>
      </c>
      <c r="H36" s="6">
        <v>3.0333787412093267</v>
      </c>
      <c r="I36" s="6">
        <v>3.10005</v>
      </c>
      <c r="J36" s="6">
        <v>3.1000100000000002</v>
      </c>
      <c r="K36" s="6">
        <v>3.0599500000000002</v>
      </c>
      <c r="L36" s="6">
        <v>3.0000499999999999</v>
      </c>
      <c r="M36" s="6">
        <v>2.9617359194835062</v>
      </c>
      <c r="N36" s="6">
        <v>2.9617076881665945</v>
      </c>
      <c r="O36" s="6">
        <v>2.9616697749914529</v>
      </c>
      <c r="P36" s="6">
        <v>2.9616927437737854</v>
      </c>
      <c r="Q36" s="6">
        <v>1.9982595911974406</v>
      </c>
      <c r="R36" s="6">
        <v>1.9982886765794741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2.0444768421904596</v>
      </c>
      <c r="D43" s="7">
        <v>2.0000200000000001</v>
      </c>
      <c r="E43" s="7">
        <v>0.99997999999999998</v>
      </c>
      <c r="F43" s="7">
        <v>0.99997999999999998</v>
      </c>
      <c r="G43" s="7">
        <v>1.9999499999999999</v>
      </c>
      <c r="H43" s="7">
        <v>2.05406765336526</v>
      </c>
      <c r="I43" s="7">
        <v>2.0000499999999999</v>
      </c>
      <c r="J43" s="7">
        <v>2.0000200000000001</v>
      </c>
      <c r="K43" s="7">
        <v>2.0400200000000002</v>
      </c>
      <c r="L43" s="7">
        <v>1.0000199999999999</v>
      </c>
      <c r="M43" s="7">
        <v>1.0270361579668039</v>
      </c>
      <c r="N43" s="7">
        <v>2.0302027298873822</v>
      </c>
      <c r="O43" s="7">
        <v>2.0301766218521458</v>
      </c>
      <c r="P43" s="7">
        <v>2.0301974954987472</v>
      </c>
      <c r="Q43" s="7">
        <v>1.0111778827888604</v>
      </c>
      <c r="R43" s="7">
        <v>1.0111718394475753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6" sqref="C6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504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505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5.0874397546216947</v>
      </c>
      <c r="D2" s="45">
        <v>5.1000499999999995</v>
      </c>
      <c r="E2" s="45">
        <v>4.09992</v>
      </c>
      <c r="F2" s="45">
        <v>4.0999400000000001</v>
      </c>
      <c r="G2" s="45">
        <v>5.0999299999999996</v>
      </c>
      <c r="H2" s="45">
        <v>5.0874463945745863</v>
      </c>
      <c r="I2" s="45">
        <v>5.1000999999999994</v>
      </c>
      <c r="J2" s="45">
        <v>5.1000300000000003</v>
      </c>
      <c r="K2" s="45">
        <v>5.0999700000000008</v>
      </c>
      <c r="L2" s="45">
        <v>4.00007</v>
      </c>
      <c r="M2" s="45">
        <v>3.9887720774503101</v>
      </c>
      <c r="N2" s="45">
        <v>4.9919104180539762</v>
      </c>
      <c r="O2" s="45">
        <v>4.9918463968435987</v>
      </c>
      <c r="P2" s="45">
        <v>4.9918902392725322</v>
      </c>
      <c r="Q2" s="45">
        <v>3.009437473986301</v>
      </c>
      <c r="R2" s="45">
        <v>3.0094605160270493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5.0874397546216947</v>
      </c>
      <c r="D21" s="5">
        <v>5.1000499999999995</v>
      </c>
      <c r="E21" s="5">
        <v>4.09992</v>
      </c>
      <c r="F21" s="5">
        <v>4.0999400000000001</v>
      </c>
      <c r="G21" s="5">
        <v>5.0999299999999996</v>
      </c>
      <c r="H21" s="5">
        <v>5.0874463945745863</v>
      </c>
      <c r="I21" s="5">
        <v>5.1000999999999994</v>
      </c>
      <c r="J21" s="5">
        <v>5.1000300000000003</v>
      </c>
      <c r="K21" s="5">
        <v>5.0999700000000008</v>
      </c>
      <c r="L21" s="5">
        <v>4.00007</v>
      </c>
      <c r="M21" s="5">
        <v>3.9887720774503101</v>
      </c>
      <c r="N21" s="5">
        <v>4.9919104180539762</v>
      </c>
      <c r="O21" s="5">
        <v>4.9918463968435987</v>
      </c>
      <c r="P21" s="5">
        <v>4.9918902392725322</v>
      </c>
      <c r="Q21" s="5">
        <v>3.009437473986301</v>
      </c>
      <c r="R21" s="5">
        <v>3.0094605160270493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5.0874397546216947</v>
      </c>
      <c r="D30" s="4">
        <v>5.1000499999999995</v>
      </c>
      <c r="E30" s="4">
        <v>4.09992</v>
      </c>
      <c r="F30" s="4">
        <v>4.0999400000000001</v>
      </c>
      <c r="G30" s="4">
        <v>5.0999299999999996</v>
      </c>
      <c r="H30" s="4">
        <v>5.0874463945745863</v>
      </c>
      <c r="I30" s="4">
        <v>5.1000999999999994</v>
      </c>
      <c r="J30" s="4">
        <v>5.1000300000000003</v>
      </c>
      <c r="K30" s="4">
        <v>5.0999700000000008</v>
      </c>
      <c r="L30" s="4">
        <v>4.00007</v>
      </c>
      <c r="M30" s="4">
        <v>3.9887720774503101</v>
      </c>
      <c r="N30" s="4">
        <v>4.9919104180539762</v>
      </c>
      <c r="O30" s="4">
        <v>4.9918463968435987</v>
      </c>
      <c r="P30" s="4">
        <v>4.9918902392725322</v>
      </c>
      <c r="Q30" s="4">
        <v>3.009437473986301</v>
      </c>
      <c r="R30" s="4">
        <v>3.0094605160270493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3.0429629124312347</v>
      </c>
      <c r="D35" s="7">
        <v>3.1000299999999998</v>
      </c>
      <c r="E35" s="7">
        <v>3.0999400000000001</v>
      </c>
      <c r="F35" s="7">
        <v>3.0999599999999998</v>
      </c>
      <c r="G35" s="7">
        <v>3.09998</v>
      </c>
      <c r="H35" s="7">
        <v>3.0333787412093267</v>
      </c>
      <c r="I35" s="7">
        <v>3.10005</v>
      </c>
      <c r="J35" s="7">
        <v>3.1000100000000002</v>
      </c>
      <c r="K35" s="7">
        <v>3.0599500000000002</v>
      </c>
      <c r="L35" s="7">
        <v>3.0000499999999999</v>
      </c>
      <c r="M35" s="7">
        <v>2.9617359194835062</v>
      </c>
      <c r="N35" s="7">
        <v>2.9617076881665945</v>
      </c>
      <c r="O35" s="7">
        <v>2.9616697749914529</v>
      </c>
      <c r="P35" s="7">
        <v>2.9616927437737854</v>
      </c>
      <c r="Q35" s="7">
        <v>1.9982595911974406</v>
      </c>
      <c r="R35" s="7">
        <v>1.9982886765794741</v>
      </c>
    </row>
    <row r="36" spans="1:18" ht="11.25" customHeight="1" x14ac:dyDescent="0.25">
      <c r="A36" s="56" t="s">
        <v>221</v>
      </c>
      <c r="B36" s="53" t="s">
        <v>220</v>
      </c>
      <c r="C36" s="6">
        <v>3.0429629124312347</v>
      </c>
      <c r="D36" s="6">
        <v>3.1000299999999998</v>
      </c>
      <c r="E36" s="6">
        <v>3.0999400000000001</v>
      </c>
      <c r="F36" s="6">
        <v>3.0999599999999998</v>
      </c>
      <c r="G36" s="6">
        <v>3.09998</v>
      </c>
      <c r="H36" s="6">
        <v>3.0333787412093267</v>
      </c>
      <c r="I36" s="6">
        <v>3.10005</v>
      </c>
      <c r="J36" s="6">
        <v>3.1000100000000002</v>
      </c>
      <c r="K36" s="6">
        <v>3.0599500000000002</v>
      </c>
      <c r="L36" s="6">
        <v>3.0000499999999999</v>
      </c>
      <c r="M36" s="6">
        <v>2.9617359194835062</v>
      </c>
      <c r="N36" s="6">
        <v>2.9617076881665945</v>
      </c>
      <c r="O36" s="6">
        <v>2.9616697749914529</v>
      </c>
      <c r="P36" s="6">
        <v>2.9616927437737854</v>
      </c>
      <c r="Q36" s="6">
        <v>1.9982595911974406</v>
      </c>
      <c r="R36" s="6">
        <v>1.9982886765794741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2.0444768421904596</v>
      </c>
      <c r="D43" s="7">
        <v>2.0000200000000001</v>
      </c>
      <c r="E43" s="7">
        <v>0.99997999999999998</v>
      </c>
      <c r="F43" s="7">
        <v>0.99997999999999998</v>
      </c>
      <c r="G43" s="7">
        <v>1.9999499999999999</v>
      </c>
      <c r="H43" s="7">
        <v>2.05406765336526</v>
      </c>
      <c r="I43" s="7">
        <v>2.0000499999999999</v>
      </c>
      <c r="J43" s="7">
        <v>2.0000200000000001</v>
      </c>
      <c r="K43" s="7">
        <v>2.0400200000000002</v>
      </c>
      <c r="L43" s="7">
        <v>1.0000199999999999</v>
      </c>
      <c r="M43" s="7">
        <v>1.0270361579668039</v>
      </c>
      <c r="N43" s="7">
        <v>2.0302027298873822</v>
      </c>
      <c r="O43" s="7">
        <v>2.0301766218521458</v>
      </c>
      <c r="P43" s="7">
        <v>2.0301974954987472</v>
      </c>
      <c r="Q43" s="7">
        <v>1.0111778827888604</v>
      </c>
      <c r="R43" s="7">
        <v>1.0111718394475753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541</v>
      </c>
      <c r="B1" s="42" t="s">
        <v>506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160.31512300585564</v>
      </c>
      <c r="D2" s="45">
        <v>229.00166999999999</v>
      </c>
      <c r="E2" s="45">
        <v>134.10478000000001</v>
      </c>
      <c r="F2" s="45">
        <v>174.61196000000001</v>
      </c>
      <c r="G2" s="45">
        <v>175.29588999999999</v>
      </c>
      <c r="H2" s="45">
        <v>169.98635983739217</v>
      </c>
      <c r="I2" s="45">
        <v>216.19891999999999</v>
      </c>
      <c r="J2" s="45">
        <v>224.30812</v>
      </c>
      <c r="K2" s="45">
        <v>214.69587999999999</v>
      </c>
      <c r="L2" s="45">
        <v>200.49866</v>
      </c>
      <c r="M2" s="45">
        <v>210.20692180943831</v>
      </c>
      <c r="N2" s="45">
        <v>257.0448170962166</v>
      </c>
      <c r="O2" s="45">
        <v>209.75350988206262</v>
      </c>
      <c r="P2" s="45">
        <v>275.84382140372406</v>
      </c>
      <c r="Q2" s="45">
        <v>234.47515520903588</v>
      </c>
      <c r="R2" s="45">
        <v>269.99002494209509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145.69685699472066</v>
      </c>
      <c r="D52" s="5">
        <v>214.20180999999999</v>
      </c>
      <c r="E52" s="5">
        <v>119.39960000000001</v>
      </c>
      <c r="F52" s="5">
        <v>160.00376</v>
      </c>
      <c r="G52" s="5">
        <v>160.30064999999999</v>
      </c>
      <c r="H52" s="5">
        <v>154.60462789606703</v>
      </c>
      <c r="I52" s="5">
        <v>200.80233999999999</v>
      </c>
      <c r="J52" s="5">
        <v>210.20809</v>
      </c>
      <c r="K52" s="5">
        <v>200.40067999999999</v>
      </c>
      <c r="L52" s="5">
        <v>187.80284</v>
      </c>
      <c r="M52" s="5">
        <v>197.73990208592022</v>
      </c>
      <c r="N52" s="5">
        <v>244.83982688111891</v>
      </c>
      <c r="O52" s="5">
        <v>197.38126085754016</v>
      </c>
      <c r="P52" s="5">
        <v>261.65541737247048</v>
      </c>
      <c r="Q52" s="5">
        <v>216.84820150886955</v>
      </c>
      <c r="R52" s="5">
        <v>251.07343019118289</v>
      </c>
    </row>
    <row r="53" spans="1:18" ht="11.25" customHeight="1" x14ac:dyDescent="0.25">
      <c r="A53" s="48" t="s">
        <v>187</v>
      </c>
      <c r="B53" s="49" t="s">
        <v>186</v>
      </c>
      <c r="C53" s="4">
        <v>145.69685699472066</v>
      </c>
      <c r="D53" s="4">
        <v>214.20180999999999</v>
      </c>
      <c r="E53" s="4">
        <v>119.39960000000001</v>
      </c>
      <c r="F53" s="4">
        <v>160.00376</v>
      </c>
      <c r="G53" s="4">
        <v>160.30064999999999</v>
      </c>
      <c r="H53" s="4">
        <v>154.60462789606703</v>
      </c>
      <c r="I53" s="4">
        <v>200.80233999999999</v>
      </c>
      <c r="J53" s="4">
        <v>210.20809</v>
      </c>
      <c r="K53" s="4">
        <v>200.40067999999999</v>
      </c>
      <c r="L53" s="4">
        <v>187.80284</v>
      </c>
      <c r="M53" s="4">
        <v>197.73990208592022</v>
      </c>
      <c r="N53" s="4">
        <v>244.83982688111891</v>
      </c>
      <c r="O53" s="4">
        <v>197.38126085754016</v>
      </c>
      <c r="P53" s="4">
        <v>261.65541737247048</v>
      </c>
      <c r="Q53" s="4">
        <v>216.84820150886955</v>
      </c>
      <c r="R53" s="4">
        <v>251.07343019118289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14.618266011134986</v>
      </c>
      <c r="D79" s="5">
        <v>14.799860000000001</v>
      </c>
      <c r="E79" s="5">
        <v>14.70518</v>
      </c>
      <c r="F79" s="5">
        <v>14.6082</v>
      </c>
      <c r="G79" s="5">
        <v>14.995240000000001</v>
      </c>
      <c r="H79" s="5">
        <v>15.38173194132513</v>
      </c>
      <c r="I79" s="5">
        <v>15.39658</v>
      </c>
      <c r="J79" s="5">
        <v>14.10003</v>
      </c>
      <c r="K79" s="5">
        <v>14.295199999999999</v>
      </c>
      <c r="L79" s="5">
        <v>12.695819999999999</v>
      </c>
      <c r="M79" s="5">
        <v>12.467019723518096</v>
      </c>
      <c r="N79" s="5">
        <v>12.204990215097681</v>
      </c>
      <c r="O79" s="5">
        <v>12.372249024522462</v>
      </c>
      <c r="P79" s="5">
        <v>14.188404031253576</v>
      </c>
      <c r="Q79" s="5">
        <v>17.626953700166322</v>
      </c>
      <c r="R79" s="5">
        <v>18.916594750912196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508</v>
      </c>
      <c r="B1" s="42" t="s">
        <v>507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36.116979420939948</v>
      </c>
      <c r="D2" s="45">
        <v>-13.1043</v>
      </c>
      <c r="E2" s="45">
        <v>-14.19739</v>
      </c>
      <c r="F2" s="45">
        <v>29.888330000001069</v>
      </c>
      <c r="G2" s="45">
        <v>22.422900000001878</v>
      </c>
      <c r="H2" s="45">
        <v>17.841930324452758</v>
      </c>
      <c r="I2" s="45">
        <v>82.899839999996672</v>
      </c>
      <c r="J2" s="45">
        <v>29.935890000000413</v>
      </c>
      <c r="K2" s="45">
        <v>27.127040000003596</v>
      </c>
      <c r="L2" s="45">
        <v>38.49551000000006</v>
      </c>
      <c r="M2" s="45">
        <v>38.386696569852717</v>
      </c>
      <c r="N2" s="45">
        <v>42.924140399802369</v>
      </c>
      <c r="O2" s="45">
        <v>1.9625000185303829</v>
      </c>
      <c r="P2" s="45">
        <v>1.3646305201206275</v>
      </c>
      <c r="Q2" s="45">
        <v>2.2216432116910618</v>
      </c>
      <c r="R2" s="45">
        <v>7.1654329272360533</v>
      </c>
    </row>
    <row r="3" spans="1:18" ht="11.25" customHeight="1" x14ac:dyDescent="0.25">
      <c r="A3" s="46" t="s">
        <v>286</v>
      </c>
      <c r="B3" s="47" t="s">
        <v>285</v>
      </c>
      <c r="C3" s="5">
        <v>45.073713463177306</v>
      </c>
      <c r="D3" s="5">
        <v>0.49572000000000016</v>
      </c>
      <c r="E3" s="5">
        <v>-8.5973900000000008</v>
      </c>
      <c r="F3" s="5">
        <v>-2.0982399999999997</v>
      </c>
      <c r="G3" s="5">
        <v>-9.0727599999999988</v>
      </c>
      <c r="H3" s="5">
        <v>-4.6097225451074548</v>
      </c>
      <c r="I3" s="5">
        <v>50.300199999999997</v>
      </c>
      <c r="J3" s="5">
        <v>4.01471</v>
      </c>
      <c r="K3" s="5">
        <v>-4.4877200000000004</v>
      </c>
      <c r="L3" s="5">
        <v>0.79815999999999998</v>
      </c>
      <c r="M3" s="5">
        <v>1.0035706026930811</v>
      </c>
      <c r="N3" s="5">
        <v>6.1881133205768881</v>
      </c>
      <c r="O3" s="5">
        <v>6.0086412466444719</v>
      </c>
      <c r="P3" s="5">
        <v>5.4011179742962199</v>
      </c>
      <c r="Q3" s="5">
        <v>6.0193791132710803</v>
      </c>
      <c r="R3" s="5">
        <v>7.8341457772729033</v>
      </c>
    </row>
    <row r="4" spans="1:18" ht="11.25" customHeight="1" x14ac:dyDescent="0.25">
      <c r="A4" s="48" t="s">
        <v>284</v>
      </c>
      <c r="B4" s="49" t="s">
        <v>283</v>
      </c>
      <c r="C4" s="4">
        <v>43.592867486276091</v>
      </c>
      <c r="D4" s="4">
        <v>-1.95462</v>
      </c>
      <c r="E4" s="4">
        <v>-9.6006900000000002</v>
      </c>
      <c r="F4" s="4">
        <v>-6.4979399999999998</v>
      </c>
      <c r="G4" s="4">
        <v>-13.077349999999999</v>
      </c>
      <c r="H4" s="4">
        <v>7.1653830444086949E-2</v>
      </c>
      <c r="I4" s="4">
        <v>-0.79995000000000005</v>
      </c>
      <c r="J4" s="4">
        <v>4.01471</v>
      </c>
      <c r="K4" s="4">
        <v>-4.4877200000000004</v>
      </c>
      <c r="L4" s="4">
        <v>0.79815999999999998</v>
      </c>
      <c r="M4" s="4">
        <v>1.0035706026930811</v>
      </c>
      <c r="N4" s="4">
        <v>6.1881133205768881</v>
      </c>
      <c r="O4" s="4">
        <v>6.0086412466444719</v>
      </c>
      <c r="P4" s="4">
        <v>5.4011179742962199</v>
      </c>
      <c r="Q4" s="4">
        <v>6.0193791132710803</v>
      </c>
      <c r="R4" s="4">
        <v>7.8341457772729033</v>
      </c>
    </row>
    <row r="5" spans="1:18" ht="11.25" customHeight="1" x14ac:dyDescent="0.25">
      <c r="A5" s="50" t="s">
        <v>282</v>
      </c>
      <c r="B5" s="51" t="s">
        <v>281</v>
      </c>
      <c r="C5" s="7">
        <v>43.592867486276091</v>
      </c>
      <c r="D5" s="7">
        <v>-1.95462</v>
      </c>
      <c r="E5" s="7">
        <v>-9.6006900000000002</v>
      </c>
      <c r="F5" s="7">
        <v>-6.4979399999999998</v>
      </c>
      <c r="G5" s="7">
        <v>-13.077349999999999</v>
      </c>
      <c r="H5" s="7">
        <v>7.1653830444086949E-2</v>
      </c>
      <c r="I5" s="7">
        <v>-0.79995000000000005</v>
      </c>
      <c r="J5" s="7">
        <v>4.01471</v>
      </c>
      <c r="K5" s="7">
        <v>-4.4877200000000004</v>
      </c>
      <c r="L5" s="7">
        <v>1.69879</v>
      </c>
      <c r="M5" s="7">
        <v>1.0035706026930811</v>
      </c>
      <c r="N5" s="7">
        <v>7.0952189650549959</v>
      </c>
      <c r="O5" s="7">
        <v>6.0086412466444719</v>
      </c>
      <c r="P5" s="7">
        <v>6.072252722445179</v>
      </c>
      <c r="Q5" s="7">
        <v>6.6881664713963174</v>
      </c>
      <c r="R5" s="7">
        <v>7.8341457772729033</v>
      </c>
    </row>
    <row r="6" spans="1:18" ht="11.25" customHeight="1" x14ac:dyDescent="0.25">
      <c r="A6" s="52" t="s">
        <v>280</v>
      </c>
      <c r="B6" s="53" t="s">
        <v>279</v>
      </c>
      <c r="C6" s="6">
        <v>4.7769210861163452E-2</v>
      </c>
      <c r="D6" s="6">
        <v>0</v>
      </c>
      <c r="E6" s="6">
        <v>0.1</v>
      </c>
      <c r="F6" s="6">
        <v>-0.20066000000000001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0.64488336813815295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-4.5618714222564778</v>
      </c>
      <c r="N7" s="6">
        <v>3.5349223725972934</v>
      </c>
      <c r="O7" s="6">
        <v>1.5524969615619595</v>
      </c>
      <c r="P7" s="6">
        <v>0.11942284595151537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43.545098275414929</v>
      </c>
      <c r="D8" s="6">
        <v>-1.95462</v>
      </c>
      <c r="E8" s="6">
        <v>-9.7006899999999998</v>
      </c>
      <c r="F8" s="6">
        <v>-6.2972799999999998</v>
      </c>
      <c r="G8" s="6">
        <v>-13.077349999999999</v>
      </c>
      <c r="H8" s="6">
        <v>7.1653830444086949E-2</v>
      </c>
      <c r="I8" s="6">
        <v>-0.79995000000000005</v>
      </c>
      <c r="J8" s="6">
        <v>3.7210100000000002</v>
      </c>
      <c r="K8" s="6">
        <v>-4.4877200000000004</v>
      </c>
      <c r="L8" s="6">
        <v>1.69879</v>
      </c>
      <c r="M8" s="6">
        <v>5.5654420249495589</v>
      </c>
      <c r="N8" s="6">
        <v>3.5602965924577026</v>
      </c>
      <c r="O8" s="6">
        <v>4.4561442850825124</v>
      </c>
      <c r="P8" s="6">
        <v>5.3079465083555109</v>
      </c>
      <c r="Q8" s="6">
        <v>6.6881664713963174</v>
      </c>
      <c r="R8" s="6">
        <v>7.8341457772729033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0.29370000000000002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-0.67113474814895868</v>
      </c>
      <c r="Q11" s="7">
        <v>-0.66878735812523737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-0.67113474814895868</v>
      </c>
      <c r="Q12" s="6">
        <v>-0.66878735812523737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-0.90063000000000004</v>
      </c>
      <c r="M14" s="7">
        <v>0</v>
      </c>
      <c r="N14" s="7">
        <v>-0.9071056444781076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1.4808459769012174</v>
      </c>
      <c r="D15" s="4">
        <v>2.4503400000000002</v>
      </c>
      <c r="E15" s="4">
        <v>1.0033000000000001</v>
      </c>
      <c r="F15" s="4">
        <v>4.3997000000000002</v>
      </c>
      <c r="G15" s="4">
        <v>4.0045900000000003</v>
      </c>
      <c r="H15" s="4">
        <v>-4.6813763755515421</v>
      </c>
      <c r="I15" s="4">
        <v>51.100149999999999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1.4808459769012174</v>
      </c>
      <c r="D16" s="7">
        <v>2.4503400000000002</v>
      </c>
      <c r="E16" s="7">
        <v>1.0033000000000001</v>
      </c>
      <c r="F16" s="7">
        <v>4.3997000000000002</v>
      </c>
      <c r="G16" s="7">
        <v>4.0045900000000003</v>
      </c>
      <c r="H16" s="7">
        <v>-4.6813763755515421</v>
      </c>
      <c r="I16" s="7">
        <v>51.100149999999999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-8.9806185272577519</v>
      </c>
      <c r="D21" s="5">
        <v>-13.600020000000001</v>
      </c>
      <c r="E21" s="5">
        <v>-5.6</v>
      </c>
      <c r="F21" s="5">
        <v>31.98657000000107</v>
      </c>
      <c r="G21" s="5">
        <v>31.495660000001877</v>
      </c>
      <c r="H21" s="5">
        <v>22.666613992805274</v>
      </c>
      <c r="I21" s="5">
        <v>32.799639999996671</v>
      </c>
      <c r="J21" s="5">
        <v>25.921180000000412</v>
      </c>
      <c r="K21" s="5">
        <v>32.113410000003597</v>
      </c>
      <c r="L21" s="5">
        <v>37.697350000000057</v>
      </c>
      <c r="M21" s="5">
        <v>37.502371261299409</v>
      </c>
      <c r="N21" s="5">
        <v>37.022469983260322</v>
      </c>
      <c r="O21" s="5">
        <v>-3.8543634629020884</v>
      </c>
      <c r="P21" s="5">
        <v>-4.1081410816016906</v>
      </c>
      <c r="Q21" s="5">
        <v>-4.2992327819653742</v>
      </c>
      <c r="R21" s="5">
        <v>-0.6448841419583109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37.59954000000107</v>
      </c>
      <c r="G22" s="4">
        <v>38.599220000001878</v>
      </c>
      <c r="H22" s="4">
        <v>32.483157341819606</v>
      </c>
      <c r="I22" s="4">
        <v>39.599569999996675</v>
      </c>
      <c r="J22" s="4">
        <v>38.600070000000414</v>
      </c>
      <c r="K22" s="4">
        <v>40.600160000003598</v>
      </c>
      <c r="L22" s="4">
        <v>38.59958000000006</v>
      </c>
      <c r="M22" s="4">
        <v>45.667426017813341</v>
      </c>
      <c r="N22" s="4">
        <v>39.600767918102065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37.59954000000107</v>
      </c>
      <c r="G23" s="7">
        <v>38.599220000001878</v>
      </c>
      <c r="H23" s="7">
        <v>32.483157341819606</v>
      </c>
      <c r="I23" s="7">
        <v>39.599569999996675</v>
      </c>
      <c r="J23" s="7">
        <v>38.600070000000414</v>
      </c>
      <c r="K23" s="7">
        <v>40.600160000003598</v>
      </c>
      <c r="L23" s="7">
        <v>38.59958000000006</v>
      </c>
      <c r="M23" s="7">
        <v>45.667426017813341</v>
      </c>
      <c r="N23" s="7">
        <v>39.600767918102065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37.59954000000107</v>
      </c>
      <c r="G25" s="6">
        <v>38.599220000001878</v>
      </c>
      <c r="H25" s="6">
        <v>32.483157341819606</v>
      </c>
      <c r="I25" s="6">
        <v>39.599569999996675</v>
      </c>
      <c r="J25" s="6">
        <v>38.600070000000414</v>
      </c>
      <c r="K25" s="6">
        <v>40.600160000003598</v>
      </c>
      <c r="L25" s="6">
        <v>38.59958000000006</v>
      </c>
      <c r="M25" s="6">
        <v>45.667426017813341</v>
      </c>
      <c r="N25" s="6">
        <v>39.600767918102065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-8.9806185272577519</v>
      </c>
      <c r="D30" s="4">
        <v>-13.600020000000001</v>
      </c>
      <c r="E30" s="4">
        <v>-5.6</v>
      </c>
      <c r="F30" s="4">
        <v>-5.6129699999999998</v>
      </c>
      <c r="G30" s="4">
        <v>-7.1035599999999999</v>
      </c>
      <c r="H30" s="4">
        <v>-9.8165433490143332</v>
      </c>
      <c r="I30" s="4">
        <v>-6.7999299999999998</v>
      </c>
      <c r="J30" s="4">
        <v>-12.678890000000001</v>
      </c>
      <c r="K30" s="4">
        <v>-8.4867500000000007</v>
      </c>
      <c r="L30" s="4">
        <v>-0.90222999999999998</v>
      </c>
      <c r="M30" s="4">
        <v>-8.165054756513932</v>
      </c>
      <c r="N30" s="4">
        <v>-2.5782979348417405</v>
      </c>
      <c r="O30" s="4">
        <v>-3.8543634629020884</v>
      </c>
      <c r="P30" s="4">
        <v>-4.1081410816016906</v>
      </c>
      <c r="Q30" s="4">
        <v>-4.2992327819653742</v>
      </c>
      <c r="R30" s="4">
        <v>-0.6448841419583109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-8.9806185272577519</v>
      </c>
      <c r="D44" s="7">
        <v>-13.600020000000001</v>
      </c>
      <c r="E44" s="7">
        <v>-5.6</v>
      </c>
      <c r="F44" s="7">
        <v>-5.6129699999999998</v>
      </c>
      <c r="G44" s="7">
        <v>-7.1035599999999999</v>
      </c>
      <c r="H44" s="7">
        <v>-9.8165433490143332</v>
      </c>
      <c r="I44" s="7">
        <v>-6.7999299999999998</v>
      </c>
      <c r="J44" s="7">
        <v>-12.678890000000001</v>
      </c>
      <c r="K44" s="7">
        <v>-8.4867500000000007</v>
      </c>
      <c r="L44" s="7">
        <v>-0.90222999999999998</v>
      </c>
      <c r="M44" s="7">
        <v>-8.165054756513932</v>
      </c>
      <c r="N44" s="7">
        <v>-2.5782979348417405</v>
      </c>
      <c r="O44" s="7">
        <v>-3.8543634629020884</v>
      </c>
      <c r="P44" s="7">
        <v>-4.1081410816016906</v>
      </c>
      <c r="Q44" s="7">
        <v>-4.2992327819653742</v>
      </c>
      <c r="R44" s="7">
        <v>-0.6448841419583109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-0.2149611232450607</v>
      </c>
      <c r="I61" s="5">
        <v>-0.2</v>
      </c>
      <c r="J61" s="5">
        <v>0</v>
      </c>
      <c r="K61" s="5">
        <v>-0.49865000000000004</v>
      </c>
      <c r="L61" s="5">
        <v>0</v>
      </c>
      <c r="M61" s="5">
        <v>-9.5375585263710372E-2</v>
      </c>
      <c r="N61" s="5">
        <v>-0.28644290403484196</v>
      </c>
      <c r="O61" s="5">
        <v>-0.23943446358237516</v>
      </c>
      <c r="P61" s="5">
        <v>4.7769146584232147E-2</v>
      </c>
      <c r="Q61" s="5">
        <v>0.4776122693904532</v>
      </c>
      <c r="R61" s="5">
        <v>-2.3828708078538707E-2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-0.2149611232450607</v>
      </c>
      <c r="I68" s="4">
        <v>-0.2</v>
      </c>
      <c r="J68" s="4">
        <v>0</v>
      </c>
      <c r="K68" s="4">
        <v>-0.49865000000000004</v>
      </c>
      <c r="L68" s="4">
        <v>0</v>
      </c>
      <c r="M68" s="4">
        <v>-9.5375585263710372E-2</v>
      </c>
      <c r="N68" s="4">
        <v>-0.28644290403484196</v>
      </c>
      <c r="O68" s="4">
        <v>-0.23943446358237516</v>
      </c>
      <c r="P68" s="4">
        <v>4.7769146584232147E-2</v>
      </c>
      <c r="Q68" s="4">
        <v>0.4776122693904532</v>
      </c>
      <c r="R68" s="4">
        <v>-2.3828708078538707E-2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-0.2149611232450607</v>
      </c>
      <c r="I73" s="7">
        <v>-0.2</v>
      </c>
      <c r="J73" s="7">
        <v>0</v>
      </c>
      <c r="K73" s="7">
        <v>-0.49865000000000004</v>
      </c>
      <c r="L73" s="7">
        <v>0</v>
      </c>
      <c r="M73" s="7">
        <v>-9.5375585263710372E-2</v>
      </c>
      <c r="N73" s="7">
        <v>-0.28644290403484196</v>
      </c>
      <c r="O73" s="7">
        <v>-0.23943446358237516</v>
      </c>
      <c r="P73" s="7">
        <v>4.7769146584232147E-2</v>
      </c>
      <c r="Q73" s="7">
        <v>0.4776122693904532</v>
      </c>
      <c r="R73" s="7">
        <v>-2.3828708078538707E-2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-0.29919000000000001</v>
      </c>
      <c r="L74" s="6">
        <v>0.3</v>
      </c>
      <c r="M74" s="6">
        <v>-0.35812927898949498</v>
      </c>
      <c r="N74" s="6">
        <v>-0.13018979805476211</v>
      </c>
      <c r="O74" s="6">
        <v>-0.1523798825209246</v>
      </c>
      <c r="P74" s="6">
        <v>-0.35826885919027235</v>
      </c>
      <c r="Q74" s="6">
        <v>0.23875597853778396</v>
      </c>
      <c r="R74" s="6">
        <v>-0.27462014941049279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-0.2149611232450607</v>
      </c>
      <c r="I75" s="6">
        <v>-0.2</v>
      </c>
      <c r="J75" s="6">
        <v>0</v>
      </c>
      <c r="K75" s="6">
        <v>-0.19946</v>
      </c>
      <c r="L75" s="6">
        <v>-0.3</v>
      </c>
      <c r="M75" s="6">
        <v>0.26275369372578461</v>
      </c>
      <c r="N75" s="6">
        <v>-0.15625310598007988</v>
      </c>
      <c r="O75" s="6">
        <v>-8.7054581061450559E-2</v>
      </c>
      <c r="P75" s="6">
        <v>0.4060380057745045</v>
      </c>
      <c r="Q75" s="6">
        <v>0.23885629085266924</v>
      </c>
      <c r="R75" s="6">
        <v>0.25079144133195408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2.3884485020392705E-2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-2.3869708876066046E-2</v>
      </c>
      <c r="N79" s="5">
        <v>0</v>
      </c>
      <c r="O79" s="5">
        <v>4.7656698370374451E-2</v>
      </c>
      <c r="P79" s="5">
        <v>2.3884480841866135E-2</v>
      </c>
      <c r="Q79" s="5">
        <v>2.38846109949023E-2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314</v>
      </c>
      <c r="B1" s="42" t="s">
        <v>313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316</v>
      </c>
      <c r="B1" s="42" t="s">
        <v>315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3876.361433231255</v>
      </c>
      <c r="D2" s="45">
        <v>4259.4307900000003</v>
      </c>
      <c r="E2" s="45">
        <v>4184.7411499999989</v>
      </c>
      <c r="F2" s="45">
        <v>4979.9307100000005</v>
      </c>
      <c r="G2" s="45">
        <v>5110.5917399999998</v>
      </c>
      <c r="H2" s="45">
        <v>5438.680818230956</v>
      </c>
      <c r="I2" s="45">
        <v>5285.2232500000018</v>
      </c>
      <c r="J2" s="45">
        <v>5100.0807300000024</v>
      </c>
      <c r="K2" s="45">
        <v>5184.7397599999995</v>
      </c>
      <c r="L2" s="45">
        <v>4993.0272400000003</v>
      </c>
      <c r="M2" s="45">
        <v>5718.972332221585</v>
      </c>
      <c r="N2" s="45">
        <v>5582.7388680054919</v>
      </c>
      <c r="O2" s="45">
        <v>5079.8962931103106</v>
      </c>
      <c r="P2" s="45">
        <v>4468.7075571387577</v>
      </c>
      <c r="Q2" s="45">
        <v>4028.0254048136526</v>
      </c>
      <c r="R2" s="45">
        <v>4593.2648059381481</v>
      </c>
    </row>
    <row r="3" spans="1:18" ht="11.25" customHeight="1" x14ac:dyDescent="0.25">
      <c r="A3" s="46" t="s">
        <v>286</v>
      </c>
      <c r="B3" s="47" t="s">
        <v>285</v>
      </c>
      <c r="C3" s="5">
        <v>1194.0237107986668</v>
      </c>
      <c r="D3" s="5">
        <v>1452.25684</v>
      </c>
      <c r="E3" s="5">
        <v>1381.93219</v>
      </c>
      <c r="F3" s="5">
        <v>1731.94643</v>
      </c>
      <c r="G3" s="5">
        <v>1696.0898</v>
      </c>
      <c r="H3" s="5">
        <v>1507.0200024469389</v>
      </c>
      <c r="I3" s="5">
        <v>1489.9494800000018</v>
      </c>
      <c r="J3" s="5">
        <v>1327.6999900000021</v>
      </c>
      <c r="K3" s="5">
        <v>1161.80672</v>
      </c>
      <c r="L3" s="5">
        <v>803.0951</v>
      </c>
      <c r="M3" s="5">
        <v>1014.6334015398028</v>
      </c>
      <c r="N3" s="5">
        <v>1114.669914970862</v>
      </c>
      <c r="O3" s="5">
        <v>911.67478742715093</v>
      </c>
      <c r="P3" s="5">
        <v>880.12324448266304</v>
      </c>
      <c r="Q3" s="5">
        <v>620.09724343919027</v>
      </c>
      <c r="R3" s="5">
        <v>624.67666763627108</v>
      </c>
    </row>
    <row r="4" spans="1:18" ht="11.25" customHeight="1" x14ac:dyDescent="0.25">
      <c r="A4" s="48" t="s">
        <v>284</v>
      </c>
      <c r="B4" s="49" t="s">
        <v>283</v>
      </c>
      <c r="C4" s="4">
        <v>909.53217393557338</v>
      </c>
      <c r="D4" s="4">
        <v>1109.6670200000001</v>
      </c>
      <c r="E4" s="4">
        <v>1059.6246799999999</v>
      </c>
      <c r="F4" s="4">
        <v>1396.5374400000001</v>
      </c>
      <c r="G4" s="4">
        <v>1458.1912299999999</v>
      </c>
      <c r="H4" s="4">
        <v>1259.8387230421679</v>
      </c>
      <c r="I4" s="4">
        <v>1341.2545200000018</v>
      </c>
      <c r="J4" s="4">
        <v>1327.6999900000021</v>
      </c>
      <c r="K4" s="4">
        <v>1161.80672</v>
      </c>
      <c r="L4" s="4">
        <v>803.0951</v>
      </c>
      <c r="M4" s="4">
        <v>1014.6334015398028</v>
      </c>
      <c r="N4" s="4">
        <v>1114.669914970862</v>
      </c>
      <c r="O4" s="4">
        <v>911.67478742715093</v>
      </c>
      <c r="P4" s="4">
        <v>880.12324448266304</v>
      </c>
      <c r="Q4" s="4">
        <v>620.09724343919027</v>
      </c>
      <c r="R4" s="4">
        <v>624.67666763627108</v>
      </c>
    </row>
    <row r="5" spans="1:18" ht="11.25" customHeight="1" x14ac:dyDescent="0.25">
      <c r="A5" s="50" t="s">
        <v>282</v>
      </c>
      <c r="B5" s="51" t="s">
        <v>281</v>
      </c>
      <c r="C5" s="7">
        <v>909.53217393557338</v>
      </c>
      <c r="D5" s="7">
        <v>1109.6670200000001</v>
      </c>
      <c r="E5" s="7">
        <v>1059.6246799999999</v>
      </c>
      <c r="F5" s="7">
        <v>1396.5374400000001</v>
      </c>
      <c r="G5" s="7">
        <v>1458.1912299999999</v>
      </c>
      <c r="H5" s="7">
        <v>1259.8387230421679</v>
      </c>
      <c r="I5" s="7">
        <v>1341.2545200000018</v>
      </c>
      <c r="J5" s="7">
        <v>1327.6999900000021</v>
      </c>
      <c r="K5" s="7">
        <v>1161.80672</v>
      </c>
      <c r="L5" s="7">
        <v>803.0951</v>
      </c>
      <c r="M5" s="7">
        <v>1014.6334015398028</v>
      </c>
      <c r="N5" s="7">
        <v>1114.669914970862</v>
      </c>
      <c r="O5" s="7">
        <v>911.67478742715093</v>
      </c>
      <c r="P5" s="7">
        <v>880.12324448266304</v>
      </c>
      <c r="Q5" s="7">
        <v>620.09724343919027</v>
      </c>
      <c r="R5" s="7">
        <v>624.67666763627108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69.697640000001684</v>
      </c>
      <c r="J6" s="6">
        <v>93.700000000002092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909.53217393557338</v>
      </c>
      <c r="D8" s="6">
        <v>1109.6670200000001</v>
      </c>
      <c r="E8" s="6">
        <v>1059.6246799999999</v>
      </c>
      <c r="F8" s="6">
        <v>1396.5374400000001</v>
      </c>
      <c r="G8" s="6">
        <v>1458.1912299999999</v>
      </c>
      <c r="H8" s="6">
        <v>1259.8387230421679</v>
      </c>
      <c r="I8" s="6">
        <v>1271.5568800000001</v>
      </c>
      <c r="J8" s="6">
        <v>1233.99999</v>
      </c>
      <c r="K8" s="6">
        <v>1161.80672</v>
      </c>
      <c r="L8" s="6">
        <v>803.0951</v>
      </c>
      <c r="M8" s="6">
        <v>1014.6334015398028</v>
      </c>
      <c r="N8" s="6">
        <v>1114.669914970862</v>
      </c>
      <c r="O8" s="6">
        <v>911.67478742715093</v>
      </c>
      <c r="P8" s="6">
        <v>880.12324448266304</v>
      </c>
      <c r="Q8" s="6">
        <v>620.09724343919027</v>
      </c>
      <c r="R8" s="6">
        <v>624.67666763627108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284.49153686309324</v>
      </c>
      <c r="D15" s="4">
        <v>342.58981999999997</v>
      </c>
      <c r="E15" s="4">
        <v>322.30750999999998</v>
      </c>
      <c r="F15" s="4">
        <v>335.40899000000002</v>
      </c>
      <c r="G15" s="4">
        <v>237.89857000000001</v>
      </c>
      <c r="H15" s="4">
        <v>247.18127940477086</v>
      </c>
      <c r="I15" s="4">
        <v>148.69496000000001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284.49153686309324</v>
      </c>
      <c r="D16" s="7">
        <v>342.58981999999997</v>
      </c>
      <c r="E16" s="7">
        <v>322.30750999999998</v>
      </c>
      <c r="F16" s="7">
        <v>335.40899000000002</v>
      </c>
      <c r="G16" s="7">
        <v>237.89857000000001</v>
      </c>
      <c r="H16" s="7">
        <v>247.18127940477086</v>
      </c>
      <c r="I16" s="7">
        <v>148.69496000000001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278.01662367440474</v>
      </c>
      <c r="D21" s="5">
        <v>323.2056</v>
      </c>
      <c r="E21" s="5">
        <v>208.50690999999998</v>
      </c>
      <c r="F21" s="5">
        <v>310.68642</v>
      </c>
      <c r="G21" s="5">
        <v>289.50038999999998</v>
      </c>
      <c r="H21" s="5">
        <v>262.03747379937465</v>
      </c>
      <c r="I21" s="5">
        <v>252.40093000000002</v>
      </c>
      <c r="J21" s="5">
        <v>172.27620000000002</v>
      </c>
      <c r="K21" s="5">
        <v>162.70094000000003</v>
      </c>
      <c r="L21" s="5">
        <v>150.19448</v>
      </c>
      <c r="M21" s="5">
        <v>175.91885852458162</v>
      </c>
      <c r="N21" s="5">
        <v>91.95591513062945</v>
      </c>
      <c r="O21" s="5">
        <v>35.522309830684584</v>
      </c>
      <c r="P21" s="5">
        <v>25.915170985887528</v>
      </c>
      <c r="Q21" s="5">
        <v>12.587231221481906</v>
      </c>
      <c r="R21" s="5">
        <v>49.864568600376266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278.01662367440474</v>
      </c>
      <c r="D30" s="4">
        <v>323.2056</v>
      </c>
      <c r="E30" s="4">
        <v>208.50690999999998</v>
      </c>
      <c r="F30" s="4">
        <v>310.68642</v>
      </c>
      <c r="G30" s="4">
        <v>289.50038999999998</v>
      </c>
      <c r="H30" s="4">
        <v>262.03747379937465</v>
      </c>
      <c r="I30" s="4">
        <v>252.40093000000002</v>
      </c>
      <c r="J30" s="4">
        <v>172.27620000000002</v>
      </c>
      <c r="K30" s="4">
        <v>162.70094000000003</v>
      </c>
      <c r="L30" s="4">
        <v>150.19448</v>
      </c>
      <c r="M30" s="4">
        <v>175.91885852458162</v>
      </c>
      <c r="N30" s="4">
        <v>91.95591513062945</v>
      </c>
      <c r="O30" s="4">
        <v>35.522309830684584</v>
      </c>
      <c r="P30" s="4">
        <v>25.915170985887528</v>
      </c>
      <c r="Q30" s="4">
        <v>12.587231221481906</v>
      </c>
      <c r="R30" s="4">
        <v>49.864568600376266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1.1000000000000001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19.400200000000002</v>
      </c>
      <c r="E43" s="7">
        <v>1</v>
      </c>
      <c r="F43" s="7">
        <v>2.0038299999999998</v>
      </c>
      <c r="G43" s="7">
        <v>0</v>
      </c>
      <c r="H43" s="7">
        <v>4.0842592306711403</v>
      </c>
      <c r="I43" s="7">
        <v>3.0995299999999997</v>
      </c>
      <c r="J43" s="7">
        <v>4.0998899999999994</v>
      </c>
      <c r="K43" s="7">
        <v>4.1000200000000007</v>
      </c>
      <c r="L43" s="7">
        <v>3.0971500000000001</v>
      </c>
      <c r="M43" s="7">
        <v>2.0381605953075654</v>
      </c>
      <c r="N43" s="7">
        <v>4.0603910577161084</v>
      </c>
      <c r="O43" s="7">
        <v>3.0393453600931122</v>
      </c>
      <c r="P43" s="7">
        <v>2.0302109129362189</v>
      </c>
      <c r="Q43" s="7">
        <v>3.033351880420982</v>
      </c>
      <c r="R43" s="7">
        <v>3.0512686202400428</v>
      </c>
    </row>
    <row r="44" spans="1:18" ht="11.25" customHeight="1" x14ac:dyDescent="0.25">
      <c r="A44" s="50" t="s">
        <v>205</v>
      </c>
      <c r="B44" s="51" t="s">
        <v>204</v>
      </c>
      <c r="C44" s="7">
        <v>278.01662367440474</v>
      </c>
      <c r="D44" s="7">
        <v>303.80539999999996</v>
      </c>
      <c r="E44" s="7">
        <v>206.40690999999998</v>
      </c>
      <c r="F44" s="7">
        <v>308.68259</v>
      </c>
      <c r="G44" s="7">
        <v>289.50038999999998</v>
      </c>
      <c r="H44" s="7">
        <v>257.95321456870352</v>
      </c>
      <c r="I44" s="7">
        <v>249.3014</v>
      </c>
      <c r="J44" s="7">
        <v>168.17631</v>
      </c>
      <c r="K44" s="7">
        <v>158.60092000000003</v>
      </c>
      <c r="L44" s="7">
        <v>147.09733</v>
      </c>
      <c r="M44" s="7">
        <v>173.88069792927405</v>
      </c>
      <c r="N44" s="7">
        <v>87.895524072913346</v>
      </c>
      <c r="O44" s="7">
        <v>32.482964470591469</v>
      </c>
      <c r="P44" s="7">
        <v>23.884960072951309</v>
      </c>
      <c r="Q44" s="7">
        <v>9.5538793410609237</v>
      </c>
      <c r="R44" s="7">
        <v>46.813299980136222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1978.841018505962</v>
      </c>
      <c r="D52" s="5">
        <v>2052.9040599999998</v>
      </c>
      <c r="E52" s="5">
        <v>2135.5210399999996</v>
      </c>
      <c r="F52" s="5">
        <v>2431.0986499999999</v>
      </c>
      <c r="G52" s="5">
        <v>2477.5871899999997</v>
      </c>
      <c r="H52" s="5">
        <v>2853.3686291469298</v>
      </c>
      <c r="I52" s="5">
        <v>2445.7858300000003</v>
      </c>
      <c r="J52" s="5">
        <v>2332.9830000000002</v>
      </c>
      <c r="K52" s="5">
        <v>2443.7122599999993</v>
      </c>
      <c r="L52" s="5">
        <v>2515.9495000000002</v>
      </c>
      <c r="M52" s="5">
        <v>2874.7244398128169</v>
      </c>
      <c r="N52" s="5">
        <v>2602.4195249585505</v>
      </c>
      <c r="O52" s="5">
        <v>2234.2584904779833</v>
      </c>
      <c r="P52" s="5">
        <v>1815.0717144449864</v>
      </c>
      <c r="Q52" s="5">
        <v>1598.3336381583681</v>
      </c>
      <c r="R52" s="5">
        <v>2011.7424686899594</v>
      </c>
    </row>
    <row r="53" spans="1:18" ht="11.25" customHeight="1" x14ac:dyDescent="0.25">
      <c r="A53" s="48" t="s">
        <v>187</v>
      </c>
      <c r="B53" s="49" t="s">
        <v>186</v>
      </c>
      <c r="C53" s="4">
        <v>1759.0550244293393</v>
      </c>
      <c r="D53" s="4">
        <v>1784.3040600000002</v>
      </c>
      <c r="E53" s="4">
        <v>1847.7210399999999</v>
      </c>
      <c r="F53" s="4">
        <v>2176.4146099999998</v>
      </c>
      <c r="G53" s="4">
        <v>2159.4171699999997</v>
      </c>
      <c r="H53" s="4">
        <v>2519.3904118927012</v>
      </c>
      <c r="I53" s="4">
        <v>2107.8858300000002</v>
      </c>
      <c r="J53" s="4">
        <v>1964.6624699999998</v>
      </c>
      <c r="K53" s="4">
        <v>2115.4122599999996</v>
      </c>
      <c r="L53" s="4">
        <v>2211.3427300000003</v>
      </c>
      <c r="M53" s="4">
        <v>2473.6095211843412</v>
      </c>
      <c r="N53" s="4">
        <v>2190.9807692770655</v>
      </c>
      <c r="O53" s="4">
        <v>1838.589272362015</v>
      </c>
      <c r="P53" s="4">
        <v>1382.5456802422541</v>
      </c>
      <c r="Q53" s="4">
        <v>1153.6057791229982</v>
      </c>
      <c r="R53" s="4">
        <v>1547.5693531840848</v>
      </c>
    </row>
    <row r="54" spans="1:18" ht="11.25" customHeight="1" x14ac:dyDescent="0.25">
      <c r="A54" s="48" t="s">
        <v>185</v>
      </c>
      <c r="B54" s="49" t="s">
        <v>184</v>
      </c>
      <c r="C54" s="4">
        <v>219.78599407662284</v>
      </c>
      <c r="D54" s="4">
        <v>268.59999999999997</v>
      </c>
      <c r="E54" s="4">
        <v>287.8</v>
      </c>
      <c r="F54" s="4">
        <v>254.68403999999998</v>
      </c>
      <c r="G54" s="4">
        <v>318.17001999999997</v>
      </c>
      <c r="H54" s="4">
        <v>333.97821725422864</v>
      </c>
      <c r="I54" s="4">
        <v>337.9</v>
      </c>
      <c r="J54" s="4">
        <v>368.32053000000002</v>
      </c>
      <c r="K54" s="4">
        <v>328.29999999999995</v>
      </c>
      <c r="L54" s="4">
        <v>304.60676999999998</v>
      </c>
      <c r="M54" s="4">
        <v>401.11491862847566</v>
      </c>
      <c r="N54" s="4">
        <v>411.43875568148502</v>
      </c>
      <c r="O54" s="4">
        <v>395.66921811596842</v>
      </c>
      <c r="P54" s="4">
        <v>432.52603420273215</v>
      </c>
      <c r="Q54" s="4">
        <v>444.72785903537005</v>
      </c>
      <c r="R54" s="4">
        <v>464.17311550587488</v>
      </c>
    </row>
    <row r="55" spans="1:18" ht="11.25" customHeight="1" x14ac:dyDescent="0.25">
      <c r="A55" s="50" t="s">
        <v>183</v>
      </c>
      <c r="B55" s="51" t="s">
        <v>182</v>
      </c>
      <c r="C55" s="7">
        <v>76.144071844846096</v>
      </c>
      <c r="D55" s="7">
        <v>82</v>
      </c>
      <c r="E55" s="7">
        <v>68.5</v>
      </c>
      <c r="F55" s="7">
        <v>37.6</v>
      </c>
      <c r="G55" s="7">
        <v>52.388829999999999</v>
      </c>
      <c r="H55" s="7">
        <v>45.117989872934082</v>
      </c>
      <c r="I55" s="7">
        <v>41</v>
      </c>
      <c r="J55" s="7">
        <v>39.9</v>
      </c>
      <c r="K55" s="7">
        <v>43.1</v>
      </c>
      <c r="L55" s="7">
        <v>58.72728</v>
      </c>
      <c r="M55" s="7">
        <v>55.552675387814674</v>
      </c>
      <c r="N55" s="7">
        <v>53.671487123158983</v>
      </c>
      <c r="O55" s="7">
        <v>55.719853446053435</v>
      </c>
      <c r="P55" s="7">
        <v>43.350530237890389</v>
      </c>
      <c r="Q55" s="7">
        <v>58.10800616444206</v>
      </c>
      <c r="R55" s="7">
        <v>93.102130505397938</v>
      </c>
    </row>
    <row r="56" spans="1:18" ht="11.25" customHeight="1" x14ac:dyDescent="0.25">
      <c r="A56" s="50" t="s">
        <v>181</v>
      </c>
      <c r="B56" s="51" t="s">
        <v>180</v>
      </c>
      <c r="C56" s="7">
        <v>143.64192223177673</v>
      </c>
      <c r="D56" s="7">
        <v>186.59999999999997</v>
      </c>
      <c r="E56" s="7">
        <v>219.3</v>
      </c>
      <c r="F56" s="7">
        <v>217.08403999999999</v>
      </c>
      <c r="G56" s="7">
        <v>265.78118999999998</v>
      </c>
      <c r="H56" s="7">
        <v>288.86022738129452</v>
      </c>
      <c r="I56" s="7">
        <v>296.89999999999998</v>
      </c>
      <c r="J56" s="7">
        <v>328.42052999999999</v>
      </c>
      <c r="K56" s="7">
        <v>285.2</v>
      </c>
      <c r="L56" s="7">
        <v>245.87949</v>
      </c>
      <c r="M56" s="7">
        <v>345.56224324066102</v>
      </c>
      <c r="N56" s="7">
        <v>357.76726855832601</v>
      </c>
      <c r="O56" s="7">
        <v>339.94936466991498</v>
      </c>
      <c r="P56" s="7">
        <v>389.17550396484177</v>
      </c>
      <c r="Q56" s="7">
        <v>386.61985287092801</v>
      </c>
      <c r="R56" s="7">
        <v>371.07098500047692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4.5380720359224203</v>
      </c>
      <c r="D60" s="5">
        <v>3.6</v>
      </c>
      <c r="E60" s="5">
        <v>4.0998200000000002</v>
      </c>
      <c r="F60" s="5">
        <v>4.0999999999999996</v>
      </c>
      <c r="G60" s="5">
        <v>3.8</v>
      </c>
      <c r="H60" s="5">
        <v>0.78819145887074005</v>
      </c>
      <c r="I60" s="5">
        <v>3.8</v>
      </c>
      <c r="J60" s="5">
        <v>3.7001300000000001</v>
      </c>
      <c r="K60" s="5">
        <v>3.7</v>
      </c>
      <c r="L60" s="5">
        <v>3.4998999999999998</v>
      </c>
      <c r="M60" s="5">
        <v>3.7021113977261901</v>
      </c>
      <c r="N60" s="5">
        <v>2.36457437661221</v>
      </c>
      <c r="O60" s="5">
        <v>2.36457437661221</v>
      </c>
      <c r="P60" s="5">
        <v>2.36457437661221</v>
      </c>
      <c r="Q60" s="5">
        <v>2.2690360179612101</v>
      </c>
      <c r="R60" s="5">
        <v>2.5317665042514599</v>
      </c>
    </row>
    <row r="61" spans="1:18" ht="11.25" customHeight="1" x14ac:dyDescent="0.25">
      <c r="A61" s="46" t="s">
        <v>171</v>
      </c>
      <c r="B61" s="47" t="s">
        <v>170</v>
      </c>
      <c r="C61" s="5">
        <v>342.48113117416693</v>
      </c>
      <c r="D61" s="5">
        <v>349.46391</v>
      </c>
      <c r="E61" s="5">
        <v>346.77892000000003</v>
      </c>
      <c r="F61" s="5">
        <v>388.26269999999994</v>
      </c>
      <c r="G61" s="5">
        <v>498.81561999999997</v>
      </c>
      <c r="H61" s="5">
        <v>676.00459361340995</v>
      </c>
      <c r="I61" s="5">
        <v>914.10054000000014</v>
      </c>
      <c r="J61" s="5">
        <v>1088.2372600000001</v>
      </c>
      <c r="K61" s="5">
        <v>1222.4187399999998</v>
      </c>
      <c r="L61" s="5">
        <v>1244.7008699999997</v>
      </c>
      <c r="M61" s="5">
        <v>1342.7900753113863</v>
      </c>
      <c r="N61" s="5">
        <v>1432.7887646890258</v>
      </c>
      <c r="O61" s="5">
        <v>1543.4203677542976</v>
      </c>
      <c r="P61" s="5">
        <v>1398.8817054726683</v>
      </c>
      <c r="Q61" s="5">
        <v>1428.5395353074691</v>
      </c>
      <c r="R61" s="5">
        <v>1518.3323830675713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342.48113117416693</v>
      </c>
      <c r="D68" s="4">
        <v>349.46391</v>
      </c>
      <c r="E68" s="4">
        <v>344.17931000000004</v>
      </c>
      <c r="F68" s="4">
        <v>385.66466999999994</v>
      </c>
      <c r="G68" s="4">
        <v>497.11564999999996</v>
      </c>
      <c r="H68" s="4">
        <v>674.02217267140168</v>
      </c>
      <c r="I68" s="4">
        <v>911.50054</v>
      </c>
      <c r="J68" s="4">
        <v>1086.13787</v>
      </c>
      <c r="K68" s="4">
        <v>1221.0189799999998</v>
      </c>
      <c r="L68" s="4">
        <v>1243.4010599999997</v>
      </c>
      <c r="M68" s="4">
        <v>1341.595850594113</v>
      </c>
      <c r="N68" s="4">
        <v>1431.8811502818412</v>
      </c>
      <c r="O68" s="4">
        <v>1542.847140242769</v>
      </c>
      <c r="P68" s="4">
        <v>1398.6189691024204</v>
      </c>
      <c r="Q68" s="4">
        <v>1428.2051490957824</v>
      </c>
      <c r="R68" s="4">
        <v>1518.2846150636922</v>
      </c>
    </row>
    <row r="69" spans="1:18" ht="11.25" customHeight="1" x14ac:dyDescent="0.25">
      <c r="A69" s="50" t="s">
        <v>155</v>
      </c>
      <c r="B69" s="51" t="s">
        <v>154</v>
      </c>
      <c r="C69" s="7">
        <v>297.2676029425819</v>
      </c>
      <c r="D69" s="7">
        <v>303.46659999999997</v>
      </c>
      <c r="E69" s="7">
        <v>300.42636000000005</v>
      </c>
      <c r="F69" s="7">
        <v>316.07213999999993</v>
      </c>
      <c r="G69" s="7">
        <v>381.13365999999996</v>
      </c>
      <c r="H69" s="7">
        <v>469.42706526164909</v>
      </c>
      <c r="I69" s="7">
        <v>618.67759000000001</v>
      </c>
      <c r="J69" s="7">
        <v>799.63039000000003</v>
      </c>
      <c r="K69" s="7">
        <v>938.83546000000001</v>
      </c>
      <c r="L69" s="7">
        <v>971.27083999999991</v>
      </c>
      <c r="M69" s="7">
        <v>1073.3958633821412</v>
      </c>
      <c r="N69" s="7">
        <v>1168.0519728671075</v>
      </c>
      <c r="O69" s="7">
        <v>1252.8166599372205</v>
      </c>
      <c r="P69" s="7">
        <v>1111.8840347390278</v>
      </c>
      <c r="Q69" s="7">
        <v>1026.5856587586288</v>
      </c>
      <c r="R69" s="7">
        <v>1102.5257370823533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18.415018629979972</v>
      </c>
      <c r="D71" s="7">
        <v>17.700000000000003</v>
      </c>
      <c r="E71" s="7">
        <v>14.09765</v>
      </c>
      <c r="F71" s="7">
        <v>18.697749999999999</v>
      </c>
      <c r="G71" s="7">
        <v>20.099879999999999</v>
      </c>
      <c r="H71" s="7">
        <v>94.558957533879521</v>
      </c>
      <c r="I71" s="7">
        <v>143.31122999999999</v>
      </c>
      <c r="J71" s="7">
        <v>133.69893999999999</v>
      </c>
      <c r="K71" s="7">
        <v>148.79989</v>
      </c>
      <c r="L71" s="7">
        <v>135.31665000000001</v>
      </c>
      <c r="M71" s="7">
        <v>135.42561551873399</v>
      </c>
      <c r="N71" s="7">
        <v>141.92223177605911</v>
      </c>
      <c r="O71" s="7">
        <v>166.66665690731651</v>
      </c>
      <c r="P71" s="7">
        <v>154.31838067949462</v>
      </c>
      <c r="Q71" s="7">
        <v>246.51286059410532</v>
      </c>
      <c r="R71" s="7">
        <v>252.29251269930867</v>
      </c>
    </row>
    <row r="72" spans="1:18" ht="11.25" customHeight="1" x14ac:dyDescent="0.25">
      <c r="A72" s="55" t="s">
        <v>149</v>
      </c>
      <c r="B72" s="51" t="s">
        <v>148</v>
      </c>
      <c r="C72" s="7">
        <v>26.798509601605041</v>
      </c>
      <c r="D72" s="7">
        <v>28.29731</v>
      </c>
      <c r="E72" s="7">
        <v>29.255369999999996</v>
      </c>
      <c r="F72" s="7">
        <v>50.594819999999999</v>
      </c>
      <c r="G72" s="7">
        <v>83.482190000000003</v>
      </c>
      <c r="H72" s="7">
        <v>85.052904212716214</v>
      </c>
      <c r="I72" s="7">
        <v>115.70907</v>
      </c>
      <c r="J72" s="7">
        <v>113.80853999999999</v>
      </c>
      <c r="K72" s="7">
        <v>110.98350000000001</v>
      </c>
      <c r="L72" s="7">
        <v>112.41075000000001</v>
      </c>
      <c r="M72" s="7">
        <v>120.54546178591006</v>
      </c>
      <c r="N72" s="7">
        <v>119.92452469666654</v>
      </c>
      <c r="O72" s="7">
        <v>123.31605421890619</v>
      </c>
      <c r="P72" s="7">
        <v>132.36878357909714</v>
      </c>
      <c r="Q72" s="7">
        <v>155.08274501766024</v>
      </c>
      <c r="R72" s="7">
        <v>163.44159670166678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0.39993000000000001</v>
      </c>
      <c r="F73" s="7">
        <v>0.29996</v>
      </c>
      <c r="G73" s="7">
        <v>12.399919999999998</v>
      </c>
      <c r="H73" s="7">
        <v>24.983245663156893</v>
      </c>
      <c r="I73" s="7">
        <v>33.80265</v>
      </c>
      <c r="J73" s="7">
        <v>39</v>
      </c>
      <c r="K73" s="7">
        <v>22.400130000000001</v>
      </c>
      <c r="L73" s="7">
        <v>24.402819999999998</v>
      </c>
      <c r="M73" s="7">
        <v>12.228909907327834</v>
      </c>
      <c r="N73" s="7">
        <v>1.9824209420082139</v>
      </c>
      <c r="O73" s="7">
        <v>4.7769179325499879E-2</v>
      </c>
      <c r="P73" s="7">
        <v>4.7770104800808011E-2</v>
      </c>
      <c r="Q73" s="7">
        <v>2.3884725388047423E-2</v>
      </c>
      <c r="R73" s="7">
        <v>2.4768580363308423E-2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0.39993000000000001</v>
      </c>
      <c r="F77" s="6">
        <v>0.29996</v>
      </c>
      <c r="G77" s="6">
        <v>12.399919999999998</v>
      </c>
      <c r="H77" s="6">
        <v>24.983245663156893</v>
      </c>
      <c r="I77" s="6">
        <v>33.80265</v>
      </c>
      <c r="J77" s="6">
        <v>39</v>
      </c>
      <c r="K77" s="6">
        <v>22.400130000000001</v>
      </c>
      <c r="L77" s="6">
        <v>24.402819999999998</v>
      </c>
      <c r="M77" s="6">
        <v>12.228909907327834</v>
      </c>
      <c r="N77" s="6">
        <v>1.9824209420082139</v>
      </c>
      <c r="O77" s="6">
        <v>4.7769179325499879E-2</v>
      </c>
      <c r="P77" s="6">
        <v>4.7770104800808011E-2</v>
      </c>
      <c r="Q77" s="6">
        <v>2.3884725388047423E-2</v>
      </c>
      <c r="R77" s="6">
        <v>2.4768580363308423E-2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2.599610000000002</v>
      </c>
      <c r="F78" s="4">
        <v>2.5980300000000014</v>
      </c>
      <c r="G78" s="4">
        <v>1.6999699999999969</v>
      </c>
      <c r="H78" s="4">
        <v>1.9824209420082199</v>
      </c>
      <c r="I78" s="4">
        <v>2.6</v>
      </c>
      <c r="J78" s="4">
        <v>2.0993899999999996</v>
      </c>
      <c r="K78" s="4">
        <v>1.3997600000000006</v>
      </c>
      <c r="L78" s="4">
        <v>1.2998100000000008</v>
      </c>
      <c r="M78" s="4">
        <v>1.1942247172732472</v>
      </c>
      <c r="N78" s="4">
        <v>0.90761440718448005</v>
      </c>
      <c r="O78" s="4">
        <v>0.57322751152868889</v>
      </c>
      <c r="P78" s="4">
        <v>0.26273637024777585</v>
      </c>
      <c r="Q78" s="4">
        <v>0.33438621168677329</v>
      </c>
      <c r="R78" s="4">
        <v>4.7768003879259169E-2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78.460877042132395</v>
      </c>
      <c r="D80" s="5">
        <v>78.000379999999993</v>
      </c>
      <c r="E80" s="5">
        <v>107.90226999999999</v>
      </c>
      <c r="F80" s="5">
        <v>113.83650999999999</v>
      </c>
      <c r="G80" s="5">
        <v>144.79874000000001</v>
      </c>
      <c r="H80" s="5">
        <v>139.46192776543182</v>
      </c>
      <c r="I80" s="5">
        <v>179.18647000000001</v>
      </c>
      <c r="J80" s="5">
        <v>175.18415000000002</v>
      </c>
      <c r="K80" s="5">
        <v>190.40110000000001</v>
      </c>
      <c r="L80" s="5">
        <v>275.58739000000003</v>
      </c>
      <c r="M80" s="5">
        <v>307.20344563527033</v>
      </c>
      <c r="N80" s="5">
        <v>338.54017387981298</v>
      </c>
      <c r="O80" s="5">
        <v>352.65576324358176</v>
      </c>
      <c r="P80" s="5">
        <v>346.35114737594085</v>
      </c>
      <c r="Q80" s="5">
        <v>366.19872066918202</v>
      </c>
      <c r="R80" s="5">
        <v>386.11695143971923</v>
      </c>
    </row>
    <row r="81" spans="1:18" ht="11.25" customHeight="1" x14ac:dyDescent="0.25">
      <c r="A81" s="48" t="s">
        <v>132</v>
      </c>
      <c r="B81" s="49" t="s">
        <v>131</v>
      </c>
      <c r="C81" s="4">
        <v>34.752077959300699</v>
      </c>
      <c r="D81" s="4">
        <v>37.700000000000003</v>
      </c>
      <c r="E81" s="4">
        <v>63.899609999999996</v>
      </c>
      <c r="F81" s="4">
        <v>67.3</v>
      </c>
      <c r="G81" s="4">
        <v>72.999559999999988</v>
      </c>
      <c r="H81" s="4">
        <v>59.639738590560484</v>
      </c>
      <c r="I81" s="4">
        <v>66.799610000000001</v>
      </c>
      <c r="J81" s="4">
        <v>74.7</v>
      </c>
      <c r="K81" s="4">
        <v>81.700470000000024</v>
      </c>
      <c r="L81" s="4">
        <v>108.92390999999999</v>
      </c>
      <c r="M81" s="4">
        <v>129.02450704035343</v>
      </c>
      <c r="N81" s="4">
        <v>137.718543995414</v>
      </c>
      <c r="O81" s="4">
        <v>158.09202935871804</v>
      </c>
      <c r="P81" s="4">
        <v>155.03496247048903</v>
      </c>
      <c r="Q81" s="4">
        <v>126.75554013699451</v>
      </c>
      <c r="R81" s="4">
        <v>136.76286161719869</v>
      </c>
    </row>
    <row r="82" spans="1:18" ht="11.25" customHeight="1" x14ac:dyDescent="0.25">
      <c r="A82" s="48" t="s">
        <v>130</v>
      </c>
      <c r="B82" s="49" t="s">
        <v>129</v>
      </c>
      <c r="C82" s="4">
        <v>43.708799082831696</v>
      </c>
      <c r="D82" s="4">
        <v>40.30037999999999</v>
      </c>
      <c r="E82" s="4">
        <v>44.002659999999992</v>
      </c>
      <c r="F82" s="4">
        <v>46.536509999999993</v>
      </c>
      <c r="G82" s="4">
        <v>71.799180000000007</v>
      </c>
      <c r="H82" s="4">
        <v>79.822189174871355</v>
      </c>
      <c r="I82" s="4">
        <v>112.38686</v>
      </c>
      <c r="J82" s="4">
        <v>100.48415000000001</v>
      </c>
      <c r="K82" s="4">
        <v>108.70062999999999</v>
      </c>
      <c r="L82" s="4">
        <v>166.66348000000002</v>
      </c>
      <c r="M82" s="4">
        <v>178.17893859491693</v>
      </c>
      <c r="N82" s="4">
        <v>200.82162988439899</v>
      </c>
      <c r="O82" s="4">
        <v>194.56373388486372</v>
      </c>
      <c r="P82" s="4">
        <v>191.31618490545182</v>
      </c>
      <c r="Q82" s="4">
        <v>239.44318053218754</v>
      </c>
      <c r="R82" s="4">
        <v>249.35408982252056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518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2378.3577638841557</v>
      </c>
      <c r="D2" s="45">
        <v>2680.5575400000002</v>
      </c>
      <c r="E2" s="45">
        <v>2354.8694299999993</v>
      </c>
      <c r="F2" s="45">
        <v>3207.2117499999999</v>
      </c>
      <c r="G2" s="45">
        <v>3251.2415499999997</v>
      </c>
      <c r="H2" s="45">
        <v>3468.8694000757337</v>
      </c>
      <c r="I2" s="45">
        <v>3195.6250600000017</v>
      </c>
      <c r="J2" s="45">
        <v>2950.9057000000025</v>
      </c>
      <c r="K2" s="45">
        <v>2930.6425299999996</v>
      </c>
      <c r="L2" s="45">
        <v>2693.2151500000004</v>
      </c>
      <c r="M2" s="45">
        <v>2974.6194966392541</v>
      </c>
      <c r="N2" s="45">
        <v>2981.9825709026645</v>
      </c>
      <c r="O2" s="45">
        <v>2475.3446509728683</v>
      </c>
      <c r="P2" s="45">
        <v>2019.918192462058</v>
      </c>
      <c r="Q2" s="45">
        <v>1870.6157918933473</v>
      </c>
      <c r="R2" s="45">
        <v>2286.1798058221457</v>
      </c>
    </row>
    <row r="3" spans="1:18" ht="11.25" customHeight="1" x14ac:dyDescent="0.25">
      <c r="A3" s="46" t="s">
        <v>286</v>
      </c>
      <c r="B3" s="47" t="s">
        <v>285</v>
      </c>
      <c r="C3" s="5">
        <v>1059.4654249155128</v>
      </c>
      <c r="D3" s="5">
        <v>1326.9153500000002</v>
      </c>
      <c r="E3" s="5">
        <v>1225.52099</v>
      </c>
      <c r="F3" s="5">
        <v>1610.10025</v>
      </c>
      <c r="G3" s="5">
        <v>1559.18938</v>
      </c>
      <c r="H3" s="5">
        <v>1382.7750600898116</v>
      </c>
      <c r="I3" s="5">
        <v>1358.3513300000018</v>
      </c>
      <c r="J3" s="5">
        <v>1214.5946500000023</v>
      </c>
      <c r="K3" s="5">
        <v>1034.3967300000002</v>
      </c>
      <c r="L3" s="5">
        <v>682.31439</v>
      </c>
      <c r="M3" s="5">
        <v>898.50469159897136</v>
      </c>
      <c r="N3" s="5">
        <v>994.38678978762937</v>
      </c>
      <c r="O3" s="5">
        <v>798.08072798619457</v>
      </c>
      <c r="P3" s="5">
        <v>755.25460972580765</v>
      </c>
      <c r="Q3" s="5">
        <v>477.55160422024778</v>
      </c>
      <c r="R3" s="5">
        <v>464.0540330875225</v>
      </c>
    </row>
    <row r="4" spans="1:18" ht="11.25" customHeight="1" x14ac:dyDescent="0.25">
      <c r="A4" s="48" t="s">
        <v>284</v>
      </c>
      <c r="B4" s="49" t="s">
        <v>283</v>
      </c>
      <c r="C4" s="4">
        <v>774.97388805241951</v>
      </c>
      <c r="D4" s="4">
        <v>984.32553000000019</v>
      </c>
      <c r="E4" s="4">
        <v>903.21348</v>
      </c>
      <c r="F4" s="4">
        <v>1274.6912600000001</v>
      </c>
      <c r="G4" s="4">
        <v>1321.29081</v>
      </c>
      <c r="H4" s="4">
        <v>1135.5937806850407</v>
      </c>
      <c r="I4" s="4">
        <v>1209.6563700000017</v>
      </c>
      <c r="J4" s="4">
        <v>1214.5946500000023</v>
      </c>
      <c r="K4" s="4">
        <v>1034.3967300000002</v>
      </c>
      <c r="L4" s="4">
        <v>682.31439</v>
      </c>
      <c r="M4" s="4">
        <v>898.50469159897136</v>
      </c>
      <c r="N4" s="4">
        <v>994.38678978762937</v>
      </c>
      <c r="O4" s="4">
        <v>798.08072798619457</v>
      </c>
      <c r="P4" s="4">
        <v>755.25460972580765</v>
      </c>
      <c r="Q4" s="4">
        <v>477.55160422024778</v>
      </c>
      <c r="R4" s="4">
        <v>464.0540330875225</v>
      </c>
    </row>
    <row r="5" spans="1:18" ht="11.25" customHeight="1" x14ac:dyDescent="0.25">
      <c r="A5" s="50" t="s">
        <v>282</v>
      </c>
      <c r="B5" s="51" t="s">
        <v>281</v>
      </c>
      <c r="C5" s="7">
        <v>774.97388805241951</v>
      </c>
      <c r="D5" s="7">
        <v>984.32553000000019</v>
      </c>
      <c r="E5" s="7">
        <v>903.21348</v>
      </c>
      <c r="F5" s="7">
        <v>1274.6912600000001</v>
      </c>
      <c r="G5" s="7">
        <v>1321.29081</v>
      </c>
      <c r="H5" s="7">
        <v>1135.5937806850407</v>
      </c>
      <c r="I5" s="7">
        <v>1209.6563700000017</v>
      </c>
      <c r="J5" s="7">
        <v>1214.5946500000023</v>
      </c>
      <c r="K5" s="7">
        <v>1034.3967300000002</v>
      </c>
      <c r="L5" s="7">
        <v>682.31439</v>
      </c>
      <c r="M5" s="7">
        <v>898.50469159897136</v>
      </c>
      <c r="N5" s="7">
        <v>994.38678978762937</v>
      </c>
      <c r="O5" s="7">
        <v>798.08072798619457</v>
      </c>
      <c r="P5" s="7">
        <v>755.25460972580765</v>
      </c>
      <c r="Q5" s="7">
        <v>477.55160422024778</v>
      </c>
      <c r="R5" s="7">
        <v>464.0540330875225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69.697640000001684</v>
      </c>
      <c r="J6" s="6">
        <v>93.700000000002092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774.97388805241951</v>
      </c>
      <c r="D8" s="6">
        <v>984.32553000000019</v>
      </c>
      <c r="E8" s="6">
        <v>903.21348</v>
      </c>
      <c r="F8" s="6">
        <v>1274.6912600000001</v>
      </c>
      <c r="G8" s="6">
        <v>1321.29081</v>
      </c>
      <c r="H8" s="6">
        <v>1135.5937806850407</v>
      </c>
      <c r="I8" s="6">
        <v>1139.9587300000001</v>
      </c>
      <c r="J8" s="6">
        <v>1120.8946500000002</v>
      </c>
      <c r="K8" s="6">
        <v>1034.3967300000002</v>
      </c>
      <c r="L8" s="6">
        <v>682.31439</v>
      </c>
      <c r="M8" s="6">
        <v>898.50469159897136</v>
      </c>
      <c r="N8" s="6">
        <v>994.38678978762937</v>
      </c>
      <c r="O8" s="6">
        <v>798.08072798619457</v>
      </c>
      <c r="P8" s="6">
        <v>755.25460972580765</v>
      </c>
      <c r="Q8" s="6">
        <v>477.55160422024778</v>
      </c>
      <c r="R8" s="6">
        <v>464.0540330875225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284.49153686309324</v>
      </c>
      <c r="D15" s="4">
        <v>342.58981999999997</v>
      </c>
      <c r="E15" s="4">
        <v>322.30750999999998</v>
      </c>
      <c r="F15" s="4">
        <v>335.40899000000002</v>
      </c>
      <c r="G15" s="4">
        <v>237.89857000000001</v>
      </c>
      <c r="H15" s="4">
        <v>247.18127940477086</v>
      </c>
      <c r="I15" s="4">
        <v>148.69496000000001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284.49153686309324</v>
      </c>
      <c r="D16" s="7">
        <v>342.58981999999997</v>
      </c>
      <c r="E16" s="7">
        <v>322.30750999999998</v>
      </c>
      <c r="F16" s="7">
        <v>335.40899000000002</v>
      </c>
      <c r="G16" s="7">
        <v>237.89857000000001</v>
      </c>
      <c r="H16" s="7">
        <v>247.18127940477086</v>
      </c>
      <c r="I16" s="7">
        <v>148.69496000000001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108.91372886213792</v>
      </c>
      <c r="D21" s="5">
        <v>130.98697999999996</v>
      </c>
      <c r="E21" s="5">
        <v>39.300699999999985</v>
      </c>
      <c r="F21" s="5">
        <v>115.67509999999997</v>
      </c>
      <c r="G21" s="5">
        <v>95.604760000000013</v>
      </c>
      <c r="H21" s="5">
        <v>84.144990234393831</v>
      </c>
      <c r="I21" s="5">
        <v>95.69140000000003</v>
      </c>
      <c r="J21" s="5">
        <v>73.680430000000001</v>
      </c>
      <c r="K21" s="5">
        <v>67.991490000000042</v>
      </c>
      <c r="L21" s="5">
        <v>42.145559999999996</v>
      </c>
      <c r="M21" s="5">
        <v>33.502200656920785</v>
      </c>
      <c r="N21" s="5">
        <v>20.182522516121413</v>
      </c>
      <c r="O21" s="5">
        <v>4.8963610171021985</v>
      </c>
      <c r="P21" s="5">
        <v>2.9259022623042066</v>
      </c>
      <c r="Q21" s="5">
        <v>2.9736241334406155</v>
      </c>
      <c r="R21" s="5">
        <v>38.28067627903787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108.91372886213792</v>
      </c>
      <c r="D30" s="4">
        <v>130.98697999999996</v>
      </c>
      <c r="E30" s="4">
        <v>39.300699999999985</v>
      </c>
      <c r="F30" s="4">
        <v>115.67509999999997</v>
      </c>
      <c r="G30" s="4">
        <v>95.604760000000013</v>
      </c>
      <c r="H30" s="4">
        <v>84.144990234393831</v>
      </c>
      <c r="I30" s="4">
        <v>95.69140000000003</v>
      </c>
      <c r="J30" s="4">
        <v>73.680430000000001</v>
      </c>
      <c r="K30" s="4">
        <v>67.991490000000042</v>
      </c>
      <c r="L30" s="4">
        <v>42.145559999999996</v>
      </c>
      <c r="M30" s="4">
        <v>33.502200656920785</v>
      </c>
      <c r="N30" s="4">
        <v>20.182522516121413</v>
      </c>
      <c r="O30" s="4">
        <v>4.8963610171021985</v>
      </c>
      <c r="P30" s="4">
        <v>2.9259022623042066</v>
      </c>
      <c r="Q30" s="4">
        <v>2.9736241334406155</v>
      </c>
      <c r="R30" s="4">
        <v>38.28067627903787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16.302140000000001</v>
      </c>
      <c r="E43" s="7">
        <v>1</v>
      </c>
      <c r="F43" s="7">
        <v>1.0019199999999997</v>
      </c>
      <c r="G43" s="7">
        <v>0</v>
      </c>
      <c r="H43" s="7">
        <v>1.0270293455689221</v>
      </c>
      <c r="I43" s="7">
        <v>2.0659999999999998</v>
      </c>
      <c r="J43" s="7">
        <v>2.0328799999999996</v>
      </c>
      <c r="K43" s="7">
        <v>2.0333400000000008</v>
      </c>
      <c r="L43" s="7">
        <v>2.06874</v>
      </c>
      <c r="M43" s="7">
        <v>1.0190802976537827</v>
      </c>
      <c r="N43" s="7">
        <v>2.0301953008943507</v>
      </c>
      <c r="O43" s="7">
        <v>2.030194187016054</v>
      </c>
      <c r="P43" s="7">
        <v>1.0151054564681095</v>
      </c>
      <c r="Q43" s="7">
        <v>2.0182543791023035</v>
      </c>
      <c r="R43" s="7">
        <v>1.0210949327795682</v>
      </c>
    </row>
    <row r="44" spans="1:18" ht="11.25" customHeight="1" x14ac:dyDescent="0.25">
      <c r="A44" s="50" t="s">
        <v>205</v>
      </c>
      <c r="B44" s="51" t="s">
        <v>204</v>
      </c>
      <c r="C44" s="7">
        <v>108.91372886213792</v>
      </c>
      <c r="D44" s="7">
        <v>114.68483999999997</v>
      </c>
      <c r="E44" s="7">
        <v>38.300699999999985</v>
      </c>
      <c r="F44" s="7">
        <v>114.67317999999997</v>
      </c>
      <c r="G44" s="7">
        <v>95.604760000000013</v>
      </c>
      <c r="H44" s="7">
        <v>83.117960888824911</v>
      </c>
      <c r="I44" s="7">
        <v>93.625400000000027</v>
      </c>
      <c r="J44" s="7">
        <v>71.647549999999995</v>
      </c>
      <c r="K44" s="7">
        <v>65.958150000000046</v>
      </c>
      <c r="L44" s="7">
        <v>40.076819999999998</v>
      </c>
      <c r="M44" s="7">
        <v>32.483120359267005</v>
      </c>
      <c r="N44" s="7">
        <v>18.152327215227061</v>
      </c>
      <c r="O44" s="7">
        <v>2.8661668300861445</v>
      </c>
      <c r="P44" s="7">
        <v>1.9107968058360969</v>
      </c>
      <c r="Q44" s="7">
        <v>0.95536975433831195</v>
      </c>
      <c r="R44" s="7">
        <v>37.259581346258301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1082.2438245901203</v>
      </c>
      <c r="D52" s="5">
        <v>1094.3015</v>
      </c>
      <c r="E52" s="5">
        <v>923.29</v>
      </c>
      <c r="F52" s="5">
        <v>1284.7146599999996</v>
      </c>
      <c r="G52" s="5">
        <v>1351.1644499999998</v>
      </c>
      <c r="H52" s="5">
        <v>1639.3289107673484</v>
      </c>
      <c r="I52" s="5">
        <v>1239.2566800000002</v>
      </c>
      <c r="J52" s="5">
        <v>1097.8839600000001</v>
      </c>
      <c r="K52" s="5">
        <v>1255.8801699999995</v>
      </c>
      <c r="L52" s="5">
        <v>1302.8473200000003</v>
      </c>
      <c r="M52" s="5">
        <v>1392.95638818107</v>
      </c>
      <c r="N52" s="5">
        <v>1228.8780924113189</v>
      </c>
      <c r="O52" s="5">
        <v>812.95000287625817</v>
      </c>
      <c r="P52" s="5">
        <v>531.39133283450269</v>
      </c>
      <c r="Q52" s="5">
        <v>526.08681245753144</v>
      </c>
      <c r="R52" s="5">
        <v>856.60159495113544</v>
      </c>
    </row>
    <row r="53" spans="1:18" ht="11.25" customHeight="1" x14ac:dyDescent="0.25">
      <c r="A53" s="48" t="s">
        <v>187</v>
      </c>
      <c r="B53" s="49" t="s">
        <v>186</v>
      </c>
      <c r="C53" s="4">
        <v>892.55694385770289</v>
      </c>
      <c r="D53" s="4">
        <v>843.01368000000014</v>
      </c>
      <c r="E53" s="4">
        <v>663.08370000000002</v>
      </c>
      <c r="F53" s="4">
        <v>1058.6631399999997</v>
      </c>
      <c r="G53" s="4">
        <v>1048.4872999999998</v>
      </c>
      <c r="H53" s="4">
        <v>1328.4721270210198</v>
      </c>
      <c r="I53" s="4">
        <v>918.04802000000018</v>
      </c>
      <c r="J53" s="4">
        <v>747.16431999999998</v>
      </c>
      <c r="K53" s="4">
        <v>957.06437999999957</v>
      </c>
      <c r="L53" s="4">
        <v>1026.1577300000004</v>
      </c>
      <c r="M53" s="4">
        <v>1020.0277525609163</v>
      </c>
      <c r="N53" s="4">
        <v>852.93214083248631</v>
      </c>
      <c r="O53" s="4">
        <v>455.09534626410601</v>
      </c>
      <c r="P53" s="4">
        <v>129.65035142407891</v>
      </c>
      <c r="Q53" s="4">
        <v>104.33257223422882</v>
      </c>
      <c r="R53" s="4">
        <v>421.49602506482677</v>
      </c>
    </row>
    <row r="54" spans="1:18" ht="11.25" customHeight="1" x14ac:dyDescent="0.25">
      <c r="A54" s="48" t="s">
        <v>185</v>
      </c>
      <c r="B54" s="49" t="s">
        <v>184</v>
      </c>
      <c r="C54" s="4">
        <v>189.68688073241751</v>
      </c>
      <c r="D54" s="4">
        <v>251.28781999999998</v>
      </c>
      <c r="E54" s="4">
        <v>260.2063</v>
      </c>
      <c r="F54" s="4">
        <v>226.05151999999998</v>
      </c>
      <c r="G54" s="4">
        <v>302.67714999999998</v>
      </c>
      <c r="H54" s="4">
        <v>310.85678374632852</v>
      </c>
      <c r="I54" s="4">
        <v>321.20865999999995</v>
      </c>
      <c r="J54" s="4">
        <v>350.71964000000003</v>
      </c>
      <c r="K54" s="4">
        <v>298.81578999999999</v>
      </c>
      <c r="L54" s="4">
        <v>276.68959000000001</v>
      </c>
      <c r="M54" s="4">
        <v>372.92863562015367</v>
      </c>
      <c r="N54" s="4">
        <v>375.94595157883259</v>
      </c>
      <c r="O54" s="4">
        <v>357.8546566121521</v>
      </c>
      <c r="P54" s="4">
        <v>401.74098141042373</v>
      </c>
      <c r="Q54" s="4">
        <v>421.75424022330265</v>
      </c>
      <c r="R54" s="4">
        <v>435.10556988630867</v>
      </c>
    </row>
    <row r="55" spans="1:18" ht="11.25" customHeight="1" x14ac:dyDescent="0.25">
      <c r="A55" s="50" t="s">
        <v>183</v>
      </c>
      <c r="B55" s="51" t="s">
        <v>182</v>
      </c>
      <c r="C55" s="7">
        <v>70.003232093281838</v>
      </c>
      <c r="D55" s="7">
        <v>75.897840000000002</v>
      </c>
      <c r="E55" s="7">
        <v>59.70194</v>
      </c>
      <c r="F55" s="7">
        <v>29.177</v>
      </c>
      <c r="G55" s="7">
        <v>48.690899999999999</v>
      </c>
      <c r="H55" s="7">
        <v>41.152954446711284</v>
      </c>
      <c r="I55" s="7">
        <v>38.301380000000002</v>
      </c>
      <c r="J55" s="7">
        <v>36.6</v>
      </c>
      <c r="K55" s="7">
        <v>38.810790000000004</v>
      </c>
      <c r="L55" s="7">
        <v>53.823680000000003</v>
      </c>
      <c r="M55" s="7">
        <v>50.439345192484573</v>
      </c>
      <c r="N55" s="7">
        <v>48.153855382389992</v>
      </c>
      <c r="O55" s="7">
        <v>49.79377463078869</v>
      </c>
      <c r="P55" s="7">
        <v>39.387871636849745</v>
      </c>
      <c r="Q55" s="7">
        <v>54.143915110068825</v>
      </c>
      <c r="R55" s="7">
        <v>86.820483424094803</v>
      </c>
    </row>
    <row r="56" spans="1:18" ht="11.25" customHeight="1" x14ac:dyDescent="0.25">
      <c r="A56" s="50" t="s">
        <v>181</v>
      </c>
      <c r="B56" s="51" t="s">
        <v>180</v>
      </c>
      <c r="C56" s="7">
        <v>119.68364863913567</v>
      </c>
      <c r="D56" s="7">
        <v>175.38997999999998</v>
      </c>
      <c r="E56" s="7">
        <v>200.50436000000002</v>
      </c>
      <c r="F56" s="7">
        <v>196.87451999999999</v>
      </c>
      <c r="G56" s="7">
        <v>253.98624999999998</v>
      </c>
      <c r="H56" s="7">
        <v>269.70382929961721</v>
      </c>
      <c r="I56" s="7">
        <v>282.90727999999996</v>
      </c>
      <c r="J56" s="7">
        <v>314.11964</v>
      </c>
      <c r="K56" s="7">
        <v>260.005</v>
      </c>
      <c r="L56" s="7">
        <v>222.86591000000001</v>
      </c>
      <c r="M56" s="7">
        <v>322.48929042766912</v>
      </c>
      <c r="N56" s="7">
        <v>327.79209619644257</v>
      </c>
      <c r="O56" s="7">
        <v>308.06088198136342</v>
      </c>
      <c r="P56" s="7">
        <v>362.35310977357398</v>
      </c>
      <c r="Q56" s="7">
        <v>367.61032511323384</v>
      </c>
      <c r="R56" s="7">
        <v>348.28508646221388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106.64469284417696</v>
      </c>
      <c r="D61" s="5">
        <v>116.15353999999996</v>
      </c>
      <c r="E61" s="5">
        <v>129.62830000000005</v>
      </c>
      <c r="F61" s="5">
        <v>156.48510999999993</v>
      </c>
      <c r="G61" s="5">
        <v>204.88173999999998</v>
      </c>
      <c r="H61" s="5">
        <v>316.80948585935658</v>
      </c>
      <c r="I61" s="5">
        <v>422.59471000000008</v>
      </c>
      <c r="J61" s="5">
        <v>485.73782000000006</v>
      </c>
      <c r="K61" s="5">
        <v>494.79725000000013</v>
      </c>
      <c r="L61" s="5">
        <v>516.51748999999995</v>
      </c>
      <c r="M61" s="5">
        <v>495.91409137681501</v>
      </c>
      <c r="N61" s="5">
        <v>552.97584278030865</v>
      </c>
      <c r="O61" s="5">
        <v>667.95828561389646</v>
      </c>
      <c r="P61" s="5">
        <v>569.96091396551105</v>
      </c>
      <c r="Q61" s="5">
        <v>657.68767990785045</v>
      </c>
      <c r="R61" s="5">
        <v>740.41885157557351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106.64469284417696</v>
      </c>
      <c r="D68" s="4">
        <v>116.15353999999996</v>
      </c>
      <c r="E68" s="4">
        <v>127.02869000000005</v>
      </c>
      <c r="F68" s="4">
        <v>153.88707999999994</v>
      </c>
      <c r="G68" s="4">
        <v>203.18176999999997</v>
      </c>
      <c r="H68" s="4">
        <v>314.82706491734837</v>
      </c>
      <c r="I68" s="4">
        <v>419.99471000000005</v>
      </c>
      <c r="J68" s="4">
        <v>483.63843000000008</v>
      </c>
      <c r="K68" s="4">
        <v>493.39749000000012</v>
      </c>
      <c r="L68" s="4">
        <v>515.21767999999997</v>
      </c>
      <c r="M68" s="4">
        <v>494.71986665954176</v>
      </c>
      <c r="N68" s="4">
        <v>552.06822837312416</v>
      </c>
      <c r="O68" s="4">
        <v>667.38505810236779</v>
      </c>
      <c r="P68" s="4">
        <v>569.69817759526325</v>
      </c>
      <c r="Q68" s="4">
        <v>657.35329369616363</v>
      </c>
      <c r="R68" s="4">
        <v>740.37108357169427</v>
      </c>
    </row>
    <row r="69" spans="1:18" ht="11.25" customHeight="1" x14ac:dyDescent="0.25">
      <c r="A69" s="50" t="s">
        <v>155</v>
      </c>
      <c r="B69" s="51" t="s">
        <v>154</v>
      </c>
      <c r="C69" s="7">
        <v>83.978217254227559</v>
      </c>
      <c r="D69" s="7">
        <v>93.515109999999964</v>
      </c>
      <c r="E69" s="7">
        <v>107.33064000000006</v>
      </c>
      <c r="F69" s="7">
        <v>109.16635999999994</v>
      </c>
      <c r="G69" s="7">
        <v>124.03758999999997</v>
      </c>
      <c r="H69" s="7">
        <v>157.5470965229909</v>
      </c>
      <c r="I69" s="7">
        <v>180.52072000000001</v>
      </c>
      <c r="J69" s="7">
        <v>257.96084000000008</v>
      </c>
      <c r="K69" s="7">
        <v>266.04824000000008</v>
      </c>
      <c r="L69" s="7">
        <v>313.04013999999995</v>
      </c>
      <c r="M69" s="7">
        <v>300.48765714015622</v>
      </c>
      <c r="N69" s="7">
        <v>365.48194787515138</v>
      </c>
      <c r="O69" s="7">
        <v>444.75657406190828</v>
      </c>
      <c r="P69" s="7">
        <v>341.86278117416407</v>
      </c>
      <c r="Q69" s="7">
        <v>331.42396567706669</v>
      </c>
      <c r="R69" s="7">
        <v>392.92183150459078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16.145982612018759</v>
      </c>
      <c r="D71" s="7">
        <v>15</v>
      </c>
      <c r="E71" s="7">
        <v>11.99755</v>
      </c>
      <c r="F71" s="7">
        <v>16.19753</v>
      </c>
      <c r="G71" s="7">
        <v>15.467269999999999</v>
      </c>
      <c r="H71" s="7">
        <v>83.381195089321068</v>
      </c>
      <c r="I71" s="7">
        <v>132.19913</v>
      </c>
      <c r="J71" s="7">
        <v>120.85721999999998</v>
      </c>
      <c r="K71" s="7">
        <v>136.26284000000004</v>
      </c>
      <c r="L71" s="7">
        <v>123.16195000000002</v>
      </c>
      <c r="M71" s="7">
        <v>122.16948560573857</v>
      </c>
      <c r="N71" s="7">
        <v>127.25702360821205</v>
      </c>
      <c r="O71" s="7">
        <v>154.17511426023336</v>
      </c>
      <c r="P71" s="7">
        <v>141.87450568583782</v>
      </c>
      <c r="Q71" s="7">
        <v>236.14684101686143</v>
      </c>
      <c r="R71" s="7">
        <v>244.69723304267248</v>
      </c>
    </row>
    <row r="72" spans="1:18" ht="11.25" customHeight="1" x14ac:dyDescent="0.25">
      <c r="A72" s="55" t="s">
        <v>149</v>
      </c>
      <c r="B72" s="51" t="s">
        <v>148</v>
      </c>
      <c r="C72" s="7">
        <v>6.5204929779306404</v>
      </c>
      <c r="D72" s="7">
        <v>7.6384299999999996</v>
      </c>
      <c r="E72" s="7">
        <v>7.6006999999999962</v>
      </c>
      <c r="F72" s="7">
        <v>28.323309999999999</v>
      </c>
      <c r="G72" s="7">
        <v>59.574790000000007</v>
      </c>
      <c r="H72" s="7">
        <v>62.195321127090921</v>
      </c>
      <c r="I72" s="7">
        <v>94.033510000000007</v>
      </c>
      <c r="J72" s="7">
        <v>91.622499999999988</v>
      </c>
      <c r="K72" s="7">
        <v>83.557470000000009</v>
      </c>
      <c r="L72" s="7">
        <v>70.814279999999997</v>
      </c>
      <c r="M72" s="7">
        <v>70.267468457009059</v>
      </c>
      <c r="N72" s="7">
        <v>58.469416858061372</v>
      </c>
      <c r="O72" s="7">
        <v>68.405600600900527</v>
      </c>
      <c r="P72" s="7">
        <v>85.913120630460554</v>
      </c>
      <c r="Q72" s="7">
        <v>89.758602276847427</v>
      </c>
      <c r="R72" s="7">
        <v>102.72725044406766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9.98E-2</v>
      </c>
      <c r="F73" s="7">
        <v>0.19988</v>
      </c>
      <c r="G73" s="7">
        <v>4.1021200000000002</v>
      </c>
      <c r="H73" s="7">
        <v>11.703452177945467</v>
      </c>
      <c r="I73" s="7">
        <v>13.241349999999999</v>
      </c>
      <c r="J73" s="7">
        <v>13.19787</v>
      </c>
      <c r="K73" s="7">
        <v>7.5289400000000013</v>
      </c>
      <c r="L73" s="7">
        <v>8.2013099999999994</v>
      </c>
      <c r="M73" s="7">
        <v>1.7952554566379</v>
      </c>
      <c r="N73" s="7">
        <v>0.85984003169938028</v>
      </c>
      <c r="O73" s="7">
        <v>4.7769179325499879E-2</v>
      </c>
      <c r="P73" s="7">
        <v>4.7770104800808011E-2</v>
      </c>
      <c r="Q73" s="7">
        <v>2.3884725388047423E-2</v>
      </c>
      <c r="R73" s="7">
        <v>2.4768580363308423E-2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9.98E-2</v>
      </c>
      <c r="F77" s="6">
        <v>0.19988</v>
      </c>
      <c r="G77" s="6">
        <v>4.1021200000000002</v>
      </c>
      <c r="H77" s="6">
        <v>11.703452177945467</v>
      </c>
      <c r="I77" s="6">
        <v>13.241349999999999</v>
      </c>
      <c r="J77" s="6">
        <v>13.19787</v>
      </c>
      <c r="K77" s="6">
        <v>7.5289400000000013</v>
      </c>
      <c r="L77" s="6">
        <v>8.2013099999999994</v>
      </c>
      <c r="M77" s="6">
        <v>1.7952554566379</v>
      </c>
      <c r="N77" s="6">
        <v>0.85984003169938028</v>
      </c>
      <c r="O77" s="6">
        <v>4.7769179325499879E-2</v>
      </c>
      <c r="P77" s="6">
        <v>4.7770104800808011E-2</v>
      </c>
      <c r="Q77" s="6">
        <v>2.3884725388047423E-2</v>
      </c>
      <c r="R77" s="6">
        <v>2.4768580363308423E-2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2.599610000000002</v>
      </c>
      <c r="F78" s="4">
        <v>2.5980300000000014</v>
      </c>
      <c r="G78" s="4">
        <v>1.6999699999999969</v>
      </c>
      <c r="H78" s="4">
        <v>1.9824209420082199</v>
      </c>
      <c r="I78" s="4">
        <v>2.6</v>
      </c>
      <c r="J78" s="4">
        <v>2.0993899999999996</v>
      </c>
      <c r="K78" s="4">
        <v>1.3997600000000006</v>
      </c>
      <c r="L78" s="4">
        <v>1.2998100000000008</v>
      </c>
      <c r="M78" s="4">
        <v>1.1942247172732472</v>
      </c>
      <c r="N78" s="4">
        <v>0.90761440718448005</v>
      </c>
      <c r="O78" s="4">
        <v>0.57322751152868889</v>
      </c>
      <c r="P78" s="4">
        <v>0.26273637024777585</v>
      </c>
      <c r="Q78" s="4">
        <v>0.33438621168677329</v>
      </c>
      <c r="R78" s="4">
        <v>4.7768003879259169E-2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21.090092672207902</v>
      </c>
      <c r="D80" s="5">
        <v>12.200169999999996</v>
      </c>
      <c r="E80" s="5">
        <v>37.129439999999988</v>
      </c>
      <c r="F80" s="5">
        <v>40.236629999999991</v>
      </c>
      <c r="G80" s="5">
        <v>40.401220000000009</v>
      </c>
      <c r="H80" s="5">
        <v>45.810953124823392</v>
      </c>
      <c r="I80" s="5">
        <v>79.730940000000004</v>
      </c>
      <c r="J80" s="5">
        <v>79.008840000000021</v>
      </c>
      <c r="K80" s="5">
        <v>77.57689000000002</v>
      </c>
      <c r="L80" s="5">
        <v>149.39039000000002</v>
      </c>
      <c r="M80" s="5">
        <v>153.74212482547688</v>
      </c>
      <c r="N80" s="5">
        <v>185.55932340728634</v>
      </c>
      <c r="O80" s="5">
        <v>191.45927347941691</v>
      </c>
      <c r="P80" s="5">
        <v>160.38543367393228</v>
      </c>
      <c r="Q80" s="5">
        <v>206.316071174277</v>
      </c>
      <c r="R80" s="5">
        <v>186.824649928876</v>
      </c>
    </row>
    <row r="81" spans="1:18" ht="11.25" customHeight="1" x14ac:dyDescent="0.25">
      <c r="A81" s="48" t="s">
        <v>132</v>
      </c>
      <c r="B81" s="49" t="s">
        <v>131</v>
      </c>
      <c r="C81" s="4">
        <v>10.437565682621599</v>
      </c>
      <c r="D81" s="4">
        <v>3.8010100000000051</v>
      </c>
      <c r="E81" s="4">
        <v>28.170010000000001</v>
      </c>
      <c r="F81" s="4">
        <v>30.96941</v>
      </c>
      <c r="G81" s="4">
        <v>28.80073999999999</v>
      </c>
      <c r="H81" s="4">
        <v>20.708203352042311</v>
      </c>
      <c r="I81" s="4">
        <v>23.53519</v>
      </c>
      <c r="J81" s="4">
        <v>28.918740000000003</v>
      </c>
      <c r="K81" s="4">
        <v>28.100180000000023</v>
      </c>
      <c r="L81" s="4">
        <v>56.490839999999992</v>
      </c>
      <c r="M81" s="4">
        <v>55.96007068887134</v>
      </c>
      <c r="N81" s="4">
        <v>73.373394490851851</v>
      </c>
      <c r="O81" s="4">
        <v>75.881530060462026</v>
      </c>
      <c r="P81" s="4">
        <v>40.22167259286757</v>
      </c>
      <c r="Q81" s="4">
        <v>36.448175779167556</v>
      </c>
      <c r="R81" s="4">
        <v>33.820535272263825</v>
      </c>
    </row>
    <row r="82" spans="1:18" ht="11.25" customHeight="1" x14ac:dyDescent="0.25">
      <c r="A82" s="48" t="s">
        <v>130</v>
      </c>
      <c r="B82" s="49" t="s">
        <v>129</v>
      </c>
      <c r="C82" s="4">
        <v>10.652526989586301</v>
      </c>
      <c r="D82" s="4">
        <v>8.3991599999999913</v>
      </c>
      <c r="E82" s="4">
        <v>8.9594299999999905</v>
      </c>
      <c r="F82" s="4">
        <v>9.2672199999999947</v>
      </c>
      <c r="G82" s="4">
        <v>11.600480000000015</v>
      </c>
      <c r="H82" s="4">
        <v>25.102749772781081</v>
      </c>
      <c r="I82" s="4">
        <v>56.195749999999997</v>
      </c>
      <c r="J82" s="4">
        <v>50.090100000000014</v>
      </c>
      <c r="K82" s="4">
        <v>49.47670999999999</v>
      </c>
      <c r="L82" s="4">
        <v>92.899550000000033</v>
      </c>
      <c r="M82" s="4">
        <v>97.782054136605552</v>
      </c>
      <c r="N82" s="4">
        <v>112.18592891643448</v>
      </c>
      <c r="O82" s="4">
        <v>115.57774341895488</v>
      </c>
      <c r="P82" s="4">
        <v>120.16376108106471</v>
      </c>
      <c r="Q82" s="4">
        <v>169.86789539510946</v>
      </c>
      <c r="R82" s="4">
        <v>153.00411465661219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519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1493.4655973111767</v>
      </c>
      <c r="D2" s="45">
        <v>1575.2732499999997</v>
      </c>
      <c r="E2" s="45">
        <v>1825.7718999999993</v>
      </c>
      <c r="F2" s="45">
        <v>1768.6189600000002</v>
      </c>
      <c r="G2" s="45">
        <v>1855.5501899999999</v>
      </c>
      <c r="H2" s="45">
        <v>1969.0232266963515</v>
      </c>
      <c r="I2" s="45">
        <v>2085.7981900000004</v>
      </c>
      <c r="J2" s="45">
        <v>2145.4748999999997</v>
      </c>
      <c r="K2" s="45">
        <v>2250.3972299999996</v>
      </c>
      <c r="L2" s="45">
        <v>2296.3121899999996</v>
      </c>
      <c r="M2" s="45">
        <v>2740.6507241846043</v>
      </c>
      <c r="N2" s="45">
        <v>2598.3917227262159</v>
      </c>
      <c r="O2" s="45">
        <v>2602.1870677608299</v>
      </c>
      <c r="P2" s="45">
        <v>2446.4247903000878</v>
      </c>
      <c r="Q2" s="45">
        <v>2155.140576902344</v>
      </c>
      <c r="R2" s="45">
        <v>2304.5532336117517</v>
      </c>
    </row>
    <row r="3" spans="1:18" ht="11.25" customHeight="1" x14ac:dyDescent="0.25">
      <c r="A3" s="46" t="s">
        <v>286</v>
      </c>
      <c r="B3" s="47" t="s">
        <v>285</v>
      </c>
      <c r="C3" s="5">
        <v>134.55828588315387</v>
      </c>
      <c r="D3" s="5">
        <v>125.34148999999991</v>
      </c>
      <c r="E3" s="5">
        <v>156.41119999999989</v>
      </c>
      <c r="F3" s="5">
        <v>121.84618</v>
      </c>
      <c r="G3" s="5">
        <v>136.90041999999994</v>
      </c>
      <c r="H3" s="5">
        <v>124.24494235712723</v>
      </c>
      <c r="I3" s="5">
        <v>131.59815000000003</v>
      </c>
      <c r="J3" s="5">
        <v>113.10533999999984</v>
      </c>
      <c r="K3" s="5">
        <v>127.40998999999988</v>
      </c>
      <c r="L3" s="5">
        <v>120.78071</v>
      </c>
      <c r="M3" s="5">
        <v>116.12870994083141</v>
      </c>
      <c r="N3" s="5">
        <v>120.28312518323264</v>
      </c>
      <c r="O3" s="5">
        <v>113.59405944095636</v>
      </c>
      <c r="P3" s="5">
        <v>124.86863475685539</v>
      </c>
      <c r="Q3" s="5">
        <v>142.54563921894248</v>
      </c>
      <c r="R3" s="5">
        <v>160.62263454874858</v>
      </c>
    </row>
    <row r="4" spans="1:18" ht="11.25" customHeight="1" x14ac:dyDescent="0.25">
      <c r="A4" s="48" t="s">
        <v>284</v>
      </c>
      <c r="B4" s="49" t="s">
        <v>283</v>
      </c>
      <c r="C4" s="4">
        <v>134.55828588315387</v>
      </c>
      <c r="D4" s="4">
        <v>125.34148999999991</v>
      </c>
      <c r="E4" s="4">
        <v>156.41119999999989</v>
      </c>
      <c r="F4" s="4">
        <v>121.84618</v>
      </c>
      <c r="G4" s="4">
        <v>136.90041999999994</v>
      </c>
      <c r="H4" s="4">
        <v>124.24494235712723</v>
      </c>
      <c r="I4" s="4">
        <v>131.59815000000003</v>
      </c>
      <c r="J4" s="4">
        <v>113.10533999999984</v>
      </c>
      <c r="K4" s="4">
        <v>127.40998999999988</v>
      </c>
      <c r="L4" s="4">
        <v>120.78071</v>
      </c>
      <c r="M4" s="4">
        <v>116.12870994083141</v>
      </c>
      <c r="N4" s="4">
        <v>120.28312518323264</v>
      </c>
      <c r="O4" s="4">
        <v>113.59405944095636</v>
      </c>
      <c r="P4" s="4">
        <v>124.86863475685539</v>
      </c>
      <c r="Q4" s="4">
        <v>142.54563921894248</v>
      </c>
      <c r="R4" s="4">
        <v>160.62263454874858</v>
      </c>
    </row>
    <row r="5" spans="1:18" ht="11.25" customHeight="1" x14ac:dyDescent="0.25">
      <c r="A5" s="50" t="s">
        <v>282</v>
      </c>
      <c r="B5" s="51" t="s">
        <v>281</v>
      </c>
      <c r="C5" s="7">
        <v>134.55828588315387</v>
      </c>
      <c r="D5" s="7">
        <v>125.34148999999991</v>
      </c>
      <c r="E5" s="7">
        <v>156.41119999999989</v>
      </c>
      <c r="F5" s="7">
        <v>121.84618</v>
      </c>
      <c r="G5" s="7">
        <v>136.90041999999994</v>
      </c>
      <c r="H5" s="7">
        <v>124.24494235712723</v>
      </c>
      <c r="I5" s="7">
        <v>131.59815000000003</v>
      </c>
      <c r="J5" s="7">
        <v>113.10533999999984</v>
      </c>
      <c r="K5" s="7">
        <v>127.40998999999988</v>
      </c>
      <c r="L5" s="7">
        <v>120.78071</v>
      </c>
      <c r="M5" s="7">
        <v>116.12870994083141</v>
      </c>
      <c r="N5" s="7">
        <v>120.28312518323264</v>
      </c>
      <c r="O5" s="7">
        <v>113.59405944095636</v>
      </c>
      <c r="P5" s="7">
        <v>124.86863475685539</v>
      </c>
      <c r="Q5" s="7">
        <v>142.54563921894248</v>
      </c>
      <c r="R5" s="7">
        <v>160.62263454874858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134.55828588315387</v>
      </c>
      <c r="D8" s="6">
        <v>125.34148999999991</v>
      </c>
      <c r="E8" s="6">
        <v>156.41119999999989</v>
      </c>
      <c r="F8" s="6">
        <v>121.84618</v>
      </c>
      <c r="G8" s="6">
        <v>136.90041999999994</v>
      </c>
      <c r="H8" s="6">
        <v>124.24494235712723</v>
      </c>
      <c r="I8" s="6">
        <v>131.59815000000003</v>
      </c>
      <c r="J8" s="6">
        <v>113.10533999999984</v>
      </c>
      <c r="K8" s="6">
        <v>127.40998999999988</v>
      </c>
      <c r="L8" s="6">
        <v>120.78071</v>
      </c>
      <c r="M8" s="6">
        <v>116.12870994083141</v>
      </c>
      <c r="N8" s="6">
        <v>120.28312518323264</v>
      </c>
      <c r="O8" s="6">
        <v>113.59405944095636</v>
      </c>
      <c r="P8" s="6">
        <v>124.86863475685539</v>
      </c>
      <c r="Q8" s="6">
        <v>142.54563921894248</v>
      </c>
      <c r="R8" s="6">
        <v>160.62263454874858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169.10289481226681</v>
      </c>
      <c r="D21" s="5">
        <v>192.21862000000002</v>
      </c>
      <c r="E21" s="5">
        <v>169.20621</v>
      </c>
      <c r="F21" s="5">
        <v>195.01132000000004</v>
      </c>
      <c r="G21" s="5">
        <v>193.89562999999998</v>
      </c>
      <c r="H21" s="5">
        <v>177.89248356498084</v>
      </c>
      <c r="I21" s="5">
        <v>156.70953</v>
      </c>
      <c r="J21" s="5">
        <v>98.595770000000002</v>
      </c>
      <c r="K21" s="5">
        <v>94.70944999999999</v>
      </c>
      <c r="L21" s="5">
        <v>108.04892</v>
      </c>
      <c r="M21" s="5">
        <v>142.41665786766083</v>
      </c>
      <c r="N21" s="5">
        <v>71.77339261450804</v>
      </c>
      <c r="O21" s="5">
        <v>30.625948813582383</v>
      </c>
      <c r="P21" s="5">
        <v>22.989268723583322</v>
      </c>
      <c r="Q21" s="5">
        <v>9.6136070880412898</v>
      </c>
      <c r="R21" s="5">
        <v>11.583892321338396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169.10289481226681</v>
      </c>
      <c r="D30" s="4">
        <v>192.21862000000002</v>
      </c>
      <c r="E30" s="4">
        <v>169.20621</v>
      </c>
      <c r="F30" s="4">
        <v>195.01132000000004</v>
      </c>
      <c r="G30" s="4">
        <v>193.89562999999998</v>
      </c>
      <c r="H30" s="4">
        <v>177.89248356498084</v>
      </c>
      <c r="I30" s="4">
        <v>156.70953</v>
      </c>
      <c r="J30" s="4">
        <v>98.595770000000002</v>
      </c>
      <c r="K30" s="4">
        <v>94.70944999999999</v>
      </c>
      <c r="L30" s="4">
        <v>108.04892</v>
      </c>
      <c r="M30" s="4">
        <v>142.41665786766083</v>
      </c>
      <c r="N30" s="4">
        <v>71.77339261450804</v>
      </c>
      <c r="O30" s="4">
        <v>30.625948813582383</v>
      </c>
      <c r="P30" s="4">
        <v>22.989268723583322</v>
      </c>
      <c r="Q30" s="4">
        <v>9.6136070880412898</v>
      </c>
      <c r="R30" s="4">
        <v>11.583892321338396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1.1000000000000001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3.0980600000000003</v>
      </c>
      <c r="E43" s="7">
        <v>0</v>
      </c>
      <c r="F43" s="7">
        <v>1.0019100000000001</v>
      </c>
      <c r="G43" s="7">
        <v>0</v>
      </c>
      <c r="H43" s="7">
        <v>3.0572298851022182</v>
      </c>
      <c r="I43" s="7">
        <v>1.0335299999999998</v>
      </c>
      <c r="J43" s="7">
        <v>2.0670099999999998</v>
      </c>
      <c r="K43" s="7">
        <v>2.0666799999999999</v>
      </c>
      <c r="L43" s="7">
        <v>1.02841</v>
      </c>
      <c r="M43" s="7">
        <v>1.0190802976537827</v>
      </c>
      <c r="N43" s="7">
        <v>2.0301957568217577</v>
      </c>
      <c r="O43" s="7">
        <v>1.0091511730770582</v>
      </c>
      <c r="P43" s="7">
        <v>1.0151054564681095</v>
      </c>
      <c r="Q43" s="7">
        <v>1.0150975013186785</v>
      </c>
      <c r="R43" s="7">
        <v>2.0301736874604748</v>
      </c>
    </row>
    <row r="44" spans="1:18" ht="11.25" customHeight="1" x14ac:dyDescent="0.25">
      <c r="A44" s="50" t="s">
        <v>205</v>
      </c>
      <c r="B44" s="51" t="s">
        <v>204</v>
      </c>
      <c r="C44" s="7">
        <v>169.10289481226681</v>
      </c>
      <c r="D44" s="7">
        <v>189.12056000000001</v>
      </c>
      <c r="E44" s="7">
        <v>168.10621</v>
      </c>
      <c r="F44" s="7">
        <v>194.00941000000003</v>
      </c>
      <c r="G44" s="7">
        <v>193.89562999999998</v>
      </c>
      <c r="H44" s="7">
        <v>174.8352536798786</v>
      </c>
      <c r="I44" s="7">
        <v>155.67599999999999</v>
      </c>
      <c r="J44" s="7">
        <v>96.528760000000005</v>
      </c>
      <c r="K44" s="7">
        <v>92.642769999999985</v>
      </c>
      <c r="L44" s="7">
        <v>107.02051</v>
      </c>
      <c r="M44" s="7">
        <v>141.39757757000706</v>
      </c>
      <c r="N44" s="7">
        <v>69.743196857686286</v>
      </c>
      <c r="O44" s="7">
        <v>29.616797640505325</v>
      </c>
      <c r="P44" s="7">
        <v>21.974163267115213</v>
      </c>
      <c r="Q44" s="7">
        <v>8.5985095867226118</v>
      </c>
      <c r="R44" s="7">
        <v>9.5537186338779208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896.59719391584167</v>
      </c>
      <c r="D52" s="5">
        <v>958.60256000000004</v>
      </c>
      <c r="E52" s="5">
        <v>1212.2310399999997</v>
      </c>
      <c r="F52" s="5">
        <v>1146.3839900000003</v>
      </c>
      <c r="G52" s="5">
        <v>1126.42274</v>
      </c>
      <c r="H52" s="5">
        <v>1214.0397183795815</v>
      </c>
      <c r="I52" s="5">
        <v>1206.5291500000001</v>
      </c>
      <c r="J52" s="5">
        <v>1235.0990399999998</v>
      </c>
      <c r="K52" s="5">
        <v>1187.8320900000001</v>
      </c>
      <c r="L52" s="5">
        <v>1213.1021799999999</v>
      </c>
      <c r="M52" s="5">
        <v>1481.7680516317471</v>
      </c>
      <c r="N52" s="5">
        <v>1373.5414325472316</v>
      </c>
      <c r="O52" s="5">
        <v>1421.3084876017253</v>
      </c>
      <c r="P52" s="5">
        <v>1283.6803816104837</v>
      </c>
      <c r="Q52" s="5">
        <v>1072.2468257008368</v>
      </c>
      <c r="R52" s="5">
        <v>1155.140873738824</v>
      </c>
    </row>
    <row r="53" spans="1:18" ht="11.25" customHeight="1" x14ac:dyDescent="0.25">
      <c r="A53" s="48" t="s">
        <v>187</v>
      </c>
      <c r="B53" s="49" t="s">
        <v>186</v>
      </c>
      <c r="C53" s="4">
        <v>866.49808057163636</v>
      </c>
      <c r="D53" s="4">
        <v>941.29038000000003</v>
      </c>
      <c r="E53" s="4">
        <v>1184.6373399999998</v>
      </c>
      <c r="F53" s="4">
        <v>1117.7514700000002</v>
      </c>
      <c r="G53" s="4">
        <v>1110.9298699999999</v>
      </c>
      <c r="H53" s="4">
        <v>1190.9182848716814</v>
      </c>
      <c r="I53" s="4">
        <v>1189.83781</v>
      </c>
      <c r="J53" s="4">
        <v>1217.4981499999999</v>
      </c>
      <c r="K53" s="4">
        <v>1158.34788</v>
      </c>
      <c r="L53" s="4">
        <v>1185.1849999999999</v>
      </c>
      <c r="M53" s="4">
        <v>1453.581768623425</v>
      </c>
      <c r="N53" s="4">
        <v>1338.0486284445792</v>
      </c>
      <c r="O53" s="4">
        <v>1383.493926097909</v>
      </c>
      <c r="P53" s="4">
        <v>1252.8953288181751</v>
      </c>
      <c r="Q53" s="4">
        <v>1049.2732068887694</v>
      </c>
      <c r="R53" s="4">
        <v>1126.0733281192579</v>
      </c>
    </row>
    <row r="54" spans="1:18" ht="11.25" customHeight="1" x14ac:dyDescent="0.25">
      <c r="A54" s="48" t="s">
        <v>185</v>
      </c>
      <c r="B54" s="49" t="s">
        <v>184</v>
      </c>
      <c r="C54" s="4">
        <v>30.099113344205321</v>
      </c>
      <c r="D54" s="4">
        <v>17.312179999999984</v>
      </c>
      <c r="E54" s="4">
        <v>27.593699999999991</v>
      </c>
      <c r="F54" s="4">
        <v>28.63252</v>
      </c>
      <c r="G54" s="4">
        <v>15.492869999999996</v>
      </c>
      <c r="H54" s="4">
        <v>23.121433507900107</v>
      </c>
      <c r="I54" s="4">
        <v>16.691340000000018</v>
      </c>
      <c r="J54" s="4">
        <v>17.600889999999978</v>
      </c>
      <c r="K54" s="4">
        <v>29.48420999999999</v>
      </c>
      <c r="L54" s="4">
        <v>27.917179999999988</v>
      </c>
      <c r="M54" s="4">
        <v>28.186283008322</v>
      </c>
      <c r="N54" s="4">
        <v>35.492804102652428</v>
      </c>
      <c r="O54" s="4">
        <v>37.814561503816307</v>
      </c>
      <c r="P54" s="4">
        <v>30.785052792308434</v>
      </c>
      <c r="Q54" s="4">
        <v>22.973618812067407</v>
      </c>
      <c r="R54" s="4">
        <v>29.067545619566175</v>
      </c>
    </row>
    <row r="55" spans="1:18" ht="11.25" customHeight="1" x14ac:dyDescent="0.25">
      <c r="A55" s="50" t="s">
        <v>183</v>
      </c>
      <c r="B55" s="51" t="s">
        <v>182</v>
      </c>
      <c r="C55" s="7">
        <v>6.1408397515642577</v>
      </c>
      <c r="D55" s="7">
        <v>6.1021599999999978</v>
      </c>
      <c r="E55" s="7">
        <v>8.7980599999999995</v>
      </c>
      <c r="F55" s="7">
        <v>8.4230000000000018</v>
      </c>
      <c r="G55" s="7">
        <v>3.6979299999999995</v>
      </c>
      <c r="H55" s="7">
        <v>3.9650354262227978</v>
      </c>
      <c r="I55" s="7">
        <v>2.6986199999999982</v>
      </c>
      <c r="J55" s="7">
        <v>3.2999999999999972</v>
      </c>
      <c r="K55" s="7">
        <v>4.2892099999999971</v>
      </c>
      <c r="L55" s="7">
        <v>4.9035999999999973</v>
      </c>
      <c r="M55" s="7">
        <v>5.1133301953301</v>
      </c>
      <c r="N55" s="7">
        <v>5.5176317407689908</v>
      </c>
      <c r="O55" s="7">
        <v>5.926078815264745</v>
      </c>
      <c r="P55" s="7">
        <v>3.9626586010406442</v>
      </c>
      <c r="Q55" s="7">
        <v>3.9640910543732346</v>
      </c>
      <c r="R55" s="7">
        <v>6.2816470813031344</v>
      </c>
    </row>
    <row r="56" spans="1:18" ht="11.25" customHeight="1" x14ac:dyDescent="0.25">
      <c r="A56" s="50" t="s">
        <v>181</v>
      </c>
      <c r="B56" s="51" t="s">
        <v>180</v>
      </c>
      <c r="C56" s="7">
        <v>23.958273592641063</v>
      </c>
      <c r="D56" s="7">
        <v>11.210019999999986</v>
      </c>
      <c r="E56" s="7">
        <v>18.795639999999992</v>
      </c>
      <c r="F56" s="7">
        <v>20.209519999999998</v>
      </c>
      <c r="G56" s="7">
        <v>11.794939999999997</v>
      </c>
      <c r="H56" s="7">
        <v>19.15639808167731</v>
      </c>
      <c r="I56" s="7">
        <v>13.99272000000002</v>
      </c>
      <c r="J56" s="7">
        <v>14.300889999999981</v>
      </c>
      <c r="K56" s="7">
        <v>25.194999999999993</v>
      </c>
      <c r="L56" s="7">
        <v>23.01357999999999</v>
      </c>
      <c r="M56" s="7">
        <v>23.0729528129919</v>
      </c>
      <c r="N56" s="7">
        <v>29.975172361883438</v>
      </c>
      <c r="O56" s="7">
        <v>31.888482688551562</v>
      </c>
      <c r="P56" s="7">
        <v>26.82239419126779</v>
      </c>
      <c r="Q56" s="7">
        <v>19.009527757694173</v>
      </c>
      <c r="R56" s="7">
        <v>22.785898538263041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235.83643832998996</v>
      </c>
      <c r="D61" s="5">
        <v>233.31037000000003</v>
      </c>
      <c r="E61" s="5">
        <v>217.15061999999998</v>
      </c>
      <c r="F61" s="5">
        <v>231.77759</v>
      </c>
      <c r="G61" s="5">
        <v>293.93387999999999</v>
      </c>
      <c r="H61" s="5">
        <v>359.19510775405337</v>
      </c>
      <c r="I61" s="5">
        <v>491.50583</v>
      </c>
      <c r="J61" s="5">
        <v>602.49944000000005</v>
      </c>
      <c r="K61" s="5">
        <v>727.62148999999977</v>
      </c>
      <c r="L61" s="5">
        <v>728.18337999999983</v>
      </c>
      <c r="M61" s="5">
        <v>846.87598393457131</v>
      </c>
      <c r="N61" s="5">
        <v>879.81292190871704</v>
      </c>
      <c r="O61" s="5">
        <v>875.46208214040109</v>
      </c>
      <c r="P61" s="5">
        <v>828.92079150715711</v>
      </c>
      <c r="Q61" s="5">
        <v>770.85185539961878</v>
      </c>
      <c r="R61" s="5">
        <v>777.9135314919979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235.83643832998996</v>
      </c>
      <c r="D68" s="4">
        <v>233.31037000000003</v>
      </c>
      <c r="E68" s="4">
        <v>217.15061999999998</v>
      </c>
      <c r="F68" s="4">
        <v>231.77759</v>
      </c>
      <c r="G68" s="4">
        <v>293.93387999999999</v>
      </c>
      <c r="H68" s="4">
        <v>359.19510775405337</v>
      </c>
      <c r="I68" s="4">
        <v>491.50583</v>
      </c>
      <c r="J68" s="4">
        <v>602.49944000000005</v>
      </c>
      <c r="K68" s="4">
        <v>727.62148999999977</v>
      </c>
      <c r="L68" s="4">
        <v>728.18337999999983</v>
      </c>
      <c r="M68" s="4">
        <v>846.87598393457131</v>
      </c>
      <c r="N68" s="4">
        <v>879.81292190871704</v>
      </c>
      <c r="O68" s="4">
        <v>875.46208214040109</v>
      </c>
      <c r="P68" s="4">
        <v>828.92079150715711</v>
      </c>
      <c r="Q68" s="4">
        <v>770.85185539961878</v>
      </c>
      <c r="R68" s="4">
        <v>777.9135314919979</v>
      </c>
    </row>
    <row r="69" spans="1:18" ht="11.25" customHeight="1" x14ac:dyDescent="0.25">
      <c r="A69" s="50" t="s">
        <v>155</v>
      </c>
      <c r="B69" s="51" t="s">
        <v>154</v>
      </c>
      <c r="C69" s="7">
        <v>213.28938568835434</v>
      </c>
      <c r="D69" s="7">
        <v>209.95149000000001</v>
      </c>
      <c r="E69" s="7">
        <v>193.09571999999997</v>
      </c>
      <c r="F69" s="7">
        <v>206.90577999999999</v>
      </c>
      <c r="G69" s="7">
        <v>257.09607</v>
      </c>
      <c r="H69" s="7">
        <v>311.87996873865819</v>
      </c>
      <c r="I69" s="7">
        <v>438.15687000000003</v>
      </c>
      <c r="J69" s="7">
        <v>541.66954999999996</v>
      </c>
      <c r="K69" s="7">
        <v>672.78721999999993</v>
      </c>
      <c r="L69" s="7">
        <v>658.23069999999996</v>
      </c>
      <c r="M69" s="7">
        <v>772.908206241985</v>
      </c>
      <c r="N69" s="7">
        <v>802.57002499195607</v>
      </c>
      <c r="O69" s="7">
        <v>808.06008587531221</v>
      </c>
      <c r="P69" s="7">
        <v>770.02125356486374</v>
      </c>
      <c r="Q69" s="7">
        <v>695.16169308156213</v>
      </c>
      <c r="R69" s="7">
        <v>709.60390557776259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2.2690360179612128</v>
      </c>
      <c r="D71" s="7">
        <v>2.7000000000000028</v>
      </c>
      <c r="E71" s="7">
        <v>2.1000999999999994</v>
      </c>
      <c r="F71" s="7">
        <v>2.5002199999999988</v>
      </c>
      <c r="G71" s="7">
        <v>4.6326099999999997</v>
      </c>
      <c r="H71" s="7">
        <v>11.177762444558454</v>
      </c>
      <c r="I71" s="7">
        <v>11.112099999999998</v>
      </c>
      <c r="J71" s="7">
        <v>12.841720000000009</v>
      </c>
      <c r="K71" s="7">
        <v>12.537049999999965</v>
      </c>
      <c r="L71" s="7">
        <v>12.154699999999991</v>
      </c>
      <c r="M71" s="7">
        <v>13.256129912995419</v>
      </c>
      <c r="N71" s="7">
        <v>14.665208167847055</v>
      </c>
      <c r="O71" s="7">
        <v>12.491542647083151</v>
      </c>
      <c r="P71" s="7">
        <v>12.443874993656806</v>
      </c>
      <c r="Q71" s="7">
        <v>10.36601957724389</v>
      </c>
      <c r="R71" s="7">
        <v>7.595279656636194</v>
      </c>
    </row>
    <row r="72" spans="1:18" ht="11.25" customHeight="1" x14ac:dyDescent="0.25">
      <c r="A72" s="55" t="s">
        <v>149</v>
      </c>
      <c r="B72" s="51" t="s">
        <v>148</v>
      </c>
      <c r="C72" s="7">
        <v>20.2780166236744</v>
      </c>
      <c r="D72" s="7">
        <v>20.65888</v>
      </c>
      <c r="E72" s="7">
        <v>21.654669999999999</v>
      </c>
      <c r="F72" s="7">
        <v>22.271509999999999</v>
      </c>
      <c r="G72" s="7">
        <v>23.907399999999996</v>
      </c>
      <c r="H72" s="7">
        <v>22.857583085625294</v>
      </c>
      <c r="I72" s="7">
        <v>21.67555999999999</v>
      </c>
      <c r="J72" s="7">
        <v>22.186040000000006</v>
      </c>
      <c r="K72" s="7">
        <v>27.426029999999997</v>
      </c>
      <c r="L72" s="7">
        <v>41.596470000000011</v>
      </c>
      <c r="M72" s="7">
        <v>50.277993328901005</v>
      </c>
      <c r="N72" s="7">
        <v>61.455107838605166</v>
      </c>
      <c r="O72" s="7">
        <v>54.910453618005661</v>
      </c>
      <c r="P72" s="7">
        <v>46.455662948636586</v>
      </c>
      <c r="Q72" s="7">
        <v>65.324142740812817</v>
      </c>
      <c r="R72" s="7">
        <v>60.714346257599118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0.30013000000000001</v>
      </c>
      <c r="F73" s="7">
        <v>0.10008</v>
      </c>
      <c r="G73" s="7">
        <v>8.2977999999999987</v>
      </c>
      <c r="H73" s="7">
        <v>13.279793485211426</v>
      </c>
      <c r="I73" s="7">
        <v>20.561300000000003</v>
      </c>
      <c r="J73" s="7">
        <v>25.802129999999998</v>
      </c>
      <c r="K73" s="7">
        <v>14.871189999999999</v>
      </c>
      <c r="L73" s="7">
        <v>16.201509999999999</v>
      </c>
      <c r="M73" s="7">
        <v>10.433654450689934</v>
      </c>
      <c r="N73" s="7">
        <v>1.1225809103088338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0.30013000000000001</v>
      </c>
      <c r="F77" s="6">
        <v>0.10008</v>
      </c>
      <c r="G77" s="6">
        <v>8.2977999999999987</v>
      </c>
      <c r="H77" s="6">
        <v>13.279793485211426</v>
      </c>
      <c r="I77" s="6">
        <v>20.561300000000003</v>
      </c>
      <c r="J77" s="6">
        <v>25.802129999999998</v>
      </c>
      <c r="K77" s="6">
        <v>14.871189999999999</v>
      </c>
      <c r="L77" s="6">
        <v>16.201509999999999</v>
      </c>
      <c r="M77" s="6">
        <v>10.433654450689934</v>
      </c>
      <c r="N77" s="6">
        <v>1.1225809103088338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57.370784369924493</v>
      </c>
      <c r="D80" s="5">
        <v>65.800209999999993</v>
      </c>
      <c r="E80" s="5">
        <v>70.772829999999999</v>
      </c>
      <c r="F80" s="5">
        <v>73.599879999999999</v>
      </c>
      <c r="G80" s="5">
        <v>104.39751999999999</v>
      </c>
      <c r="H80" s="5">
        <v>93.650974640608439</v>
      </c>
      <c r="I80" s="5">
        <v>99.45553000000001</v>
      </c>
      <c r="J80" s="5">
        <v>96.175309999999996</v>
      </c>
      <c r="K80" s="5">
        <v>112.82420999999999</v>
      </c>
      <c r="L80" s="5">
        <v>126.19699999999999</v>
      </c>
      <c r="M80" s="5">
        <v>153.46132080979345</v>
      </c>
      <c r="N80" s="5">
        <v>152.98085047252664</v>
      </c>
      <c r="O80" s="5">
        <v>161.19648976416485</v>
      </c>
      <c r="P80" s="5">
        <v>185.96571370200857</v>
      </c>
      <c r="Q80" s="5">
        <v>159.88264949490502</v>
      </c>
      <c r="R80" s="5">
        <v>199.29230151084323</v>
      </c>
    </row>
    <row r="81" spans="1:18" ht="11.25" customHeight="1" x14ac:dyDescent="0.25">
      <c r="A81" s="48" t="s">
        <v>132</v>
      </c>
      <c r="B81" s="49" t="s">
        <v>131</v>
      </c>
      <c r="C81" s="4">
        <v>24.3145122766791</v>
      </c>
      <c r="D81" s="4">
        <v>33.898989999999998</v>
      </c>
      <c r="E81" s="4">
        <v>35.729599999999991</v>
      </c>
      <c r="F81" s="4">
        <v>36.330590000000001</v>
      </c>
      <c r="G81" s="4">
        <v>44.198819999999998</v>
      </c>
      <c r="H81" s="4">
        <v>38.931535238518173</v>
      </c>
      <c r="I81" s="4">
        <v>43.264420000000001</v>
      </c>
      <c r="J81" s="4">
        <v>45.781260000000003</v>
      </c>
      <c r="K81" s="4">
        <v>53.600290000000001</v>
      </c>
      <c r="L81" s="4">
        <v>52.433070000000001</v>
      </c>
      <c r="M81" s="4">
        <v>73.064436351482087</v>
      </c>
      <c r="N81" s="4">
        <v>64.345149504562144</v>
      </c>
      <c r="O81" s="4">
        <v>82.210499298256011</v>
      </c>
      <c r="P81" s="4">
        <v>114.81328987762146</v>
      </c>
      <c r="Q81" s="4">
        <v>90.307364357826955</v>
      </c>
      <c r="R81" s="4">
        <v>102.94232634493487</v>
      </c>
    </row>
    <row r="82" spans="1:18" ht="11.25" customHeight="1" x14ac:dyDescent="0.25">
      <c r="A82" s="48" t="s">
        <v>130</v>
      </c>
      <c r="B82" s="49" t="s">
        <v>129</v>
      </c>
      <c r="C82" s="4">
        <v>33.056272093245397</v>
      </c>
      <c r="D82" s="4">
        <v>31.901219999999999</v>
      </c>
      <c r="E82" s="4">
        <v>35.043230000000001</v>
      </c>
      <c r="F82" s="4">
        <v>37.269289999999998</v>
      </c>
      <c r="G82" s="4">
        <v>60.198699999999988</v>
      </c>
      <c r="H82" s="4">
        <v>54.719439402090273</v>
      </c>
      <c r="I82" s="4">
        <v>56.191110000000002</v>
      </c>
      <c r="J82" s="4">
        <v>50.39405</v>
      </c>
      <c r="K82" s="4">
        <v>59.22392</v>
      </c>
      <c r="L82" s="4">
        <v>73.763929999999988</v>
      </c>
      <c r="M82" s="4">
        <v>80.396884458311376</v>
      </c>
      <c r="N82" s="4">
        <v>88.63570096796451</v>
      </c>
      <c r="O82" s="4">
        <v>78.985990465908841</v>
      </c>
      <c r="P82" s="4">
        <v>71.152423824387114</v>
      </c>
      <c r="Q82" s="4">
        <v>69.575285137078083</v>
      </c>
      <c r="R82" s="4">
        <v>96.349975165908376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55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6" bestFit="1" customWidth="1"/>
    <col min="2" max="2" width="20" style="26" customWidth="1"/>
    <col min="3" max="18" width="9.7109375" style="26" customWidth="1"/>
    <col min="19" max="16384" width="9.140625" style="26"/>
  </cols>
  <sheetData>
    <row r="1" spans="1:18" ht="11.25" customHeight="1" x14ac:dyDescent="0.25">
      <c r="A1" s="3" t="s">
        <v>128</v>
      </c>
      <c r="B1" s="2" t="s">
        <v>569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27" t="s">
        <v>127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28" t="s">
        <v>126</v>
      </c>
      <c r="B3" s="29" t="str">
        <f ca="1">HYPERLINK("#"&amp;CELL("address",prod!$C$2),"prod")</f>
        <v>prod</v>
      </c>
      <c r="C3" s="30">
        <f>prod!C$2</f>
        <v>9768.4150186299812</v>
      </c>
      <c r="D3" s="30">
        <f>prod!D$2</f>
        <v>9774.3999999999978</v>
      </c>
      <c r="E3" s="30">
        <f>prod!E$2</f>
        <v>9807.2999999999956</v>
      </c>
      <c r="F3" s="30">
        <f>prod!F$2</f>
        <v>9457.2999999999993</v>
      </c>
      <c r="G3" s="30">
        <f>prod!G$2</f>
        <v>9832.6999999999989</v>
      </c>
      <c r="H3" s="30">
        <f>prod!H$2</f>
        <v>9773.0008598452278</v>
      </c>
      <c r="I3" s="30">
        <f>prod!I$2</f>
        <v>9931.9999999999964</v>
      </c>
      <c r="J3" s="30">
        <f>prod!J$2</f>
        <v>10680.9</v>
      </c>
      <c r="K3" s="30">
        <f>prod!K$2</f>
        <v>10987.8</v>
      </c>
      <c r="L3" s="30">
        <f>prod!L$2</f>
        <v>11369.099999999999</v>
      </c>
      <c r="M3" s="30">
        <f>prod!M$2</f>
        <v>11810.977357409001</v>
      </c>
      <c r="N3" s="30">
        <f>prod!N$2</f>
        <v>11347.592433361997</v>
      </c>
      <c r="O3" s="30">
        <f>prod!O$2</f>
        <v>12440.0019107672</v>
      </c>
      <c r="P3" s="30">
        <f>prod!P$2</f>
        <v>12164.493169007401</v>
      </c>
      <c r="Q3" s="30">
        <f>prod!Q$2</f>
        <v>11966.155536447899</v>
      </c>
      <c r="R3" s="30">
        <f>prod!R$2</f>
        <v>11932.119996178499</v>
      </c>
    </row>
    <row r="4" spans="1:18" ht="11.25" customHeight="1" x14ac:dyDescent="0.25">
      <c r="A4" s="28" t="s">
        <v>125</v>
      </c>
      <c r="B4" s="29" t="str">
        <f ca="1">HYPERLINK("#"&amp;CELL("address",prodrec!$C$2),"prodrec")</f>
        <v>prodrec</v>
      </c>
      <c r="C4" s="30">
        <f>prodrec!C$2</f>
        <v>0</v>
      </c>
      <c r="D4" s="30">
        <f>prodrec!D$2</f>
        <v>0</v>
      </c>
      <c r="E4" s="30">
        <f>prodrec!E$2</f>
        <v>0</v>
      </c>
      <c r="F4" s="30">
        <f>prodrec!F$2</f>
        <v>31.9</v>
      </c>
      <c r="G4" s="30">
        <f>prodrec!G$2</f>
        <v>37.5</v>
      </c>
      <c r="H4" s="30">
        <f>prodrec!H$2</f>
        <v>23.454667048820099</v>
      </c>
      <c r="I4" s="30">
        <f>prodrec!I$2</f>
        <v>28.6</v>
      </c>
      <c r="J4" s="30">
        <f>prodrec!J$2</f>
        <v>27.8</v>
      </c>
      <c r="K4" s="30">
        <f>prodrec!K$2</f>
        <v>29.3</v>
      </c>
      <c r="L4" s="30">
        <f>prodrec!L$2</f>
        <v>27.8</v>
      </c>
      <c r="M4" s="30">
        <f>prodrec!M$2</f>
        <v>32.984618324257198</v>
      </c>
      <c r="N4" s="30">
        <f>prodrec!N$2</f>
        <v>29.8079678991115</v>
      </c>
      <c r="O4" s="30">
        <f>prodrec!O$2</f>
        <v>0</v>
      </c>
      <c r="P4" s="30">
        <f>prodrec!P$2</f>
        <v>0</v>
      </c>
      <c r="Q4" s="30">
        <f>prodrec!Q$2</f>
        <v>0</v>
      </c>
      <c r="R4" s="30">
        <f>prodrec!R$2</f>
        <v>0</v>
      </c>
    </row>
    <row r="5" spans="1:18" ht="11.25" customHeight="1" x14ac:dyDescent="0.25">
      <c r="A5" s="28" t="s">
        <v>124</v>
      </c>
      <c r="B5" s="29" t="str">
        <f ca="1">HYPERLINK("#"&amp;CELL("address",fos!$C$2),"fos")</f>
        <v>fos</v>
      </c>
      <c r="C5" s="30">
        <f>fos!C$2</f>
        <v>0</v>
      </c>
      <c r="D5" s="30">
        <f>fos!D$2</f>
        <v>0</v>
      </c>
      <c r="E5" s="30">
        <f>fos!E$2</f>
        <v>0</v>
      </c>
      <c r="F5" s="30">
        <f>fos!F$2</f>
        <v>0</v>
      </c>
      <c r="G5" s="30">
        <f>fos!G$2</f>
        <v>0</v>
      </c>
      <c r="H5" s="30">
        <f>fos!H$2</f>
        <v>3.79764975637719</v>
      </c>
      <c r="I5" s="30">
        <f>fos!I$2</f>
        <v>14</v>
      </c>
      <c r="J5" s="30">
        <f>fos!J$2</f>
        <v>19</v>
      </c>
      <c r="K5" s="30">
        <f>fos!K$2</f>
        <v>59.2</v>
      </c>
      <c r="L5" s="30">
        <f>fos!L$2</f>
        <v>0</v>
      </c>
      <c r="M5" s="30">
        <f>fos!M$2</f>
        <v>0</v>
      </c>
      <c r="N5" s="30">
        <f>fos!N$2</f>
        <v>0</v>
      </c>
      <c r="O5" s="30">
        <f>fos!O$2</f>
        <v>0</v>
      </c>
      <c r="P5" s="30">
        <f>fos!P$2</f>
        <v>0</v>
      </c>
      <c r="Q5" s="30">
        <f>fos!Q$2</f>
        <v>0</v>
      </c>
      <c r="R5" s="30">
        <f>fos!R$2</f>
        <v>0</v>
      </c>
    </row>
    <row r="6" spans="1:18" ht="11.25" customHeight="1" x14ac:dyDescent="0.25">
      <c r="A6" s="28" t="s">
        <v>123</v>
      </c>
      <c r="B6" s="29" t="str">
        <f ca="1">HYPERLINK("#"&amp;CELL("address",recycl!$C$2),"recycl")</f>
        <v>recycl</v>
      </c>
      <c r="C6" s="30">
        <f>recycl!C$2</f>
        <v>21.973822489729599</v>
      </c>
      <c r="D6" s="30">
        <f>recycl!D$2</f>
        <v>10</v>
      </c>
      <c r="E6" s="30">
        <f>recycl!E$2</f>
        <v>0</v>
      </c>
      <c r="F6" s="30">
        <f>recycl!F$2</f>
        <v>3</v>
      </c>
      <c r="G6" s="30">
        <f>recycl!G$2</f>
        <v>13</v>
      </c>
      <c r="H6" s="30">
        <f>recycl!H$2</f>
        <v>2.9855737078437001</v>
      </c>
      <c r="I6" s="30">
        <f>recycl!I$2</f>
        <v>0</v>
      </c>
      <c r="J6" s="30">
        <f>recycl!J$2</f>
        <v>2</v>
      </c>
      <c r="K6" s="30">
        <f>recycl!K$2</f>
        <v>3</v>
      </c>
      <c r="L6" s="30">
        <f>recycl!L$2</f>
        <v>11</v>
      </c>
      <c r="M6" s="30">
        <f>recycl!M$2</f>
        <v>3.9887264736791801</v>
      </c>
      <c r="N6" s="30">
        <f>recycl!N$2</f>
        <v>0</v>
      </c>
      <c r="O6" s="30">
        <f>recycl!O$2</f>
        <v>0</v>
      </c>
      <c r="P6" s="30">
        <f>recycl!P$2</f>
        <v>0</v>
      </c>
      <c r="Q6" s="30">
        <f>recycl!Q$2</f>
        <v>0</v>
      </c>
      <c r="R6" s="30">
        <f>recycl!R$2</f>
        <v>0</v>
      </c>
    </row>
    <row r="7" spans="1:18" ht="11.25" customHeight="1" x14ac:dyDescent="0.25">
      <c r="A7" s="28" t="s">
        <v>122</v>
      </c>
      <c r="B7" s="29" t="str">
        <f ca="1">HYPERLINK("#"&amp;CELL("address",imp!$C$2),"imp")</f>
        <v>imp</v>
      </c>
      <c r="C7" s="30">
        <f>imp!C$2</f>
        <v>21990.953513556076</v>
      </c>
      <c r="D7" s="30">
        <f>imp!D$2</f>
        <v>23275.551989999996</v>
      </c>
      <c r="E7" s="30">
        <f>imp!E$2</f>
        <v>24483.865880000001</v>
      </c>
      <c r="F7" s="30">
        <f>imp!F$2</f>
        <v>26881.92684</v>
      </c>
      <c r="G7" s="30">
        <f>imp!G$2</f>
        <v>28038.774059999996</v>
      </c>
      <c r="H7" s="30">
        <f>imp!H$2</f>
        <v>29465.104614502696</v>
      </c>
      <c r="I7" s="30">
        <f>imp!I$2</f>
        <v>30422.000000000004</v>
      </c>
      <c r="J7" s="30">
        <f>imp!J$2</f>
        <v>29544.157390000004</v>
      </c>
      <c r="K7" s="30">
        <f>imp!K$2</f>
        <v>29422.1</v>
      </c>
      <c r="L7" s="30">
        <f>imp!L$2</f>
        <v>27615.78443</v>
      </c>
      <c r="M7" s="30">
        <f>imp!M$2</f>
        <v>29808.28356403088</v>
      </c>
      <c r="N7" s="30">
        <f>imp!N$2</f>
        <v>30457.856017331927</v>
      </c>
      <c r="O7" s="30">
        <f>imp!O$2</f>
        <v>31281.909811789403</v>
      </c>
      <c r="P7" s="30">
        <f>imp!P$2</f>
        <v>28453.014515565108</v>
      </c>
      <c r="Q7" s="30">
        <f>imp!Q$2</f>
        <v>27981.10678683838</v>
      </c>
      <c r="R7" s="30">
        <f>imp!R$2</f>
        <v>29473.236696651773</v>
      </c>
    </row>
    <row r="8" spans="1:18" ht="11.25" customHeight="1" x14ac:dyDescent="0.25">
      <c r="A8" s="28" t="s">
        <v>121</v>
      </c>
      <c r="B8" s="29" t="str">
        <f ca="1">HYPERLINK("#"&amp;CELL("address",stc!$C$2),"stc")</f>
        <v>stc</v>
      </c>
      <c r="C8" s="30">
        <f>stc!C$2</f>
        <v>246.0293850777</v>
      </c>
      <c r="D8" s="30">
        <f>stc!D$2</f>
        <v>949.94800999999995</v>
      </c>
      <c r="E8" s="30">
        <f>stc!E$2</f>
        <v>94.334119999999999</v>
      </c>
      <c r="F8" s="30">
        <f>stc!F$2</f>
        <v>-12.826840000000001</v>
      </c>
      <c r="G8" s="30">
        <f>stc!G$2</f>
        <v>-220.77405999999999</v>
      </c>
      <c r="H8" s="30">
        <f>stc!H$2</f>
        <v>-166.26797705339999</v>
      </c>
      <c r="I8" s="30">
        <f>stc!I$2</f>
        <v>-607.93894</v>
      </c>
      <c r="J8" s="30">
        <f>stc!J$2</f>
        <v>-291.85739000000001</v>
      </c>
      <c r="K8" s="30">
        <f>stc!K$2</f>
        <v>-534.65574000000004</v>
      </c>
      <c r="L8" s="30">
        <f>stc!L$2</f>
        <v>-329.78442999999999</v>
      </c>
      <c r="M8" s="30">
        <f>stc!M$2</f>
        <v>895.85802381660005</v>
      </c>
      <c r="N8" s="30">
        <f>stc!N$2</f>
        <v>-1492.7752874189</v>
      </c>
      <c r="O8" s="30">
        <f>stc!O$2</f>
        <v>-672.88239661709997</v>
      </c>
      <c r="P8" s="30">
        <f>stc!P$2</f>
        <v>771.85889610959998</v>
      </c>
      <c r="Q8" s="30">
        <f>stc!Q$2</f>
        <v>-958.15369617260001</v>
      </c>
      <c r="R8" s="30">
        <f>stc!R$2</f>
        <v>1120.6058561330999</v>
      </c>
    </row>
    <row r="9" spans="1:18" ht="11.25" customHeight="1" x14ac:dyDescent="0.25">
      <c r="A9" s="28" t="s">
        <v>120</v>
      </c>
      <c r="B9" s="29" t="str">
        <f ca="1">HYPERLINK("#"&amp;CELL("address",duse!$C$2),"duse")</f>
        <v>duse</v>
      </c>
      <c r="C9" s="30">
        <f>duse!C$2</f>
        <v>0</v>
      </c>
      <c r="D9" s="30">
        <f>duse!D$2</f>
        <v>0</v>
      </c>
      <c r="E9" s="30">
        <f>duse!E$2</f>
        <v>0</v>
      </c>
      <c r="F9" s="30">
        <f>duse!F$2</f>
        <v>0</v>
      </c>
      <c r="G9" s="30">
        <f>duse!G$2</f>
        <v>0</v>
      </c>
      <c r="H9" s="30">
        <f>duse!H$2</f>
        <v>3.79764975637719</v>
      </c>
      <c r="I9" s="30">
        <f>duse!I$2</f>
        <v>14</v>
      </c>
      <c r="J9" s="30">
        <f>duse!J$2</f>
        <v>17.8</v>
      </c>
      <c r="K9" s="30">
        <f>duse!K$2</f>
        <v>55.3</v>
      </c>
      <c r="L9" s="30">
        <f>duse!L$2</f>
        <v>0</v>
      </c>
      <c r="M9" s="30">
        <f>duse!M$2</f>
        <v>0</v>
      </c>
      <c r="N9" s="30">
        <f>duse!N$2</f>
        <v>0</v>
      </c>
      <c r="O9" s="30">
        <f>duse!O$2</f>
        <v>0</v>
      </c>
      <c r="P9" s="30">
        <f>duse!P$2</f>
        <v>0</v>
      </c>
      <c r="Q9" s="30">
        <f>duse!Q$2</f>
        <v>0</v>
      </c>
      <c r="R9" s="30">
        <f>duse!R$2</f>
        <v>0</v>
      </c>
    </row>
    <row r="10" spans="1:18" ht="11.25" customHeight="1" x14ac:dyDescent="0.25">
      <c r="A10" s="28" t="s">
        <v>119</v>
      </c>
      <c r="B10" s="29" t="str">
        <f ca="1">HYPERLINK("#"&amp;CELL("address",exp!$C$2),"exp")</f>
        <v>exp</v>
      </c>
      <c r="C10" s="30">
        <f>exp!C$2</f>
        <v>2981.1789433457507</v>
      </c>
      <c r="D10" s="30">
        <f>exp!D$2</f>
        <v>3457.7999999999997</v>
      </c>
      <c r="E10" s="30">
        <f>exp!E$2</f>
        <v>3533.8</v>
      </c>
      <c r="F10" s="30">
        <f>exp!F$2</f>
        <v>3880.7</v>
      </c>
      <c r="G10" s="30">
        <f>exp!G$2</f>
        <v>4432.5</v>
      </c>
      <c r="H10" s="30">
        <f>exp!H$2</f>
        <v>4944.6520573403886</v>
      </c>
      <c r="I10" s="30">
        <f>exp!I$2</f>
        <v>5493.9610600000005</v>
      </c>
      <c r="J10" s="30">
        <f>exp!J$2</f>
        <v>6136.8</v>
      </c>
      <c r="K10" s="30">
        <f>exp!K$2</f>
        <v>5814.0442599999988</v>
      </c>
      <c r="L10" s="30">
        <f>exp!L$2</f>
        <v>6537.3</v>
      </c>
      <c r="M10" s="30">
        <f>exp!M$2</f>
        <v>8237.5800133753692</v>
      </c>
      <c r="N10" s="30">
        <f>exp!N$2</f>
        <v>7040.8665329129599</v>
      </c>
      <c r="O10" s="30">
        <f>exp!O$2</f>
        <v>9861.224797421286</v>
      </c>
      <c r="P10" s="30">
        <f>exp!P$2</f>
        <v>7672.5183911340391</v>
      </c>
      <c r="Q10" s="30">
        <f>exp!Q$2</f>
        <v>6501.1225757141492</v>
      </c>
      <c r="R10" s="30">
        <f>exp!R$2</f>
        <v>9259.1477978408293</v>
      </c>
    </row>
    <row r="11" spans="1:18" ht="11.25" customHeight="1" x14ac:dyDescent="0.25">
      <c r="A11" s="28" t="s">
        <v>118</v>
      </c>
      <c r="B11" s="29" t="str">
        <f ca="1">HYPERLINK("#"&amp;CELL("address",bun!$C$2),"bun")</f>
        <v>bun</v>
      </c>
      <c r="C11" s="30">
        <f>bun!C$2</f>
        <v>23.502436228145601</v>
      </c>
      <c r="D11" s="30">
        <f>bun!D$2</f>
        <v>24.5</v>
      </c>
      <c r="E11" s="30">
        <f>bun!E$2</f>
        <v>27.6</v>
      </c>
      <c r="F11" s="30">
        <f>bun!F$2</f>
        <v>22.5</v>
      </c>
      <c r="G11" s="30">
        <f>bun!G$2</f>
        <v>26.6</v>
      </c>
      <c r="H11" s="30">
        <f>bun!H$2</f>
        <v>25.5565109391421</v>
      </c>
      <c r="I11" s="30">
        <f>bun!I$2</f>
        <v>22.5</v>
      </c>
      <c r="J11" s="30">
        <f>bun!J$2</f>
        <v>24.5</v>
      </c>
      <c r="K11" s="30">
        <f>bun!K$2</f>
        <v>22.5</v>
      </c>
      <c r="L11" s="30">
        <f>bun!L$2</f>
        <v>19.399999999999999</v>
      </c>
      <c r="M11" s="30">
        <f>bun!M$2</f>
        <v>22.4992834623101</v>
      </c>
      <c r="N11" s="30">
        <f>bun!N$2</f>
        <v>20.301901213337199</v>
      </c>
      <c r="O11" s="30">
        <f>bun!O$2</f>
        <v>20.301901213337199</v>
      </c>
      <c r="P11" s="30">
        <f>bun!P$2</f>
        <v>22.332091334670899</v>
      </c>
      <c r="Q11" s="30">
        <f>bun!Q$2</f>
        <v>20.2541320340117</v>
      </c>
      <c r="R11" s="30">
        <f>bun!R$2</f>
        <v>17.220789146842499</v>
      </c>
    </row>
    <row r="12" spans="1:18" ht="11.25" customHeight="1" x14ac:dyDescent="0.25">
      <c r="A12" s="31" t="s">
        <v>117</v>
      </c>
      <c r="B12" s="29" t="str">
        <f ca="1">HYPERLINK("#"&amp;CELL("address",buni!$C$2),"buni")</f>
        <v>buni</v>
      </c>
      <c r="C12" s="32">
        <f>buni!C$2</f>
        <v>8.1678488157614417</v>
      </c>
      <c r="D12" s="32">
        <f>buni!D$2</f>
        <v>8.3549558534263344</v>
      </c>
      <c r="E12" s="32">
        <f>buni!E$2</f>
        <v>9.1605340875581565</v>
      </c>
      <c r="F12" s="32">
        <f>buni!F$2</f>
        <v>7.5075265968975939</v>
      </c>
      <c r="G12" s="32">
        <f>buni!G$2</f>
        <v>8.5974121209598131</v>
      </c>
      <c r="H12" s="32">
        <f>buni!H$2</f>
        <v>8.1711322096292953</v>
      </c>
      <c r="I12" s="32">
        <f>buni!I$2</f>
        <v>7.1795752655758971</v>
      </c>
      <c r="J12" s="32">
        <f>buni!J$2</f>
        <v>7.6364912471295749</v>
      </c>
      <c r="K12" s="32">
        <f>buni!K$2</f>
        <v>6.9689390818276564</v>
      </c>
      <c r="L12" s="32">
        <f>buni!L$2</f>
        <v>6.0071639422131735</v>
      </c>
      <c r="M12" s="32">
        <f>buni!M$2</f>
        <v>6.7644825953822307</v>
      </c>
      <c r="N12" s="32">
        <f>buni!N$2</f>
        <v>6.0751073662196289</v>
      </c>
      <c r="O12" s="32">
        <f>buni!O$2</f>
        <v>5.9853274544035768</v>
      </c>
      <c r="P12" s="32">
        <f>buni!P$2</f>
        <v>6.4240377417889132</v>
      </c>
      <c r="Q12" s="32">
        <f>buni!Q$2</f>
        <v>5.7976499756678059</v>
      </c>
      <c r="R12" s="32">
        <f>buni!R$2</f>
        <v>4.934507778961926</v>
      </c>
    </row>
    <row r="13" spans="1:18" ht="11.25" customHeight="1" x14ac:dyDescent="0.25">
      <c r="A13" s="31" t="s">
        <v>116</v>
      </c>
      <c r="B13" s="29" t="str">
        <f ca="1">HYPERLINK("#"&amp;CELL("address",bune!$C$2),"bune")</f>
        <v>bune</v>
      </c>
      <c r="C13" s="32">
        <f>bune!C$2</f>
        <v>15.334587412384156</v>
      </c>
      <c r="D13" s="32">
        <f>bune!D$2</f>
        <v>16.145044146573667</v>
      </c>
      <c r="E13" s="32">
        <f>bune!E$2</f>
        <v>18.439465912441843</v>
      </c>
      <c r="F13" s="32">
        <f>bune!F$2</f>
        <v>14.992473403102409</v>
      </c>
      <c r="G13" s="32">
        <f>bune!G$2</f>
        <v>18.002587879040188</v>
      </c>
      <c r="H13" s="32">
        <f>bune!H$2</f>
        <v>17.385378729512805</v>
      </c>
      <c r="I13" s="32">
        <f>bune!I$2</f>
        <v>15.320424734424103</v>
      </c>
      <c r="J13" s="32">
        <f>bune!J$2</f>
        <v>16.863508752870427</v>
      </c>
      <c r="K13" s="32">
        <f>bune!K$2</f>
        <v>15.531060918172345</v>
      </c>
      <c r="L13" s="32">
        <f>bune!L$2</f>
        <v>13.392836057786825</v>
      </c>
      <c r="M13" s="32">
        <f>bune!M$2</f>
        <v>15.734800866927868</v>
      </c>
      <c r="N13" s="32">
        <f>bune!N$2</f>
        <v>14.22679384711757</v>
      </c>
      <c r="O13" s="32">
        <f>bune!O$2</f>
        <v>14.316573758933622</v>
      </c>
      <c r="P13" s="32">
        <f>bune!P$2</f>
        <v>15.908053592881986</v>
      </c>
      <c r="Q13" s="32">
        <f>bune!Q$2</f>
        <v>14.456482058343893</v>
      </c>
      <c r="R13" s="32">
        <f>bune!R$2</f>
        <v>12.286281367880573</v>
      </c>
    </row>
    <row r="14" spans="1:18" ht="11.25" customHeight="1" x14ac:dyDescent="0.25">
      <c r="A14" s="28" t="s">
        <v>115</v>
      </c>
      <c r="B14" s="29" t="str">
        <f ca="1">HYPERLINK("#"&amp;CELL("address",GIC!$C$2),"GIC")</f>
        <v>GIC</v>
      </c>
      <c r="C14" s="30">
        <f>GIC!C$2</f>
        <v>29022.690360179589</v>
      </c>
      <c r="D14" s="30">
        <f>GIC!D$2</f>
        <v>30527.599999999999</v>
      </c>
      <c r="E14" s="30">
        <f>GIC!E$2</f>
        <v>30824.100000000002</v>
      </c>
      <c r="F14" s="30">
        <f>GIC!F$2</f>
        <v>32458.100000000002</v>
      </c>
      <c r="G14" s="30">
        <f>GIC!G$2</f>
        <v>33242.1</v>
      </c>
      <c r="H14" s="30">
        <f>GIC!H$2</f>
        <v>34128.069169771617</v>
      </c>
      <c r="I14" s="30">
        <f>GIC!I$2</f>
        <v>34258.199999999997</v>
      </c>
      <c r="J14" s="30">
        <f>GIC!J$2</f>
        <v>33802.900000000009</v>
      </c>
      <c r="K14" s="30">
        <f>GIC!K$2</f>
        <v>34074.900000000016</v>
      </c>
      <c r="L14" s="30">
        <f>GIC!L$2</f>
        <v>32137.200000000008</v>
      </c>
      <c r="M14" s="30">
        <f>GIC!M$2</f>
        <v>34292.012993216726</v>
      </c>
      <c r="N14" s="30">
        <f>GIC!N$2</f>
        <v>33281.312697047848</v>
      </c>
      <c r="O14" s="30">
        <f>GIC!O$2</f>
        <v>33167.502627304908</v>
      </c>
      <c r="P14" s="30">
        <f>GIC!P$2</f>
        <v>33694.516098213426</v>
      </c>
      <c r="Q14" s="30">
        <f>GIC!Q$2</f>
        <v>32467.731919365542</v>
      </c>
      <c r="R14" s="30">
        <f>GIC!R$2</f>
        <v>33249.593961975683</v>
      </c>
    </row>
    <row r="15" spans="1:18" ht="11.25" customHeight="1" x14ac:dyDescent="0.25">
      <c r="A15" s="28" t="s">
        <v>114</v>
      </c>
      <c r="B15" s="29" t="str">
        <f ca="1">HYPERLINK("#"&amp;CELL("address",TITOT!$C$2),"TITOT")</f>
        <v>TITOT</v>
      </c>
      <c r="C15" s="30">
        <f>TITOT!C$2</f>
        <v>15204.475972102802</v>
      </c>
      <c r="D15" s="30">
        <f>TITOT!D$2</f>
        <v>16134.799999999997</v>
      </c>
      <c r="E15" s="30">
        <f>TITOT!E$2</f>
        <v>16317.099999999999</v>
      </c>
      <c r="F15" s="30">
        <f>TITOT!F$2</f>
        <v>16614.8</v>
      </c>
      <c r="G15" s="30">
        <f>TITOT!G$2</f>
        <v>16635.2</v>
      </c>
      <c r="H15" s="30">
        <f>TITOT!H$2</f>
        <v>17415.424668004202</v>
      </c>
      <c r="I15" s="30">
        <f>TITOT!I$2</f>
        <v>17037</v>
      </c>
      <c r="J15" s="30">
        <f>TITOT!J$2</f>
        <v>16879.500000000004</v>
      </c>
      <c r="K15" s="30">
        <f>TITOT!K$2</f>
        <v>17300.700000000004</v>
      </c>
      <c r="L15" s="30">
        <f>TITOT!L$2</f>
        <v>16367.8</v>
      </c>
      <c r="M15" s="30">
        <f>TITOT!M$2</f>
        <v>16737.9143976306</v>
      </c>
      <c r="N15" s="30">
        <f>TITOT!N$2</f>
        <v>17314.464507499797</v>
      </c>
      <c r="O15" s="30">
        <f>TITOT!O$2</f>
        <v>16859.773574089999</v>
      </c>
      <c r="P15" s="30">
        <f>TITOT!P$2</f>
        <v>16578.556415400799</v>
      </c>
      <c r="Q15" s="30">
        <f>TITOT!Q$2</f>
        <v>15989.681857265696</v>
      </c>
      <c r="R15" s="30">
        <f>TITOT!R$2</f>
        <v>16759.147797840797</v>
      </c>
    </row>
    <row r="16" spans="1:18" ht="11.25" customHeight="1" x14ac:dyDescent="0.25">
      <c r="A16" s="33" t="s">
        <v>113</v>
      </c>
      <c r="B16" s="29" t="str">
        <f ca="1">HYPERLINK("#"&amp;CELL("address",tipgn!$C$2),"tipgn")</f>
        <v>tipgn</v>
      </c>
      <c r="C16" s="34">
        <f>tipgn!C$2</f>
        <v>0</v>
      </c>
      <c r="D16" s="34">
        <f>tipgn!D$2</f>
        <v>0</v>
      </c>
      <c r="E16" s="34">
        <f>tipgn!E$2</f>
        <v>0</v>
      </c>
      <c r="F16" s="34">
        <f>tipgn!F$2</f>
        <v>0</v>
      </c>
      <c r="G16" s="34">
        <f>tipgn!G$2</f>
        <v>0</v>
      </c>
      <c r="H16" s="34">
        <f>tipgn!H$2</f>
        <v>0</v>
      </c>
      <c r="I16" s="34">
        <f>tipgn!I$2</f>
        <v>0</v>
      </c>
      <c r="J16" s="34">
        <f>tipgn!J$2</f>
        <v>0</v>
      </c>
      <c r="K16" s="34">
        <f>tipgn!K$2</f>
        <v>0</v>
      </c>
      <c r="L16" s="34">
        <f>tipgn!L$2</f>
        <v>0</v>
      </c>
      <c r="M16" s="34">
        <f>tipgn!M$2</f>
        <v>0</v>
      </c>
      <c r="N16" s="34">
        <f>tipgn!N$2</f>
        <v>0</v>
      </c>
      <c r="O16" s="34">
        <f>tipgn!O$2</f>
        <v>0</v>
      </c>
      <c r="P16" s="34">
        <f>tipgn!P$2</f>
        <v>0</v>
      </c>
      <c r="Q16" s="34">
        <f>tipgn!Q$2</f>
        <v>0</v>
      </c>
      <c r="R16" s="34">
        <f>tipgn!R$2</f>
        <v>0</v>
      </c>
    </row>
    <row r="17" spans="1:18" ht="11.25" customHeight="1" x14ac:dyDescent="0.25">
      <c r="A17" s="33" t="s">
        <v>112</v>
      </c>
      <c r="B17" s="29" t="str">
        <f ca="1">HYPERLINK("#"&amp;CELL("address",tipgt!$C$2),"tipgt")</f>
        <v>tipgt</v>
      </c>
      <c r="C17" s="34">
        <f>tipgt!C$2</f>
        <v>3876.361433231255</v>
      </c>
      <c r="D17" s="34">
        <f>tipgt!D$2</f>
        <v>4259.4307900000003</v>
      </c>
      <c r="E17" s="34">
        <f>tipgt!E$2</f>
        <v>4184.7411499999989</v>
      </c>
      <c r="F17" s="34">
        <f>tipgt!F$2</f>
        <v>4979.9307100000005</v>
      </c>
      <c r="G17" s="34">
        <f>tipgt!G$2</f>
        <v>5110.5917399999998</v>
      </c>
      <c r="H17" s="34">
        <f>tipgt!H$2</f>
        <v>5438.680818230956</v>
      </c>
      <c r="I17" s="34">
        <f>tipgt!I$2</f>
        <v>5285.2232500000018</v>
      </c>
      <c r="J17" s="34">
        <f>tipgt!J$2</f>
        <v>5100.0807300000024</v>
      </c>
      <c r="K17" s="34">
        <f>tipgt!K$2</f>
        <v>5184.7397599999995</v>
      </c>
      <c r="L17" s="34">
        <f>tipgt!L$2</f>
        <v>4993.0272400000003</v>
      </c>
      <c r="M17" s="34">
        <f>tipgt!M$2</f>
        <v>5718.972332221585</v>
      </c>
      <c r="N17" s="34">
        <f>tipgt!N$2</f>
        <v>5582.7388680054919</v>
      </c>
      <c r="O17" s="34">
        <f>tipgt!O$2</f>
        <v>5079.8962931103106</v>
      </c>
      <c r="P17" s="34">
        <f>tipgt!P$2</f>
        <v>4468.7075571387577</v>
      </c>
      <c r="Q17" s="34">
        <f>tipgt!Q$2</f>
        <v>4028.0254048136526</v>
      </c>
      <c r="R17" s="34">
        <f>tipgt!R$2</f>
        <v>4593.2648059381481</v>
      </c>
    </row>
    <row r="18" spans="1:18" ht="11.25" customHeight="1" x14ac:dyDescent="0.25">
      <c r="A18" s="35" t="s">
        <v>542</v>
      </c>
      <c r="B18" s="29" t="str">
        <f ca="1">HYPERLINK("#"&amp;CELL("address",tipgtele!$C$2),"tipgtele")</f>
        <v>tipgtele</v>
      </c>
      <c r="C18" s="36">
        <f>tipgtele!C$2</f>
        <v>2378.3577638841557</v>
      </c>
      <c r="D18" s="36">
        <f>tipgtele!D$2</f>
        <v>2680.5575400000002</v>
      </c>
      <c r="E18" s="36">
        <f>tipgtele!E$2</f>
        <v>2354.8694299999993</v>
      </c>
      <c r="F18" s="36">
        <f>tipgtele!F$2</f>
        <v>3207.2117499999999</v>
      </c>
      <c r="G18" s="36">
        <f>tipgtele!G$2</f>
        <v>3251.2415499999997</v>
      </c>
      <c r="H18" s="36">
        <f>tipgtele!H$2</f>
        <v>3468.8694000757337</v>
      </c>
      <c r="I18" s="36">
        <f>tipgtele!I$2</f>
        <v>3195.6250600000017</v>
      </c>
      <c r="J18" s="36">
        <f>tipgtele!J$2</f>
        <v>2950.9057000000025</v>
      </c>
      <c r="K18" s="36">
        <f>tipgtele!K$2</f>
        <v>2930.6425299999996</v>
      </c>
      <c r="L18" s="36">
        <f>tipgtele!L$2</f>
        <v>2693.2151500000004</v>
      </c>
      <c r="M18" s="36">
        <f>tipgtele!M$2</f>
        <v>2974.6194966392541</v>
      </c>
      <c r="N18" s="36">
        <f>tipgtele!N$2</f>
        <v>2981.9825709026645</v>
      </c>
      <c r="O18" s="36">
        <f>tipgtele!O$2</f>
        <v>2475.3446509728683</v>
      </c>
      <c r="P18" s="36">
        <f>tipgtele!P$2</f>
        <v>2019.918192462058</v>
      </c>
      <c r="Q18" s="36">
        <f>tipgtele!Q$2</f>
        <v>1870.6157918933473</v>
      </c>
      <c r="R18" s="36">
        <f>tipgtele!R$2</f>
        <v>2286.1798058221457</v>
      </c>
    </row>
    <row r="19" spans="1:18" ht="11.25" customHeight="1" x14ac:dyDescent="0.25">
      <c r="A19" s="35" t="s">
        <v>543</v>
      </c>
      <c r="B19" s="29" t="str">
        <f ca="1">HYPERLINK("#"&amp;CELL("address",tipgtchp!$C$2),"tipgtchp")</f>
        <v>tipgtchp</v>
      </c>
      <c r="C19" s="36">
        <f>tipgtchp!C$2</f>
        <v>1493.4655973111767</v>
      </c>
      <c r="D19" s="36">
        <f>tipgtchp!D$2</f>
        <v>1575.2732499999997</v>
      </c>
      <c r="E19" s="36">
        <f>tipgtchp!E$2</f>
        <v>1825.7718999999993</v>
      </c>
      <c r="F19" s="36">
        <f>tipgtchp!F$2</f>
        <v>1768.6189600000002</v>
      </c>
      <c r="G19" s="36">
        <f>tipgtchp!G$2</f>
        <v>1855.5501899999999</v>
      </c>
      <c r="H19" s="36">
        <f>tipgtchp!H$2</f>
        <v>1969.0232266963515</v>
      </c>
      <c r="I19" s="36">
        <f>tipgtchp!I$2</f>
        <v>2085.7981900000004</v>
      </c>
      <c r="J19" s="36">
        <f>tipgtchp!J$2</f>
        <v>2145.4748999999997</v>
      </c>
      <c r="K19" s="36">
        <f>tipgtchp!K$2</f>
        <v>2250.3972299999996</v>
      </c>
      <c r="L19" s="36">
        <f>tipgtchp!L$2</f>
        <v>2296.3121899999996</v>
      </c>
      <c r="M19" s="36">
        <f>tipgtchp!M$2</f>
        <v>2740.6507241846043</v>
      </c>
      <c r="N19" s="36">
        <f>tipgtchp!N$2</f>
        <v>2598.3917227262159</v>
      </c>
      <c r="O19" s="36">
        <f>tipgtchp!O$2</f>
        <v>2602.1870677608299</v>
      </c>
      <c r="P19" s="36">
        <f>tipgtchp!P$2</f>
        <v>2446.4247903000878</v>
      </c>
      <c r="Q19" s="36">
        <f>tipgtchp!Q$2</f>
        <v>2155.140576902344</v>
      </c>
      <c r="R19" s="36">
        <f>tipgtchp!R$2</f>
        <v>2304.5532336117517</v>
      </c>
    </row>
    <row r="20" spans="1:18" ht="11.25" customHeight="1" x14ac:dyDescent="0.25">
      <c r="A20" s="35" t="s">
        <v>111</v>
      </c>
      <c r="B20" s="29" t="str">
        <f ca="1">HYPERLINK("#"&amp;CELL("address",B_101017!$C$2),"B_101017")</f>
        <v>B_101017</v>
      </c>
      <c r="C20" s="36">
        <f>B_101017!C$2</f>
        <v>4.5380720359224203</v>
      </c>
      <c r="D20" s="36">
        <f>B_101017!D$2</f>
        <v>3.6</v>
      </c>
      <c r="E20" s="36">
        <f>B_101017!E$2</f>
        <v>4.0998200000000002</v>
      </c>
      <c r="F20" s="36">
        <f>B_101017!F$2</f>
        <v>4.0999999999999996</v>
      </c>
      <c r="G20" s="36">
        <f>B_101017!G$2</f>
        <v>3.8</v>
      </c>
      <c r="H20" s="36">
        <f>B_101017!H$2</f>
        <v>0.78819145887074005</v>
      </c>
      <c r="I20" s="36">
        <f>B_101017!I$2</f>
        <v>3.8</v>
      </c>
      <c r="J20" s="36">
        <f>B_101017!J$2</f>
        <v>3.7001300000000001</v>
      </c>
      <c r="K20" s="36">
        <f>B_101017!K$2</f>
        <v>3.7</v>
      </c>
      <c r="L20" s="36">
        <f>B_101017!L$2</f>
        <v>3.4998999999999998</v>
      </c>
      <c r="M20" s="36">
        <f>B_101017!M$2</f>
        <v>3.7021113977261901</v>
      </c>
      <c r="N20" s="36">
        <f>B_101017!N$2</f>
        <v>2.36457437661221</v>
      </c>
      <c r="O20" s="36">
        <f>B_101017!O$2</f>
        <v>2.36457437661221</v>
      </c>
      <c r="P20" s="36">
        <f>B_101017!P$2</f>
        <v>2.36457437661221</v>
      </c>
      <c r="Q20" s="36">
        <f>B_101017!Q$2</f>
        <v>2.2690360179612101</v>
      </c>
      <c r="R20" s="36">
        <f>B_101017!R$2</f>
        <v>2.5317665042514599</v>
      </c>
    </row>
    <row r="21" spans="1:18" ht="11.25" customHeight="1" x14ac:dyDescent="0.25">
      <c r="A21" s="33" t="s">
        <v>110</v>
      </c>
      <c r="B21" s="29" t="str">
        <f ca="1">HYPERLINK("#"&amp;CELL("address",tidh!$C$2),"tidh")</f>
        <v>tidh</v>
      </c>
      <c r="C21" s="34">
        <f>tidh!C$2</f>
        <v>560.13863182364844</v>
      </c>
      <c r="D21" s="34">
        <f>tidh!D$2</f>
        <v>572.83053000000007</v>
      </c>
      <c r="E21" s="34">
        <f>tidh!E$2</f>
        <v>597.37308000000007</v>
      </c>
      <c r="F21" s="34">
        <f>tidh!F$2</f>
        <v>562.11535000000015</v>
      </c>
      <c r="G21" s="34">
        <f>tidh!G$2</f>
        <v>531.37849000000006</v>
      </c>
      <c r="H21" s="34">
        <f>tidh!H$2</f>
        <v>614.40632378746034</v>
      </c>
      <c r="I21" s="34">
        <f>tidh!I$2</f>
        <v>594.60378000000003</v>
      </c>
      <c r="J21" s="34">
        <f>tidh!J$2</f>
        <v>639.01919999999996</v>
      </c>
      <c r="K21" s="34">
        <f>tidh!K$2</f>
        <v>761.49472000000003</v>
      </c>
      <c r="L21" s="34">
        <f>tidh!L$2</f>
        <v>762.43730000000005</v>
      </c>
      <c r="M21" s="34">
        <f>tidh!M$2</f>
        <v>892.37098830699449</v>
      </c>
      <c r="N21" s="34">
        <f>tidh!N$2</f>
        <v>820.19447591347159</v>
      </c>
      <c r="O21" s="34">
        <f>tidh!O$2</f>
        <v>938.94863962950149</v>
      </c>
      <c r="P21" s="34">
        <f>tidh!P$2</f>
        <v>1056.7057827718975</v>
      </c>
      <c r="Q21" s="34">
        <f>tidh!Q$2</f>
        <v>978.23789308262326</v>
      </c>
      <c r="R21" s="34">
        <f>tidh!R$2</f>
        <v>968.99441637978885</v>
      </c>
    </row>
    <row r="22" spans="1:18" ht="11.25" customHeight="1" x14ac:dyDescent="0.25">
      <c r="A22" s="33" t="s">
        <v>544</v>
      </c>
      <c r="B22" s="29" t="str">
        <f ca="1">HYPERLINK("#"&amp;CELL("address",tirf!$C$2),"tirf")</f>
        <v>tirf</v>
      </c>
      <c r="C22" s="34">
        <f>tirf!C$2</f>
        <v>8856.4775007165408</v>
      </c>
      <c r="D22" s="34">
        <f>tirf!D$2</f>
        <v>9388.1952299999994</v>
      </c>
      <c r="E22" s="34">
        <f>tirf!E$2</f>
        <v>9515.3391999999985</v>
      </c>
      <c r="F22" s="34">
        <f>tirf!F$2</f>
        <v>9072.9</v>
      </c>
      <c r="G22" s="34">
        <f>tirf!G$2</f>
        <v>8962.4423400000014</v>
      </c>
      <c r="H22" s="34">
        <f>tirf!H$2</f>
        <v>9285.2409194126303</v>
      </c>
      <c r="I22" s="34">
        <f>tirf!I$2</f>
        <v>9078.2434699999976</v>
      </c>
      <c r="J22" s="34">
        <f>tirf!J$2</f>
        <v>9018.9999299999999</v>
      </c>
      <c r="K22" s="34">
        <f>tirf!K$2</f>
        <v>9240.9534199999998</v>
      </c>
      <c r="L22" s="34">
        <f>tirf!L$2</f>
        <v>8835.0460700000003</v>
      </c>
      <c r="M22" s="34">
        <f>tirf!M$2</f>
        <v>8052.6165294367001</v>
      </c>
      <c r="N22" s="34">
        <f>tirf!N$2</f>
        <v>8848.4519622815078</v>
      </c>
      <c r="O22" s="34">
        <f>tirf!O$2</f>
        <v>8802.2594821820949</v>
      </c>
      <c r="P22" s="34">
        <f>tirf!P$2</f>
        <v>8960.9963102463862</v>
      </c>
      <c r="Q22" s="34">
        <f>tirf!Q$2</f>
        <v>8921.348046240566</v>
      </c>
      <c r="R22" s="34">
        <f>tirf!R$2</f>
        <v>9164.2890296715086</v>
      </c>
    </row>
    <row r="23" spans="1:18" ht="11.25" customHeight="1" x14ac:dyDescent="0.25">
      <c r="A23" s="33" t="s">
        <v>545</v>
      </c>
      <c r="B23" s="29" t="str">
        <f ca="1">HYPERLINK("#"&amp;CELL("address",tick!$C$2),"tick")</f>
        <v>tick</v>
      </c>
      <c r="C23" s="34">
        <f>tick!C$2</f>
        <v>1303.2487799007522</v>
      </c>
      <c r="D23" s="34">
        <f>tick!D$2</f>
        <v>1312.9609799999998</v>
      </c>
      <c r="E23" s="34">
        <f>tick!E$2</f>
        <v>1317.8307000000009</v>
      </c>
      <c r="F23" s="34">
        <f>tick!F$2</f>
        <v>1317.8353399999987</v>
      </c>
      <c r="G23" s="34">
        <f>tick!G$2</f>
        <v>1321.9920500000003</v>
      </c>
      <c r="H23" s="34">
        <f>tick!H$2</f>
        <v>1318.5230793565529</v>
      </c>
      <c r="I23" s="34">
        <f>tick!I$2</f>
        <v>1313.65545</v>
      </c>
      <c r="J23" s="34">
        <f>tick!J$2</f>
        <v>1319.1999900000001</v>
      </c>
      <c r="K23" s="34">
        <f>tick!K$2</f>
        <v>1293.5074700000005</v>
      </c>
      <c r="L23" s="34">
        <f>tick!L$2</f>
        <v>1175.4928199999972</v>
      </c>
      <c r="M23" s="34">
        <f>tick!M$2</f>
        <v>1280.7295557394395</v>
      </c>
      <c r="N23" s="34">
        <f>tick!N$2</f>
        <v>1235.836438329992</v>
      </c>
      <c r="O23" s="34">
        <f>tick!O$2</f>
        <v>1249.0923855928181</v>
      </c>
      <c r="P23" s="34">
        <f>tick!P$2</f>
        <v>1245.8679659883446</v>
      </c>
      <c r="Q23" s="34">
        <f>tick!Q$2</f>
        <v>1228.1804312027839</v>
      </c>
      <c r="R23" s="34">
        <f>tick!R$2</f>
        <v>1226.8540838802785</v>
      </c>
    </row>
    <row r="24" spans="1:18" ht="11.25" customHeight="1" x14ac:dyDescent="0.25">
      <c r="A24" s="33" t="s">
        <v>546</v>
      </c>
      <c r="B24" s="29" t="str">
        <f ca="1">HYPERLINK("#"&amp;CELL("address",tibf!$C$2),"tibf")</f>
        <v>tibf</v>
      </c>
      <c r="C24" s="34">
        <f>tibf!C$2</f>
        <v>606.31497466792291</v>
      </c>
      <c r="D24" s="34">
        <f>tibf!D$2</f>
        <v>599.48217999999997</v>
      </c>
      <c r="E24" s="34">
        <f>tibf!E$2</f>
        <v>700.01630999999998</v>
      </c>
      <c r="F24" s="34">
        <f>tibf!F$2</f>
        <v>679.81822999999997</v>
      </c>
      <c r="G24" s="34">
        <f>tibf!G$2</f>
        <v>706.39575000000002</v>
      </c>
      <c r="H24" s="34">
        <f>tibf!H$2</f>
        <v>756.51945539343922</v>
      </c>
      <c r="I24" s="34">
        <f>tibf!I$2</f>
        <v>762.97412999999995</v>
      </c>
      <c r="J24" s="34">
        <f>tibf!J$2</f>
        <v>800.09999000000005</v>
      </c>
      <c r="K24" s="34">
        <f>tibf!K$2</f>
        <v>817.70473000000004</v>
      </c>
      <c r="L24" s="34">
        <f>tibf!L$2</f>
        <v>599.29633999999999</v>
      </c>
      <c r="M24" s="34">
        <f>tibf!M$2</f>
        <v>791.02760353091003</v>
      </c>
      <c r="N24" s="34">
        <f>tibf!N$2</f>
        <v>825.14091907901138</v>
      </c>
      <c r="O24" s="34">
        <f>tibf!O$2</f>
        <v>787.02111397726094</v>
      </c>
      <c r="P24" s="34">
        <f>tibf!P$2</f>
        <v>843.91420655393404</v>
      </c>
      <c r="Q24" s="34">
        <f>tibf!Q$2</f>
        <v>831.62105469785524</v>
      </c>
      <c r="R24" s="34">
        <f>tibf!R$2</f>
        <v>803.14206721485243</v>
      </c>
    </row>
    <row r="25" spans="1:18" ht="11.25" customHeight="1" x14ac:dyDescent="0.25">
      <c r="A25" s="33" t="s">
        <v>547</v>
      </c>
      <c r="B25" s="29" t="str">
        <f ca="1">HYPERLINK("#"&amp;CELL("address",tigw!$C$2),"tigw")</f>
        <v>tigw</v>
      </c>
      <c r="C25" s="34">
        <f>tigw!C$2</f>
        <v>0</v>
      </c>
      <c r="D25" s="34">
        <f>tigw!D$2</f>
        <v>0</v>
      </c>
      <c r="E25" s="34">
        <f>tigw!E$2</f>
        <v>0</v>
      </c>
      <c r="F25" s="34">
        <f>tigw!F$2</f>
        <v>0</v>
      </c>
      <c r="G25" s="34">
        <f>tigw!G$2</f>
        <v>0</v>
      </c>
      <c r="H25" s="34">
        <f>tigw!H$2</f>
        <v>0</v>
      </c>
      <c r="I25" s="34">
        <f>tigw!I$2</f>
        <v>0</v>
      </c>
      <c r="J25" s="34">
        <f>tigw!J$2</f>
        <v>0</v>
      </c>
      <c r="K25" s="34">
        <f>tigw!K$2</f>
        <v>0</v>
      </c>
      <c r="L25" s="34">
        <f>tigw!L$2</f>
        <v>0</v>
      </c>
      <c r="M25" s="34">
        <f>tigw!M$2</f>
        <v>0</v>
      </c>
      <c r="N25" s="34">
        <f>tigw!N$2</f>
        <v>0</v>
      </c>
      <c r="O25" s="34">
        <f>tigw!O$2</f>
        <v>0</v>
      </c>
      <c r="P25" s="34">
        <f>tigw!P$2</f>
        <v>0</v>
      </c>
      <c r="Q25" s="34">
        <f>tigw!Q$2</f>
        <v>0</v>
      </c>
      <c r="R25" s="34">
        <f>tigw!R$2</f>
        <v>0</v>
      </c>
    </row>
    <row r="26" spans="1:18" ht="11.25" customHeight="1" x14ac:dyDescent="0.25">
      <c r="A26" s="33" t="s">
        <v>548</v>
      </c>
      <c r="B26" s="29" t="str">
        <f ca="1">HYPERLINK("#"&amp;CELL("address",tipf!$C$2),"tipf")</f>
        <v>tipf</v>
      </c>
      <c r="C26" s="34">
        <f>tipf!C$2</f>
        <v>0</v>
      </c>
      <c r="D26" s="34">
        <f>tipf!D$2</f>
        <v>0</v>
      </c>
      <c r="E26" s="34">
        <f>tipf!E$2</f>
        <v>0</v>
      </c>
      <c r="F26" s="34">
        <f>tipf!F$2</f>
        <v>0</v>
      </c>
      <c r="G26" s="34">
        <f>tipf!G$2</f>
        <v>0</v>
      </c>
      <c r="H26" s="34">
        <f>tipf!H$2</f>
        <v>0</v>
      </c>
      <c r="I26" s="34">
        <f>tipf!I$2</f>
        <v>0</v>
      </c>
      <c r="J26" s="34">
        <f>tipf!J$2</f>
        <v>0</v>
      </c>
      <c r="K26" s="34">
        <f>tipf!K$2</f>
        <v>0</v>
      </c>
      <c r="L26" s="34">
        <f>tipf!L$2</f>
        <v>0</v>
      </c>
      <c r="M26" s="34">
        <f>tipf!M$2</f>
        <v>0</v>
      </c>
      <c r="N26" s="34">
        <f>tipf!N$2</f>
        <v>0</v>
      </c>
      <c r="O26" s="34">
        <f>tipf!O$2</f>
        <v>0</v>
      </c>
      <c r="P26" s="34">
        <f>tipf!P$2</f>
        <v>0</v>
      </c>
      <c r="Q26" s="34">
        <f>tipf!Q$2</f>
        <v>0</v>
      </c>
      <c r="R26" s="34">
        <f>tipf!R$2</f>
        <v>0</v>
      </c>
    </row>
    <row r="27" spans="1:18" ht="11.25" customHeight="1" x14ac:dyDescent="0.25">
      <c r="A27" s="33" t="s">
        <v>549</v>
      </c>
      <c r="B27" s="29" t="str">
        <f ca="1">HYPERLINK("#"&amp;CELL("address",tibr!$C$2),"tibr")</f>
        <v>tibr</v>
      </c>
      <c r="C27" s="34">
        <f>tibr!C$2</f>
        <v>0</v>
      </c>
      <c r="D27" s="34">
        <f>tibr!D$2</f>
        <v>0</v>
      </c>
      <c r="E27" s="34">
        <f>tibr!E$2</f>
        <v>0</v>
      </c>
      <c r="F27" s="34">
        <f>tibr!F$2</f>
        <v>0</v>
      </c>
      <c r="G27" s="34">
        <f>tibr!G$2</f>
        <v>0</v>
      </c>
      <c r="H27" s="34">
        <f>tibr!H$2</f>
        <v>0</v>
      </c>
      <c r="I27" s="34">
        <f>tibr!I$2</f>
        <v>0</v>
      </c>
      <c r="J27" s="34">
        <f>tibr!J$2</f>
        <v>0</v>
      </c>
      <c r="K27" s="34">
        <f>tibr!K$2</f>
        <v>0</v>
      </c>
      <c r="L27" s="34">
        <f>tibr!L$2</f>
        <v>0</v>
      </c>
      <c r="M27" s="34">
        <f>tibr!M$2</f>
        <v>0</v>
      </c>
      <c r="N27" s="34">
        <f>tibr!N$2</f>
        <v>0</v>
      </c>
      <c r="O27" s="34">
        <f>tibr!O$2</f>
        <v>0</v>
      </c>
      <c r="P27" s="34">
        <f>tibr!P$2</f>
        <v>0</v>
      </c>
      <c r="Q27" s="34">
        <f>tibr!Q$2</f>
        <v>0</v>
      </c>
      <c r="R27" s="34">
        <f>tibr!R$2</f>
        <v>0</v>
      </c>
    </row>
    <row r="28" spans="1:18" ht="11.25" customHeight="1" x14ac:dyDescent="0.25">
      <c r="A28" s="33" t="s">
        <v>550</v>
      </c>
      <c r="B28" s="29" t="str">
        <f ca="1">HYPERLINK("#"&amp;CELL("address",tich!$C$2),"tich")</f>
        <v>tich</v>
      </c>
      <c r="C28" s="34">
        <f>tich!C$2</f>
        <v>1.93465176268272</v>
      </c>
      <c r="D28" s="34">
        <f>tich!D$2</f>
        <v>1.90029</v>
      </c>
      <c r="E28" s="34">
        <f>tich!E$2</f>
        <v>1.79956</v>
      </c>
      <c r="F28" s="34">
        <f>tich!F$2</f>
        <v>2.2003699999999999</v>
      </c>
      <c r="G28" s="34">
        <f>tich!G$2</f>
        <v>2.3996300000000002</v>
      </c>
      <c r="H28" s="34">
        <f>tich!H$2</f>
        <v>2.0540718231658577</v>
      </c>
      <c r="I28" s="34">
        <f>tich!I$2</f>
        <v>2.2999200000000002</v>
      </c>
      <c r="J28" s="34">
        <f>tich!J$2</f>
        <v>2.1001599999999998</v>
      </c>
      <c r="K28" s="34">
        <f>tich!K$2</f>
        <v>2.2999000000000001</v>
      </c>
      <c r="L28" s="34">
        <f>tich!L$2</f>
        <v>2.5002300000000002</v>
      </c>
      <c r="M28" s="34">
        <f>tich!M$2</f>
        <v>2.1973883949726276</v>
      </c>
      <c r="N28" s="34">
        <f>tich!N$2</f>
        <v>2.1018438903219621</v>
      </c>
      <c r="O28" s="34">
        <f>tich!O$2</f>
        <v>2.5556595980135191</v>
      </c>
      <c r="P28" s="34">
        <f>tich!P$2</f>
        <v>2.3645927014771333</v>
      </c>
      <c r="Q28" s="34">
        <f>tich!Q$2</f>
        <v>2.2690272282164217</v>
      </c>
      <c r="R28" s="34">
        <f>tich!R$2</f>
        <v>2.6033947562222819</v>
      </c>
    </row>
    <row r="29" spans="1:18" ht="11.25" customHeight="1" x14ac:dyDescent="0.25">
      <c r="A29" s="33" t="s">
        <v>551</v>
      </c>
      <c r="B29" s="29" t="str">
        <f ca="1">HYPERLINK("#"&amp;CELL("address",ticl!$C$2),"ticl")</f>
        <v>ticl</v>
      </c>
      <c r="C29" s="34">
        <f>ticl!C$2</f>
        <v>0</v>
      </c>
      <c r="D29" s="34">
        <f>ticl!D$2</f>
        <v>0</v>
      </c>
      <c r="E29" s="34">
        <f>ticl!E$2</f>
        <v>0</v>
      </c>
      <c r="F29" s="34">
        <f>ticl!F$2</f>
        <v>0</v>
      </c>
      <c r="G29" s="34">
        <f>ticl!G$2</f>
        <v>0</v>
      </c>
      <c r="H29" s="34">
        <f>ticl!H$2</f>
        <v>0</v>
      </c>
      <c r="I29" s="34">
        <f>ticl!I$2</f>
        <v>0</v>
      </c>
      <c r="J29" s="34">
        <f>ticl!J$2</f>
        <v>0</v>
      </c>
      <c r="K29" s="34">
        <f>ticl!K$2</f>
        <v>0</v>
      </c>
      <c r="L29" s="34">
        <f>ticl!L$2</f>
        <v>0</v>
      </c>
      <c r="M29" s="34">
        <f>ticl!M$2</f>
        <v>0</v>
      </c>
      <c r="N29" s="34">
        <f>ticl!N$2</f>
        <v>0</v>
      </c>
      <c r="O29" s="34">
        <f>ticl!O$2</f>
        <v>0</v>
      </c>
      <c r="P29" s="34">
        <f>ticl!P$2</f>
        <v>0</v>
      </c>
      <c r="Q29" s="34">
        <f>ticl!Q$2</f>
        <v>0</v>
      </c>
      <c r="R29" s="34">
        <f>ticl!R$2</f>
        <v>0</v>
      </c>
    </row>
    <row r="30" spans="1:18" ht="11.25" customHeight="1" x14ac:dyDescent="0.25">
      <c r="A30" s="33" t="s">
        <v>109</v>
      </c>
      <c r="B30" s="29" t="str">
        <f ca="1">HYPERLINK("#"&amp;CELL("address",tibg!$C$2),"tibg")</f>
        <v>tibg</v>
      </c>
      <c r="C30" s="34">
        <f>tibg!C$2</f>
        <v>0</v>
      </c>
      <c r="D30" s="34">
        <f>tibg!D$2</f>
        <v>0</v>
      </c>
      <c r="E30" s="34">
        <f>tibg!E$2</f>
        <v>0</v>
      </c>
      <c r="F30" s="34">
        <f>tibg!F$2</f>
        <v>0</v>
      </c>
      <c r="G30" s="34">
        <f>tibg!G$2</f>
        <v>0</v>
      </c>
      <c r="H30" s="34">
        <f>tibg!H$2</f>
        <v>0</v>
      </c>
      <c r="I30" s="34">
        <f>tibg!I$2</f>
        <v>0</v>
      </c>
      <c r="J30" s="34">
        <f>tibg!J$2</f>
        <v>0</v>
      </c>
      <c r="K30" s="34">
        <f>tibg!K$2</f>
        <v>0</v>
      </c>
      <c r="L30" s="34">
        <f>tibg!L$2</f>
        <v>0</v>
      </c>
      <c r="M30" s="34">
        <f>tibg!M$2</f>
        <v>0</v>
      </c>
      <c r="N30" s="34">
        <f>tibg!N$2</f>
        <v>0</v>
      </c>
      <c r="O30" s="34">
        <f>tibg!O$2</f>
        <v>0</v>
      </c>
      <c r="P30" s="34">
        <f>tibg!P$2</f>
        <v>0</v>
      </c>
      <c r="Q30" s="34">
        <f>tibg!Q$2</f>
        <v>0</v>
      </c>
      <c r="R30" s="34">
        <f>tibg!R$2</f>
        <v>0</v>
      </c>
    </row>
    <row r="31" spans="1:18" ht="11.25" customHeight="1" x14ac:dyDescent="0.25">
      <c r="A31" s="33" t="s">
        <v>552</v>
      </c>
      <c r="B31" s="29" t="str">
        <f ca="1">HYPERLINK("#"&amp;CELL("address",tigl!$C$2),"tigl")</f>
        <v>tigl</v>
      </c>
      <c r="C31" s="34">
        <f>tigl!C$2</f>
        <v>0</v>
      </c>
      <c r="D31" s="34">
        <f>tigl!D$2</f>
        <v>0</v>
      </c>
      <c r="E31" s="34">
        <f>tigl!E$2</f>
        <v>0</v>
      </c>
      <c r="F31" s="34">
        <f>tigl!F$2</f>
        <v>0</v>
      </c>
      <c r="G31" s="34">
        <f>tigl!G$2</f>
        <v>0</v>
      </c>
      <c r="H31" s="34">
        <f>tigl!H$2</f>
        <v>0</v>
      </c>
      <c r="I31" s="34">
        <f>tigl!I$2</f>
        <v>0</v>
      </c>
      <c r="J31" s="34">
        <f>tigl!J$2</f>
        <v>0</v>
      </c>
      <c r="K31" s="34">
        <f>tigl!K$2</f>
        <v>0</v>
      </c>
      <c r="L31" s="34">
        <f>tigl!L$2</f>
        <v>0</v>
      </c>
      <c r="M31" s="34">
        <f>tigl!M$2</f>
        <v>0</v>
      </c>
      <c r="N31" s="34">
        <f>tigl!N$2</f>
        <v>0</v>
      </c>
      <c r="O31" s="34">
        <f>tigl!O$2</f>
        <v>0</v>
      </c>
      <c r="P31" s="34">
        <f>tigl!P$2</f>
        <v>0</v>
      </c>
      <c r="Q31" s="34">
        <f>tigl!Q$2</f>
        <v>0</v>
      </c>
      <c r="R31" s="34">
        <f>tigl!R$2</f>
        <v>0</v>
      </c>
    </row>
    <row r="32" spans="1:18" ht="11.25" customHeight="1" x14ac:dyDescent="0.25">
      <c r="A32" s="28" t="s">
        <v>108</v>
      </c>
      <c r="B32" s="29" t="str">
        <f ca="1">HYPERLINK("#"&amp;CELL("address",TOTOT!$C$2),"TOTOT")</f>
        <v>TOTOT</v>
      </c>
      <c r="C32" s="30">
        <f>TOTOT!C$2</f>
        <v>13359.558612782999</v>
      </c>
      <c r="D32" s="30">
        <f>TOTOT!D$2</f>
        <v>14108.900000000003</v>
      </c>
      <c r="E32" s="30">
        <f>TOTOT!E$2</f>
        <v>14316.699999999999</v>
      </c>
      <c r="F32" s="30">
        <f>TOTOT!F$2</f>
        <v>14342.599999999999</v>
      </c>
      <c r="G32" s="30">
        <f>TOTOT!G$2</f>
        <v>14333.300000000001</v>
      </c>
      <c r="H32" s="30">
        <f>TOTOT!H$2</f>
        <v>14907.375561287901</v>
      </c>
      <c r="I32" s="30">
        <f>TOTOT!I$2</f>
        <v>14655.2</v>
      </c>
      <c r="J32" s="30">
        <f>TOTOT!J$2</f>
        <v>14569.499999999998</v>
      </c>
      <c r="K32" s="30">
        <f>TOTOT!K$2</f>
        <v>14968.099999999999</v>
      </c>
      <c r="L32" s="30">
        <f>TOTOT!L$2</f>
        <v>14220.3</v>
      </c>
      <c r="M32" s="30">
        <f>TOTOT!M$2</f>
        <v>14405.536447883802</v>
      </c>
      <c r="N32" s="30">
        <f>TOTOT!N$2</f>
        <v>14976.879717206504</v>
      </c>
      <c r="O32" s="30">
        <f>TOTOT!O$2</f>
        <v>14676.172733352401</v>
      </c>
      <c r="P32" s="30">
        <f>TOTOT!P$2</f>
        <v>14716.704882010103</v>
      </c>
      <c r="Q32" s="30">
        <f>TOTOT!Q$2</f>
        <v>14208.536352345502</v>
      </c>
      <c r="R32" s="30">
        <f>TOTOT!R$2</f>
        <v>14776.679086653299</v>
      </c>
    </row>
    <row r="33" spans="1:18" ht="11.25" customHeight="1" x14ac:dyDescent="0.25">
      <c r="A33" s="33" t="s">
        <v>107</v>
      </c>
      <c r="B33" s="29" t="str">
        <f ca="1">HYPERLINK("#"&amp;CELL("address",topgn!$C$2),"topgn")</f>
        <v>topgn</v>
      </c>
      <c r="C33" s="34">
        <f>topgn!C$2</f>
        <v>0</v>
      </c>
      <c r="D33" s="34">
        <f>topgn!D$2</f>
        <v>0</v>
      </c>
      <c r="E33" s="34">
        <f>topgn!E$2</f>
        <v>0</v>
      </c>
      <c r="F33" s="34">
        <f>topgn!F$2</f>
        <v>0</v>
      </c>
      <c r="G33" s="34">
        <f>topgn!G$2</f>
        <v>0</v>
      </c>
      <c r="H33" s="34">
        <f>topgn!H$2</f>
        <v>0</v>
      </c>
      <c r="I33" s="34">
        <f>topgn!I$2</f>
        <v>0</v>
      </c>
      <c r="J33" s="34">
        <f>topgn!J$2</f>
        <v>0</v>
      </c>
      <c r="K33" s="34">
        <f>topgn!K$2</f>
        <v>0</v>
      </c>
      <c r="L33" s="34">
        <f>topgn!L$2</f>
        <v>0</v>
      </c>
      <c r="M33" s="34">
        <f>topgn!M$2</f>
        <v>0</v>
      </c>
      <c r="N33" s="34">
        <f>topgn!N$2</f>
        <v>0</v>
      </c>
      <c r="O33" s="34">
        <f>topgn!O$2</f>
        <v>0</v>
      </c>
      <c r="P33" s="34">
        <f>topgn!P$2</f>
        <v>0</v>
      </c>
      <c r="Q33" s="34">
        <f>topgn!Q$2</f>
        <v>0</v>
      </c>
      <c r="R33" s="34">
        <f>topgn!R$2</f>
        <v>0</v>
      </c>
    </row>
    <row r="34" spans="1:18" ht="11.25" customHeight="1" x14ac:dyDescent="0.25">
      <c r="A34" s="33" t="s">
        <v>106</v>
      </c>
      <c r="B34" s="29" t="str">
        <f ca="1">HYPERLINK("#"&amp;CELL("address",topgt!$C$2),"topgt")</f>
        <v>topgt</v>
      </c>
      <c r="C34" s="34">
        <f>topgt!C$2</f>
        <v>2233.0419413394461</v>
      </c>
      <c r="D34" s="34">
        <f>topgt!D$2</f>
        <v>2498.9256000000005</v>
      </c>
      <c r="E34" s="34">
        <f>topgt!E$2</f>
        <v>2478.9388200000003</v>
      </c>
      <c r="F34" s="34">
        <f>topgt!F$2</f>
        <v>2928.3565900000003</v>
      </c>
      <c r="G34" s="34">
        <f>topgt!G$2</f>
        <v>3027.5172999999995</v>
      </c>
      <c r="H34" s="34">
        <f>topgt!H$2</f>
        <v>3171.2243490321348</v>
      </c>
      <c r="I34" s="34">
        <f>topgt!I$2</f>
        <v>3116.1276900000007</v>
      </c>
      <c r="J34" s="34">
        <f>topgt!J$2</f>
        <v>3039.1897800000002</v>
      </c>
      <c r="K34" s="34">
        <f>topgt!K$2</f>
        <v>3133.0337500000001</v>
      </c>
      <c r="L34" s="34">
        <f>topgt!L$2</f>
        <v>3082.6317300000001</v>
      </c>
      <c r="M34" s="34">
        <f>topgt!M$2</f>
        <v>3637.3816858067212</v>
      </c>
      <c r="N34" s="34">
        <f>topgt!N$2</f>
        <v>3452.9062333402035</v>
      </c>
      <c r="O34" s="34">
        <f>topgt!O$2</f>
        <v>3140.0372996876254</v>
      </c>
      <c r="P34" s="34">
        <f>topgt!P$2</f>
        <v>2837.441482755321</v>
      </c>
      <c r="Q34" s="34">
        <f>topgt!Q$2</f>
        <v>2451.9427477835038</v>
      </c>
      <c r="R34" s="34">
        <f>topgt!R$2</f>
        <v>2817.6172733352419</v>
      </c>
    </row>
    <row r="35" spans="1:18" ht="11.25" customHeight="1" x14ac:dyDescent="0.25">
      <c r="A35" s="35" t="s">
        <v>553</v>
      </c>
      <c r="B35" s="29" t="str">
        <f ca="1">HYPERLINK("#"&amp;CELL("address",topgtele!$C$2),"topgtele")</f>
        <v>topgtele</v>
      </c>
      <c r="C35" s="36">
        <f>topgtele!C$2</f>
        <v>1065.2568493919466</v>
      </c>
      <c r="D35" s="36">
        <f>topgtele!D$2</f>
        <v>1200.4674624142999</v>
      </c>
      <c r="E35" s="36">
        <f>topgtele!E$2</f>
        <v>1037.8027184638288</v>
      </c>
      <c r="F35" s="36">
        <f>topgtele!F$2</f>
        <v>1472.0952798870856</v>
      </c>
      <c r="G35" s="36">
        <f>topgtele!G$2</f>
        <v>1469.1675698255879</v>
      </c>
      <c r="H35" s="36">
        <f>topgtele!H$2</f>
        <v>1580.0217514201868</v>
      </c>
      <c r="I35" s="36">
        <f>topgtele!I$2</f>
        <v>1425.8811061326121</v>
      </c>
      <c r="J35" s="36">
        <f>topgtele!J$2</f>
        <v>1300.5129397382138</v>
      </c>
      <c r="K35" s="36">
        <f>topgtele!K$2</f>
        <v>1330.0504580480795</v>
      </c>
      <c r="L35" s="36">
        <f>topgtele!L$2</f>
        <v>1219.987529254297</v>
      </c>
      <c r="M35" s="36">
        <f>topgtele!M$2</f>
        <v>1335.681992867899</v>
      </c>
      <c r="N35" s="36">
        <f>topgtele!N$2</f>
        <v>1296.3668687301665</v>
      </c>
      <c r="O35" s="36">
        <f>topgtele!O$2</f>
        <v>996.39966165396481</v>
      </c>
      <c r="P35" s="36">
        <f>topgtele!P$2</f>
        <v>767.05816035203702</v>
      </c>
      <c r="Q35" s="36">
        <f>topgtele!Q$2</f>
        <v>669.10146746350779</v>
      </c>
      <c r="R35" s="36">
        <f>topgtele!R$2</f>
        <v>884.66632979661813</v>
      </c>
    </row>
    <row r="36" spans="1:18" ht="11.25" customHeight="1" x14ac:dyDescent="0.25">
      <c r="A36" s="35" t="s">
        <v>554</v>
      </c>
      <c r="B36" s="29" t="str">
        <f ca="1">HYPERLINK("#"&amp;CELL("address",topgtchp!$C$2),"topgtchp")</f>
        <v>topgtchp</v>
      </c>
      <c r="C36" s="36">
        <f>topgtchp!C$2</f>
        <v>1167.7850919474995</v>
      </c>
      <c r="D36" s="36">
        <f>topgtchp!D$2</f>
        <v>1298.4581375857006</v>
      </c>
      <c r="E36" s="36">
        <f>topgtchp!E$2</f>
        <v>1441.1361015361713</v>
      </c>
      <c r="F36" s="36">
        <f>topgtchp!F$2</f>
        <v>1456.261310112915</v>
      </c>
      <c r="G36" s="36">
        <f>topgtchp!G$2</f>
        <v>1558.3497301744119</v>
      </c>
      <c r="H36" s="36">
        <f>topgtchp!H$2</f>
        <v>1591.202597611948</v>
      </c>
      <c r="I36" s="36">
        <f>topgtchp!I$2</f>
        <v>1690.2465838673886</v>
      </c>
      <c r="J36" s="36">
        <f>topgtchp!J$2</f>
        <v>1738.6768402617863</v>
      </c>
      <c r="K36" s="36">
        <f>topgtchp!K$2</f>
        <v>1802.9832919519206</v>
      </c>
      <c r="L36" s="36">
        <f>topgtchp!L$2</f>
        <v>1862.6442007457031</v>
      </c>
      <c r="M36" s="36">
        <f>topgtchp!M$2</f>
        <v>2301.699692938822</v>
      </c>
      <c r="N36" s="36">
        <f>topgtchp!N$2</f>
        <v>2156.539364610037</v>
      </c>
      <c r="O36" s="36">
        <f>topgtchp!O$2</f>
        <v>2143.6376380336606</v>
      </c>
      <c r="P36" s="36">
        <f>topgtchp!P$2</f>
        <v>2070.3833224032842</v>
      </c>
      <c r="Q36" s="36">
        <f>topgtchp!Q$2</f>
        <v>1782.841280319996</v>
      </c>
      <c r="R36" s="36">
        <f>topgtchp!R$2</f>
        <v>1932.9509435386237</v>
      </c>
    </row>
    <row r="37" spans="1:18" ht="11.25" customHeight="1" x14ac:dyDescent="0.25">
      <c r="A37" s="33" t="s">
        <v>105</v>
      </c>
      <c r="B37" s="29" t="str">
        <f ca="1">HYPERLINK("#"&amp;CELL("address",todh!$C$2),"todh")</f>
        <v>todh</v>
      </c>
      <c r="C37" s="34">
        <f>todh!C$2</f>
        <v>455.5985478169481</v>
      </c>
      <c r="D37" s="34">
        <f>todh!D$2</f>
        <v>419.37440000000004</v>
      </c>
      <c r="E37" s="34">
        <f>todh!E$2</f>
        <v>422.41830999999996</v>
      </c>
      <c r="F37" s="34">
        <f>todh!F$2</f>
        <v>438.03475999999989</v>
      </c>
      <c r="G37" s="34">
        <f>todh!G$2</f>
        <v>402.79999999999995</v>
      </c>
      <c r="H37" s="34">
        <f>todh!H$2</f>
        <v>473.60752842266209</v>
      </c>
      <c r="I37" s="34">
        <f>todh!I$2</f>
        <v>470.08981000000006</v>
      </c>
      <c r="J37" s="34">
        <f>todh!J$2</f>
        <v>474.09426000000013</v>
      </c>
      <c r="K37" s="34">
        <f>todh!K$2</f>
        <v>553.40000000000009</v>
      </c>
      <c r="L37" s="34">
        <f>todh!L$2</f>
        <v>616.21828000000005</v>
      </c>
      <c r="M37" s="34">
        <f>todh!M$2</f>
        <v>724.51514282984476</v>
      </c>
      <c r="N37" s="34">
        <f>todh!N$2</f>
        <v>682.19164994745415</v>
      </c>
      <c r="O37" s="34">
        <f>todh!O$2</f>
        <v>781.43211999617938</v>
      </c>
      <c r="P37" s="34">
        <f>todh!P$2</f>
        <v>888.29177414731885</v>
      </c>
      <c r="Q37" s="34">
        <f>todh!Q$2</f>
        <v>829.94172160122321</v>
      </c>
      <c r="R37" s="34">
        <f>todh!R$2</f>
        <v>813.91516193751977</v>
      </c>
    </row>
    <row r="38" spans="1:18" ht="11.25" customHeight="1" x14ac:dyDescent="0.25">
      <c r="A38" s="33" t="s">
        <v>555</v>
      </c>
      <c r="B38" s="29" t="str">
        <f ca="1">HYPERLINK("#"&amp;CELL("address",torf!$C$2),"torf")</f>
        <v>torf</v>
      </c>
      <c r="C38" s="34">
        <f>torf!C$2</f>
        <v>8852.7276201394579</v>
      </c>
      <c r="D38" s="34">
        <f>torf!D$2</f>
        <v>9384.6000000000022</v>
      </c>
      <c r="E38" s="34">
        <f>torf!E$2</f>
        <v>9512.3387999999977</v>
      </c>
      <c r="F38" s="34">
        <f>torf!F$2</f>
        <v>9068.7627499999999</v>
      </c>
      <c r="G38" s="34">
        <f>torf!G$2</f>
        <v>8961.474400000001</v>
      </c>
      <c r="H38" s="34">
        <f>torf!H$2</f>
        <v>9285.0448526953351</v>
      </c>
      <c r="I38" s="34">
        <f>torf!I$2</f>
        <v>9077.5743399999992</v>
      </c>
      <c r="J38" s="34">
        <f>torf!J$2</f>
        <v>9016.9493000000002</v>
      </c>
      <c r="K38" s="34">
        <f>torf!K$2</f>
        <v>9240.7501599999978</v>
      </c>
      <c r="L38" s="34">
        <f>torf!L$2</f>
        <v>8834.0000400000008</v>
      </c>
      <c r="M38" s="34">
        <f>torf!M$2</f>
        <v>8049.3610000189101</v>
      </c>
      <c r="N38" s="34">
        <f>torf!N$2</f>
        <v>8844.1316500456505</v>
      </c>
      <c r="O38" s="34">
        <f>torf!O$2</f>
        <v>8799.593437861291</v>
      </c>
      <c r="P38" s="34">
        <f>torf!P$2</f>
        <v>8959.0379287283704</v>
      </c>
      <c r="Q38" s="34">
        <f>torf!Q$2</f>
        <v>8919.5950047511215</v>
      </c>
      <c r="R38" s="34">
        <f>torf!R$2</f>
        <v>9161.2209802235648</v>
      </c>
    </row>
    <row r="39" spans="1:18" ht="11.25" customHeight="1" x14ac:dyDescent="0.25">
      <c r="A39" s="33" t="s">
        <v>556</v>
      </c>
      <c r="B39" s="29" t="str">
        <f ca="1">HYPERLINK("#"&amp;CELL("address",tock!$C$2),"tock")</f>
        <v>tock</v>
      </c>
      <c r="C39" s="34">
        <f>tock!C$2</f>
        <v>1211.8801948982482</v>
      </c>
      <c r="D39" s="34">
        <f>tock!D$2</f>
        <v>1205.7999999999988</v>
      </c>
      <c r="E39" s="34">
        <f>tock!E$2</f>
        <v>1202.3040700000006</v>
      </c>
      <c r="F39" s="34">
        <f>tock!F$2</f>
        <v>1226.8958999999977</v>
      </c>
      <c r="G39" s="34">
        <f>tock!G$2</f>
        <v>1234.3582899999988</v>
      </c>
      <c r="H39" s="34">
        <f>tock!H$2</f>
        <v>1220.2379172937397</v>
      </c>
      <c r="I39" s="34">
        <f>tock!I$2</f>
        <v>1227.7081499999999</v>
      </c>
      <c r="J39" s="34">
        <f>tock!J$2</f>
        <v>1238.5166499999984</v>
      </c>
      <c r="K39" s="34">
        <f>tock!K$2</f>
        <v>1222.5160799999999</v>
      </c>
      <c r="L39" s="34">
        <f>tock!L$2</f>
        <v>1087.3999499999975</v>
      </c>
      <c r="M39" s="34">
        <f>tock!M$2</f>
        <v>1202.504472685157</v>
      </c>
      <c r="N39" s="34">
        <f>tock!N$2</f>
        <v>1171.7688403072329</v>
      </c>
      <c r="O39" s="34">
        <f>tock!O$2</f>
        <v>1167.3483387907127</v>
      </c>
      <c r="P39" s="34">
        <f>tock!P$2</f>
        <v>1187.2790675456163</v>
      </c>
      <c r="Q39" s="34">
        <f>tock!Q$2</f>
        <v>1174.7266984026203</v>
      </c>
      <c r="R39" s="34">
        <f>tock!R$2</f>
        <v>1180.0659214674706</v>
      </c>
    </row>
    <row r="40" spans="1:18" ht="11.25" customHeight="1" x14ac:dyDescent="0.25">
      <c r="A40" s="33" t="s">
        <v>557</v>
      </c>
      <c r="B40" s="29" t="str">
        <f ca="1">HYPERLINK("#"&amp;CELL("address",tobf!$C$2),"tobf")</f>
        <v>tobf</v>
      </c>
      <c r="C40" s="34">
        <f>tobf!C$2</f>
        <v>606.31030858889801</v>
      </c>
      <c r="D40" s="34">
        <f>tobf!D$2</f>
        <v>599.5</v>
      </c>
      <c r="E40" s="34">
        <f>tobf!E$2</f>
        <v>700</v>
      </c>
      <c r="F40" s="34">
        <f>tobf!F$2</f>
        <v>679.85</v>
      </c>
      <c r="G40" s="34">
        <f>tobf!G$2</f>
        <v>706.45</v>
      </c>
      <c r="H40" s="34">
        <f>tobf!H$2</f>
        <v>756.52049297793099</v>
      </c>
      <c r="I40" s="34">
        <f>tobf!I$2</f>
        <v>763</v>
      </c>
      <c r="J40" s="34">
        <f>tobf!J$2</f>
        <v>800.05</v>
      </c>
      <c r="K40" s="34">
        <f>tobf!K$2</f>
        <v>817.7</v>
      </c>
      <c r="L40" s="34">
        <f>tobf!L$2</f>
        <v>599.35</v>
      </c>
      <c r="M40" s="34">
        <f>tobf!M$2</f>
        <v>791.03372504060405</v>
      </c>
      <c r="N40" s="34">
        <f>tobf!N$2</f>
        <v>825.14091907901002</v>
      </c>
      <c r="O40" s="34">
        <f>tobf!O$2</f>
        <v>787.02111397726196</v>
      </c>
      <c r="P40" s="34">
        <f>tobf!P$2</f>
        <v>843.91420655393097</v>
      </c>
      <c r="Q40" s="34">
        <f>tobf!Q$2</f>
        <v>831.61364287761501</v>
      </c>
      <c r="R40" s="34">
        <f>tobf!R$2</f>
        <v>803.14321199961796</v>
      </c>
    </row>
    <row r="41" spans="1:18" ht="11.25" customHeight="1" x14ac:dyDescent="0.25">
      <c r="A41" s="33" t="s">
        <v>558</v>
      </c>
      <c r="B41" s="29" t="str">
        <f ca="1">HYPERLINK("#"&amp;CELL("address",togw!$C$2),"togw")</f>
        <v>togw</v>
      </c>
      <c r="C41" s="34">
        <f>togw!C$2</f>
        <v>0</v>
      </c>
      <c r="D41" s="34">
        <f>togw!D$2</f>
        <v>0</v>
      </c>
      <c r="E41" s="34">
        <f>togw!E$2</f>
        <v>0</v>
      </c>
      <c r="F41" s="34">
        <f>togw!F$2</f>
        <v>0</v>
      </c>
      <c r="G41" s="34">
        <f>togw!G$2</f>
        <v>0</v>
      </c>
      <c r="H41" s="34">
        <f>togw!H$2</f>
        <v>0</v>
      </c>
      <c r="I41" s="34">
        <f>togw!I$2</f>
        <v>0</v>
      </c>
      <c r="J41" s="34">
        <f>togw!J$2</f>
        <v>0</v>
      </c>
      <c r="K41" s="34">
        <f>togw!K$2</f>
        <v>0</v>
      </c>
      <c r="L41" s="34">
        <f>togw!L$2</f>
        <v>0</v>
      </c>
      <c r="M41" s="34">
        <f>togw!M$2</f>
        <v>0</v>
      </c>
      <c r="N41" s="34">
        <f>togw!N$2</f>
        <v>0</v>
      </c>
      <c r="O41" s="34">
        <f>togw!O$2</f>
        <v>0</v>
      </c>
      <c r="P41" s="34">
        <f>togw!P$2</f>
        <v>0</v>
      </c>
      <c r="Q41" s="34">
        <f>togw!Q$2</f>
        <v>0</v>
      </c>
      <c r="R41" s="34">
        <f>togw!R$2</f>
        <v>0</v>
      </c>
    </row>
    <row r="42" spans="1:18" ht="11.25" customHeight="1" x14ac:dyDescent="0.25">
      <c r="A42" s="33" t="s">
        <v>559</v>
      </c>
      <c r="B42" s="29" t="str">
        <f ca="1">HYPERLINK("#"&amp;CELL("address",topf!$C$2),"topf")</f>
        <v>topf</v>
      </c>
      <c r="C42" s="34">
        <f>topf!C$2</f>
        <v>0</v>
      </c>
      <c r="D42" s="34">
        <f>topf!D$2</f>
        <v>0</v>
      </c>
      <c r="E42" s="34">
        <f>topf!E$2</f>
        <v>0</v>
      </c>
      <c r="F42" s="34">
        <f>topf!F$2</f>
        <v>0</v>
      </c>
      <c r="G42" s="34">
        <f>topf!G$2</f>
        <v>0</v>
      </c>
      <c r="H42" s="34">
        <f>topf!H$2</f>
        <v>0</v>
      </c>
      <c r="I42" s="34">
        <f>topf!I$2</f>
        <v>0</v>
      </c>
      <c r="J42" s="34">
        <f>topf!J$2</f>
        <v>0</v>
      </c>
      <c r="K42" s="34">
        <f>topf!K$2</f>
        <v>0</v>
      </c>
      <c r="L42" s="34">
        <f>topf!L$2</f>
        <v>0</v>
      </c>
      <c r="M42" s="34">
        <f>topf!M$2</f>
        <v>0</v>
      </c>
      <c r="N42" s="34">
        <f>topf!N$2</f>
        <v>0</v>
      </c>
      <c r="O42" s="34">
        <f>topf!O$2</f>
        <v>0</v>
      </c>
      <c r="P42" s="34">
        <f>topf!P$2</f>
        <v>0</v>
      </c>
      <c r="Q42" s="34">
        <f>topf!Q$2</f>
        <v>0</v>
      </c>
      <c r="R42" s="34">
        <f>topf!R$2</f>
        <v>0</v>
      </c>
    </row>
    <row r="43" spans="1:18" ht="11.25" customHeight="1" x14ac:dyDescent="0.25">
      <c r="A43" s="33" t="s">
        <v>560</v>
      </c>
      <c r="B43" s="29" t="str">
        <f ca="1">HYPERLINK("#"&amp;CELL("address",tobr!$C$2),"tobr")</f>
        <v>tobr</v>
      </c>
      <c r="C43" s="34">
        <f>tobr!C$2</f>
        <v>0</v>
      </c>
      <c r="D43" s="34">
        <f>tobr!D$2</f>
        <v>0</v>
      </c>
      <c r="E43" s="34">
        <f>tobr!E$2</f>
        <v>0</v>
      </c>
      <c r="F43" s="34">
        <f>tobr!F$2</f>
        <v>0</v>
      </c>
      <c r="G43" s="34">
        <f>tobr!G$2</f>
        <v>0</v>
      </c>
      <c r="H43" s="34">
        <f>tobr!H$2</f>
        <v>0</v>
      </c>
      <c r="I43" s="34">
        <f>tobr!I$2</f>
        <v>0</v>
      </c>
      <c r="J43" s="34">
        <f>tobr!J$2</f>
        <v>0</v>
      </c>
      <c r="K43" s="34">
        <f>tobr!K$2</f>
        <v>0</v>
      </c>
      <c r="L43" s="34">
        <f>tobr!L$2</f>
        <v>0</v>
      </c>
      <c r="M43" s="34">
        <f>tobr!M$2</f>
        <v>0</v>
      </c>
      <c r="N43" s="34">
        <f>tobr!N$2</f>
        <v>0</v>
      </c>
      <c r="O43" s="34">
        <f>tobr!O$2</f>
        <v>0</v>
      </c>
      <c r="P43" s="34">
        <f>tobr!P$2</f>
        <v>0</v>
      </c>
      <c r="Q43" s="34">
        <f>tobr!Q$2</f>
        <v>0</v>
      </c>
      <c r="R43" s="34">
        <f>tobr!R$2</f>
        <v>0</v>
      </c>
    </row>
    <row r="44" spans="1:18" ht="11.25" customHeight="1" x14ac:dyDescent="0.25">
      <c r="A44" s="33" t="s">
        <v>561</v>
      </c>
      <c r="B44" s="29" t="str">
        <f ca="1">HYPERLINK("#"&amp;CELL("address",toch!$C$2),"toch")</f>
        <v>toch</v>
      </c>
      <c r="C44" s="34">
        <f>toch!C$2</f>
        <v>0</v>
      </c>
      <c r="D44" s="34">
        <f>toch!D$2</f>
        <v>0.7</v>
      </c>
      <c r="E44" s="34">
        <f>toch!E$2</f>
        <v>0.7</v>
      </c>
      <c r="F44" s="34">
        <f>toch!F$2</f>
        <v>0.7</v>
      </c>
      <c r="G44" s="34">
        <f>toch!G$2</f>
        <v>0.70001000000000002</v>
      </c>
      <c r="H44" s="34">
        <f>toch!H$2</f>
        <v>0.74042086609943303</v>
      </c>
      <c r="I44" s="34">
        <f>toch!I$2</f>
        <v>0.70001000000000002</v>
      </c>
      <c r="J44" s="34">
        <f>toch!J$2</f>
        <v>0.70001000000000002</v>
      </c>
      <c r="K44" s="34">
        <f>toch!K$2</f>
        <v>0.70001000000000002</v>
      </c>
      <c r="L44" s="34">
        <f>toch!L$2</f>
        <v>0.7</v>
      </c>
      <c r="M44" s="34">
        <f>toch!M$2</f>
        <v>0.74042150256397321</v>
      </c>
      <c r="N44" s="34">
        <f>toch!N$2</f>
        <v>0.74042448695306629</v>
      </c>
      <c r="O44" s="34">
        <f>toch!O$2</f>
        <v>0.7404230393319079</v>
      </c>
      <c r="P44" s="34">
        <f>toch!P$2</f>
        <v>0.74042227954523998</v>
      </c>
      <c r="Q44" s="34">
        <f>toch!Q$2</f>
        <v>0.71653692941559055</v>
      </c>
      <c r="R44" s="34">
        <f>toch!R$2</f>
        <v>0.71653768988249</v>
      </c>
    </row>
    <row r="45" spans="1:18" ht="11.25" customHeight="1" x14ac:dyDescent="0.25">
      <c r="A45" s="28" t="s">
        <v>104</v>
      </c>
      <c r="B45" s="29" t="str">
        <f ca="1">HYPERLINK("#"&amp;CELL("address",TRANS!$C$2),"TRANS")</f>
        <v>TRANS</v>
      </c>
      <c r="C45" s="30">
        <f>TRANS!C$2</f>
        <v>0.38215343460399964</v>
      </c>
      <c r="D45" s="30">
        <f>TRANS!D$2</f>
        <v>0.19999999999999929</v>
      </c>
      <c r="E45" s="30">
        <f>TRANS!E$2</f>
        <v>-4.5474735088646412E-13</v>
      </c>
      <c r="F45" s="30">
        <f>TRANS!F$2</f>
        <v>-0.39999999999999858</v>
      </c>
      <c r="G45" s="30">
        <f>TRANS!G$2</f>
        <v>0.39999999999999858</v>
      </c>
      <c r="H45" s="30">
        <f>TRANS!H$2</f>
        <v>2.9855737078436988</v>
      </c>
      <c r="I45" s="30">
        <f>TRANS!I$2</f>
        <v>-0.19999999999999929</v>
      </c>
      <c r="J45" s="30">
        <f>TRANS!J$2</f>
        <v>5.0999999999999943</v>
      </c>
      <c r="K45" s="30">
        <f>TRANS!K$2</f>
        <v>-2.6000000000000014</v>
      </c>
      <c r="L45" s="30">
        <f>TRANS!L$2</f>
        <v>0</v>
      </c>
      <c r="M45" s="30">
        <f>TRANS!M$2</f>
        <v>-0.64488392089428714</v>
      </c>
      <c r="N45" s="30">
        <f>TRANS!N$2</f>
        <v>-2.3884589662749036</v>
      </c>
      <c r="O45" s="30">
        <f>TRANS!O$2</f>
        <v>4.060380242666497</v>
      </c>
      <c r="P45" s="30">
        <f>TRANS!P$2</f>
        <v>2.4839973249254399</v>
      </c>
      <c r="Q45" s="30">
        <f>TRANS!Q$2</f>
        <v>1.1942294831374056</v>
      </c>
      <c r="R45" s="30">
        <f>TRANS!R$2</f>
        <v>13.136524314511803</v>
      </c>
    </row>
    <row r="46" spans="1:18" ht="11.25" customHeight="1" x14ac:dyDescent="0.25">
      <c r="A46" s="33" t="s">
        <v>103</v>
      </c>
      <c r="B46" s="29" t="str">
        <f ca="1">HYPERLINK("#"&amp;CELL("address",transint!$C$2),"transint")</f>
        <v>transint</v>
      </c>
      <c r="C46" s="34">
        <f>transint!C$2</f>
        <v>0</v>
      </c>
      <c r="D46" s="34">
        <f>transint!D$2</f>
        <v>0</v>
      </c>
      <c r="E46" s="34">
        <f>transint!E$2</f>
        <v>-4.5474735088646412E-13</v>
      </c>
      <c r="F46" s="34">
        <f>transint!F$2</f>
        <v>0</v>
      </c>
      <c r="G46" s="34">
        <f>transint!G$2</f>
        <v>0</v>
      </c>
      <c r="H46" s="34">
        <f>transint!H$2</f>
        <v>0</v>
      </c>
      <c r="I46" s="34">
        <f>transint!I$2</f>
        <v>0</v>
      </c>
      <c r="J46" s="34">
        <f>transint!J$2</f>
        <v>0</v>
      </c>
      <c r="K46" s="34">
        <f>transint!K$2</f>
        <v>0</v>
      </c>
      <c r="L46" s="34">
        <f>transint!L$2</f>
        <v>0</v>
      </c>
      <c r="M46" s="34">
        <f>transint!M$2</f>
        <v>0</v>
      </c>
      <c r="N46" s="34">
        <f>transint!N$2</f>
        <v>0</v>
      </c>
      <c r="O46" s="34">
        <f>transint!O$2</f>
        <v>-9.0949470177292824E-13</v>
      </c>
      <c r="P46" s="34">
        <f>transint!P$2</f>
        <v>0</v>
      </c>
      <c r="Q46" s="34">
        <f>transint!Q$2</f>
        <v>0</v>
      </c>
      <c r="R46" s="34">
        <f>transint!R$2</f>
        <v>0</v>
      </c>
    </row>
    <row r="47" spans="1:18" ht="11.25" customHeight="1" x14ac:dyDescent="0.25">
      <c r="A47" s="33" t="s">
        <v>102</v>
      </c>
      <c r="B47" s="29" t="str">
        <f ca="1">HYPERLINK("#"&amp;CELL("address",transptr!$C$2),"transptr")</f>
        <v>transptr</v>
      </c>
      <c r="C47" s="34">
        <f>transptr!C$2</f>
        <v>0.38215343460399964</v>
      </c>
      <c r="D47" s="34">
        <f>transptr!D$2</f>
        <v>0.19999999999999929</v>
      </c>
      <c r="E47" s="34">
        <f>transptr!E$2</f>
        <v>0</v>
      </c>
      <c r="F47" s="34">
        <f>transptr!F$2</f>
        <v>-0.39999999999999858</v>
      </c>
      <c r="G47" s="34">
        <f>transptr!G$2</f>
        <v>0.39999999999999858</v>
      </c>
      <c r="H47" s="34">
        <f>transptr!H$2</f>
        <v>2.9855737078436988</v>
      </c>
      <c r="I47" s="34">
        <f>transptr!I$2</f>
        <v>-0.19999999999999929</v>
      </c>
      <c r="J47" s="34">
        <f>transptr!J$2</f>
        <v>5.0999999999999943</v>
      </c>
      <c r="K47" s="34">
        <f>transptr!K$2</f>
        <v>-2.6000000000000014</v>
      </c>
      <c r="L47" s="34">
        <f>transptr!L$2</f>
        <v>0</v>
      </c>
      <c r="M47" s="34">
        <f>transptr!M$2</f>
        <v>-0.64488392089428714</v>
      </c>
      <c r="N47" s="34">
        <f>transptr!N$2</f>
        <v>-2.3884589662749036</v>
      </c>
      <c r="O47" s="34">
        <f>transptr!O$2</f>
        <v>4.0603802426674065</v>
      </c>
      <c r="P47" s="34">
        <f>transptr!P$2</f>
        <v>2.4839973249254399</v>
      </c>
      <c r="Q47" s="34">
        <f>transptr!Q$2</f>
        <v>1.1942294831374056</v>
      </c>
      <c r="R47" s="34">
        <f>transptr!R$2</f>
        <v>13.136524314511803</v>
      </c>
    </row>
    <row r="48" spans="1:18" ht="11.25" customHeight="1" x14ac:dyDescent="0.25">
      <c r="A48" s="33" t="s">
        <v>101</v>
      </c>
      <c r="B48" s="29" t="str">
        <f ca="1">HYPERLINK("#"&amp;CELL("address",transret!$C$2),"transret")</f>
        <v>transret</v>
      </c>
      <c r="C48" s="34">
        <f>transret!C$2</f>
        <v>0</v>
      </c>
      <c r="D48" s="34">
        <f>transret!D$2</f>
        <v>0</v>
      </c>
      <c r="E48" s="34">
        <f>transret!E$2</f>
        <v>0</v>
      </c>
      <c r="F48" s="34">
        <f>transret!F$2</f>
        <v>0</v>
      </c>
      <c r="G48" s="34">
        <f>transret!G$2</f>
        <v>0</v>
      </c>
      <c r="H48" s="34">
        <f>transret!H$2</f>
        <v>0</v>
      </c>
      <c r="I48" s="34">
        <f>transret!I$2</f>
        <v>0</v>
      </c>
      <c r="J48" s="34">
        <f>transret!J$2</f>
        <v>0</v>
      </c>
      <c r="K48" s="34">
        <f>transret!K$2</f>
        <v>0</v>
      </c>
      <c r="L48" s="34">
        <f>transret!L$2</f>
        <v>0</v>
      </c>
      <c r="M48" s="34">
        <f>transret!M$2</f>
        <v>0</v>
      </c>
      <c r="N48" s="34">
        <f>transret!N$2</f>
        <v>0</v>
      </c>
      <c r="O48" s="34">
        <f>transret!O$2</f>
        <v>0</v>
      </c>
      <c r="P48" s="34">
        <f>transret!P$2</f>
        <v>0</v>
      </c>
      <c r="Q48" s="34">
        <f>transret!Q$2</f>
        <v>0</v>
      </c>
      <c r="R48" s="34">
        <f>transret!R$2</f>
        <v>0</v>
      </c>
    </row>
    <row r="49" spans="1:18" ht="11.25" customHeight="1" x14ac:dyDescent="0.25">
      <c r="A49" s="28" t="s">
        <v>100</v>
      </c>
      <c r="B49" s="29" t="str">
        <f ca="1">HYPERLINK("#"&amp;CELL("address",CEN!$C$2),"CEN")</f>
        <v>CEN</v>
      </c>
      <c r="C49" s="30">
        <f>CEN!C$2</f>
        <v>1335.4351772236598</v>
      </c>
      <c r="D49" s="30">
        <f>CEN!D$2</f>
        <v>1291.3000000000002</v>
      </c>
      <c r="E49" s="30">
        <f>CEN!E$2</f>
        <v>1420.0000000000002</v>
      </c>
      <c r="F49" s="30">
        <f>CEN!F$2</f>
        <v>1363.1999999999998</v>
      </c>
      <c r="G49" s="30">
        <f>CEN!G$2</f>
        <v>1570.2</v>
      </c>
      <c r="H49" s="30">
        <f>CEN!H$2</f>
        <v>1573.8750358268812</v>
      </c>
      <c r="I49" s="30">
        <f>CEN!I$2</f>
        <v>1549.4</v>
      </c>
      <c r="J49" s="30">
        <f>CEN!J$2</f>
        <v>1549.6999999999998</v>
      </c>
      <c r="K49" s="30">
        <f>CEN!K$2</f>
        <v>1584.6000000000001</v>
      </c>
      <c r="L49" s="30">
        <f>CEN!L$2</f>
        <v>1266.8</v>
      </c>
      <c r="M49" s="30">
        <f>CEN!M$2</f>
        <v>1426.6026559663717</v>
      </c>
      <c r="N49" s="30">
        <f>CEN!N$2</f>
        <v>1502.0063055316698</v>
      </c>
      <c r="O49" s="30">
        <f>CEN!O$2</f>
        <v>1519.0121333715499</v>
      </c>
      <c r="P49" s="30">
        <f>CEN!P$2</f>
        <v>1543.9954141587809</v>
      </c>
      <c r="Q49" s="30">
        <f>CEN!Q$2</f>
        <v>1455.4791248686297</v>
      </c>
      <c r="R49" s="30">
        <f>CEN!R$2</f>
        <v>1499.9761154103403</v>
      </c>
    </row>
    <row r="50" spans="1:18" ht="11.25" customHeight="1" x14ac:dyDescent="0.25">
      <c r="A50" s="33" t="s">
        <v>99</v>
      </c>
      <c r="B50" s="29" t="str">
        <f ca="1">HYPERLINK("#"&amp;CELL("address",cenpd!$C$2),"cenpd")</f>
        <v>cenpd</v>
      </c>
      <c r="C50" s="34">
        <f>cenpd!C$2</f>
        <v>189.4460871606253</v>
      </c>
      <c r="D50" s="34">
        <f>cenpd!D$2</f>
        <v>201.06003000000001</v>
      </c>
      <c r="E50" s="34">
        <f>cenpd!E$2</f>
        <v>220.31700000000004</v>
      </c>
      <c r="F50" s="34">
        <f>cenpd!F$2</f>
        <v>237.40262999999999</v>
      </c>
      <c r="G50" s="34">
        <f>cenpd!G$2</f>
        <v>237.64273</v>
      </c>
      <c r="H50" s="34">
        <f>cenpd!H$2</f>
        <v>282.2919652240364</v>
      </c>
      <c r="I50" s="34">
        <f>cenpd!I$2</f>
        <v>215.99844000000002</v>
      </c>
      <c r="J50" s="34">
        <f>cenpd!J$2</f>
        <v>173.50281999999999</v>
      </c>
      <c r="K50" s="34">
        <f>cenpd!K$2</f>
        <v>193.09877</v>
      </c>
      <c r="L50" s="34">
        <f>cenpd!L$2</f>
        <v>227.2</v>
      </c>
      <c r="M50" s="34">
        <f>cenpd!M$2</f>
        <v>257.09372312983697</v>
      </c>
      <c r="N50" s="34">
        <f>cenpd!N$2</f>
        <v>267.75050783191557</v>
      </c>
      <c r="O50" s="34">
        <f>cenpd!O$2</f>
        <v>263.45280419141812</v>
      </c>
      <c r="P50" s="34">
        <f>cenpd!P$2</f>
        <v>296.82306193837479</v>
      </c>
      <c r="Q50" s="34">
        <f>cenpd!Q$2</f>
        <v>251.33052004629945</v>
      </c>
      <c r="R50" s="34">
        <f>cenpd!R$2</f>
        <v>323.90671153095388</v>
      </c>
    </row>
    <row r="51" spans="1:18" ht="11.25" customHeight="1" x14ac:dyDescent="0.25">
      <c r="A51" s="33" t="s">
        <v>98</v>
      </c>
      <c r="B51" s="29" t="str">
        <f ca="1">HYPERLINK("#"&amp;CELL("address",cenpu!$C$2),"cenpu")</f>
        <v>cenpu</v>
      </c>
      <c r="C51" s="34">
        <f>cenpu!C$2</f>
        <v>46.340361756602327</v>
      </c>
      <c r="D51" s="34">
        <f>cenpu!D$2</f>
        <v>50.915199999999999</v>
      </c>
      <c r="E51" s="34">
        <f>cenpu!E$2</f>
        <v>66.035030000000006</v>
      </c>
      <c r="F51" s="34">
        <f>cenpu!F$2</f>
        <v>76.600849999999994</v>
      </c>
      <c r="G51" s="34">
        <f>cenpu!G$2</f>
        <v>81.180440000000004</v>
      </c>
      <c r="H51" s="34">
        <f>cenpu!H$2</f>
        <v>86.318907041176814</v>
      </c>
      <c r="I51" s="34">
        <f>cenpu!I$2</f>
        <v>88.499359999999996</v>
      </c>
      <c r="J51" s="34">
        <f>cenpu!J$2</f>
        <v>79.101280000000003</v>
      </c>
      <c r="K51" s="34">
        <f>cenpu!K$2</f>
        <v>86.199449999999999</v>
      </c>
      <c r="L51" s="34">
        <f>cenpu!L$2</f>
        <v>102.1</v>
      </c>
      <c r="M51" s="34">
        <f>cenpu!M$2</f>
        <v>117.70325785803</v>
      </c>
      <c r="N51" s="34">
        <f>cenpu!N$2</f>
        <v>130.43581831133775</v>
      </c>
      <c r="O51" s="34">
        <f>cenpu!O$2</f>
        <v>143.3345673574521</v>
      </c>
      <c r="P51" s="34">
        <f>cenpu!P$2</f>
        <v>138.60660082307811</v>
      </c>
      <c r="Q51" s="34">
        <f>cenpu!Q$2</f>
        <v>141.01068044790995</v>
      </c>
      <c r="R51" s="34">
        <f>cenpu!R$2</f>
        <v>130.26968547229697</v>
      </c>
    </row>
    <row r="52" spans="1:18" ht="11.25" customHeight="1" x14ac:dyDescent="0.25">
      <c r="A52" s="33" t="s">
        <v>97</v>
      </c>
      <c r="B52" s="29" t="str">
        <f ca="1">HYPERLINK("#"&amp;CELL("address",cenrf!$C$2),"cenrf")</f>
        <v>cenrf</v>
      </c>
      <c r="C52" s="34">
        <f>cenrf!C$2</f>
        <v>783.48148118696702</v>
      </c>
      <c r="D52" s="34">
        <f>cenrf!D$2</f>
        <v>703.12017000000003</v>
      </c>
      <c r="E52" s="34">
        <f>cenrf!E$2</f>
        <v>819.13496999999995</v>
      </c>
      <c r="F52" s="34">
        <f>cenrf!F$2</f>
        <v>729.00155000000007</v>
      </c>
      <c r="G52" s="34">
        <f>cenrf!G$2</f>
        <v>879.78834000000006</v>
      </c>
      <c r="H52" s="34">
        <f>cenrf!H$2</f>
        <v>809.05851776148484</v>
      </c>
      <c r="I52" s="34">
        <f>cenrf!I$2</f>
        <v>886.25700000000006</v>
      </c>
      <c r="J52" s="34">
        <f>cenrf!J$2</f>
        <v>983.28588999999988</v>
      </c>
      <c r="K52" s="34">
        <f>cenrf!K$2</f>
        <v>982.51576999999997</v>
      </c>
      <c r="L52" s="34">
        <f>cenrf!L$2</f>
        <v>693.49989000000005</v>
      </c>
      <c r="M52" s="34">
        <f>cenrf!M$2</f>
        <v>787.39341414263833</v>
      </c>
      <c r="N52" s="34">
        <f>cenrf!N$2</f>
        <v>802.379281905521</v>
      </c>
      <c r="O52" s="34">
        <f>cenrf!O$2</f>
        <v>804.77021960974321</v>
      </c>
      <c r="P52" s="34">
        <f>cenrf!P$2</f>
        <v>825.9657842476804</v>
      </c>
      <c r="Q52" s="34">
        <f>cenrf!Q$2</f>
        <v>780.82561807181594</v>
      </c>
      <c r="R52" s="34">
        <f>cenrf!R$2</f>
        <v>706.39612149581831</v>
      </c>
    </row>
    <row r="53" spans="1:18" ht="11.25" customHeight="1" x14ac:dyDescent="0.25">
      <c r="A53" s="33" t="s">
        <v>96</v>
      </c>
      <c r="B53" s="29" t="str">
        <f ca="1">HYPERLINK("#"&amp;CELL("address",cenog!$C$2),"cenog")</f>
        <v>cenog</v>
      </c>
      <c r="C53" s="34">
        <f>cenog!C$2</f>
        <v>164.23509582203798</v>
      </c>
      <c r="D53" s="34">
        <f>cenog!D$2</f>
        <v>210.50532000000001</v>
      </c>
      <c r="E53" s="34">
        <f>cenog!E$2</f>
        <v>174.90413999999998</v>
      </c>
      <c r="F53" s="34">
        <f>cenog!F$2</f>
        <v>176.70194999999998</v>
      </c>
      <c r="G53" s="34">
        <f>cenog!G$2</f>
        <v>231.40731</v>
      </c>
      <c r="H53" s="34">
        <f>cenog!H$2</f>
        <v>231.57111831941285</v>
      </c>
      <c r="I53" s="34">
        <f>cenog!I$2</f>
        <v>187.44374999999999</v>
      </c>
      <c r="J53" s="34">
        <f>cenog!J$2</f>
        <v>147.00509</v>
      </c>
      <c r="K53" s="34">
        <f>cenog!K$2</f>
        <v>153.49392</v>
      </c>
      <c r="L53" s="34">
        <f>cenog!L$2</f>
        <v>122.59954999999999</v>
      </c>
      <c r="M53" s="34">
        <f>cenog!M$2</f>
        <v>111.45545830534357</v>
      </c>
      <c r="N53" s="34">
        <f>cenog!N$2</f>
        <v>137.35166488877303</v>
      </c>
      <c r="O53" s="34">
        <f>cenog!O$2</f>
        <v>143.98465740557026</v>
      </c>
      <c r="P53" s="34">
        <f>cenog!P$2</f>
        <v>117.64967970162368</v>
      </c>
      <c r="Q53" s="34">
        <f>cenog!Q$2</f>
        <v>121.62006235173155</v>
      </c>
      <c r="R53" s="34">
        <f>cenog!R$2</f>
        <v>185.7265402329555</v>
      </c>
    </row>
    <row r="54" spans="1:18" ht="11.25" customHeight="1" x14ac:dyDescent="0.25">
      <c r="A54" s="33" t="s">
        <v>95</v>
      </c>
      <c r="B54" s="29" t="str">
        <f ca="1">HYPERLINK("#"&amp;CELL("address",cennu!$C$2),"cennu")</f>
        <v>cennu</v>
      </c>
      <c r="C54" s="34">
        <f>cennu!C$2</f>
        <v>0</v>
      </c>
      <c r="D54" s="34">
        <f>cennu!D$2</f>
        <v>0</v>
      </c>
      <c r="E54" s="34">
        <f>cennu!E$2</f>
        <v>0</v>
      </c>
      <c r="F54" s="34">
        <f>cennu!F$2</f>
        <v>0</v>
      </c>
      <c r="G54" s="34">
        <f>cennu!G$2</f>
        <v>0</v>
      </c>
      <c r="H54" s="34">
        <f>cennu!H$2</f>
        <v>0</v>
      </c>
      <c r="I54" s="34">
        <f>cennu!I$2</f>
        <v>0</v>
      </c>
      <c r="J54" s="34">
        <f>cennu!J$2</f>
        <v>0</v>
      </c>
      <c r="K54" s="34">
        <f>cennu!K$2</f>
        <v>0</v>
      </c>
      <c r="L54" s="34">
        <f>cennu!L$2</f>
        <v>0</v>
      </c>
      <c r="M54" s="34">
        <f>cennu!M$2</f>
        <v>0</v>
      </c>
      <c r="N54" s="34">
        <f>cennu!N$2</f>
        <v>0</v>
      </c>
      <c r="O54" s="34">
        <f>cennu!O$2</f>
        <v>0</v>
      </c>
      <c r="P54" s="34">
        <f>cennu!P$2</f>
        <v>0</v>
      </c>
      <c r="Q54" s="34">
        <f>cennu!Q$2</f>
        <v>0</v>
      </c>
      <c r="R54" s="34">
        <f>cennu!R$2</f>
        <v>0</v>
      </c>
    </row>
    <row r="55" spans="1:18" ht="11.25" customHeight="1" x14ac:dyDescent="0.25">
      <c r="A55" s="33" t="s">
        <v>94</v>
      </c>
      <c r="B55" s="29" t="str">
        <f ca="1">HYPERLINK("#"&amp;CELL("address",cencm!$C$2),"cencm")</f>
        <v>cencm</v>
      </c>
      <c r="C55" s="34">
        <f>cencm!C$2</f>
        <v>3.1769423266124321</v>
      </c>
      <c r="D55" s="34">
        <f>cencm!D$2</f>
        <v>0.90027000000000001</v>
      </c>
      <c r="E55" s="34">
        <f>cencm!E$2</f>
        <v>0.90047999999999995</v>
      </c>
      <c r="F55" s="34">
        <f>cencm!F$2</f>
        <v>0.80001</v>
      </c>
      <c r="G55" s="34">
        <f>cencm!G$2</f>
        <v>0.29992999999999997</v>
      </c>
      <c r="H55" s="34">
        <f>cencm!H$2</f>
        <v>0</v>
      </c>
      <c r="I55" s="34">
        <f>cencm!I$2</f>
        <v>0</v>
      </c>
      <c r="J55" s="34">
        <f>cencm!J$2</f>
        <v>0</v>
      </c>
      <c r="K55" s="34">
        <f>cencm!K$2</f>
        <v>0</v>
      </c>
      <c r="L55" s="34">
        <f>cencm!L$2</f>
        <v>0</v>
      </c>
      <c r="M55" s="34">
        <f>cencm!M$2</f>
        <v>0</v>
      </c>
      <c r="N55" s="34">
        <f>cencm!N$2</f>
        <v>0</v>
      </c>
      <c r="O55" s="34">
        <f>cencm!O$2</f>
        <v>0</v>
      </c>
      <c r="P55" s="34">
        <f>cencm!P$2</f>
        <v>0</v>
      </c>
      <c r="Q55" s="34">
        <f>cencm!Q$2</f>
        <v>0</v>
      </c>
      <c r="R55" s="34">
        <f>cencm!R$2</f>
        <v>0</v>
      </c>
    </row>
    <row r="56" spans="1:18" ht="11.25" customHeight="1" x14ac:dyDescent="0.25">
      <c r="A56" s="33" t="s">
        <v>93</v>
      </c>
      <c r="B56" s="29" t="str">
        <f ca="1">HYPERLINK("#"&amp;CELL("address",cenck!$C$2),"cenck")</f>
        <v>cenck</v>
      </c>
      <c r="C56" s="34">
        <f>cenck!C$2</f>
        <v>112.44894756623179</v>
      </c>
      <c r="D56" s="34">
        <f>cenck!D$2</f>
        <v>109.69492</v>
      </c>
      <c r="E56" s="34">
        <f>cenck!E$2</f>
        <v>124.60105999999999</v>
      </c>
      <c r="F56" s="34">
        <f>cenck!F$2</f>
        <v>120.89276000000001</v>
      </c>
      <c r="G56" s="34">
        <f>cenck!G$2</f>
        <v>122.28549</v>
      </c>
      <c r="H56" s="34">
        <f>cenck!H$2</f>
        <v>68.331861960564382</v>
      </c>
      <c r="I56" s="34">
        <f>cenck!I$2</f>
        <v>68.102189999999993</v>
      </c>
      <c r="J56" s="34">
        <f>cenck!J$2</f>
        <v>62.103219999999993</v>
      </c>
      <c r="K56" s="34">
        <f>cenck!K$2</f>
        <v>61.892789999999998</v>
      </c>
      <c r="L56" s="34">
        <f>cenck!L$2</f>
        <v>38.600560000000002</v>
      </c>
      <c r="M56" s="34">
        <f>cenck!M$2</f>
        <v>54.074601326739369</v>
      </c>
      <c r="N56" s="34">
        <f>cenck!N$2</f>
        <v>60.213300340688534</v>
      </c>
      <c r="O56" s="34">
        <f>cenck!O$2</f>
        <v>60.620585183771617</v>
      </c>
      <c r="P56" s="34">
        <f>cenck!P$2</f>
        <v>58.158953262261633</v>
      </c>
      <c r="Q56" s="34">
        <f>cenck!Q$2</f>
        <v>58.898964806396009</v>
      </c>
      <c r="R56" s="34">
        <f>cenck!R$2</f>
        <v>49.63328148261958</v>
      </c>
    </row>
    <row r="57" spans="1:18" ht="11.25" customHeight="1" x14ac:dyDescent="0.25">
      <c r="A57" s="33" t="s">
        <v>92</v>
      </c>
      <c r="B57" s="29" t="str">
        <f ca="1">HYPERLINK("#"&amp;CELL("address",cenbf!$C$2),"cenbf")</f>
        <v>cenbf</v>
      </c>
      <c r="C57" s="34">
        <f>cenbf!C$2</f>
        <v>13.233278563483374</v>
      </c>
      <c r="D57" s="34">
        <f>cenbf!D$2</f>
        <v>13.30397</v>
      </c>
      <c r="E57" s="34">
        <f>cenbf!E$2</f>
        <v>13.407109999999999</v>
      </c>
      <c r="F57" s="34">
        <f>cenbf!F$2</f>
        <v>21.300239999999999</v>
      </c>
      <c r="G57" s="34">
        <f>cenbf!G$2</f>
        <v>16.89593</v>
      </c>
      <c r="H57" s="34">
        <f>cenbf!H$2</f>
        <v>94.248590809209702</v>
      </c>
      <c r="I57" s="34">
        <f>cenbf!I$2</f>
        <v>96.899299999999997</v>
      </c>
      <c r="J57" s="34">
        <f>cenbf!J$2</f>
        <v>101.10164</v>
      </c>
      <c r="K57" s="34">
        <f>cenbf!K$2</f>
        <v>103.39933000000001</v>
      </c>
      <c r="L57" s="34">
        <f>cenbf!L$2</f>
        <v>81.5</v>
      </c>
      <c r="M57" s="34">
        <f>cenbf!M$2</f>
        <v>97.496895003343795</v>
      </c>
      <c r="N57" s="34">
        <f>cenbf!N$2</f>
        <v>102.49040402379519</v>
      </c>
      <c r="O57" s="34">
        <f>cenbf!O$2</f>
        <v>101.2967672326205</v>
      </c>
      <c r="P57" s="34">
        <f>cenbf!P$2</f>
        <v>106.79133418576241</v>
      </c>
      <c r="Q57" s="34">
        <f>cenbf!Q$2</f>
        <v>101.79327914447691</v>
      </c>
      <c r="R57" s="34">
        <f>cenbf!R$2</f>
        <v>104.04377519569593</v>
      </c>
    </row>
    <row r="58" spans="1:18" ht="11.25" customHeight="1" x14ac:dyDescent="0.25">
      <c r="A58" s="33" t="s">
        <v>91</v>
      </c>
      <c r="B58" s="29" t="str">
        <f ca="1">HYPERLINK("#"&amp;CELL("address",cengw!$C$2),"cengw")</f>
        <v>cengw</v>
      </c>
      <c r="C58" s="34">
        <f>cengw!C$2</f>
        <v>0</v>
      </c>
      <c r="D58" s="34">
        <f>cengw!D$2</f>
        <v>0</v>
      </c>
      <c r="E58" s="34">
        <f>cengw!E$2</f>
        <v>0</v>
      </c>
      <c r="F58" s="34">
        <f>cengw!F$2</f>
        <v>0</v>
      </c>
      <c r="G58" s="34">
        <f>cengw!G$2</f>
        <v>0</v>
      </c>
      <c r="H58" s="34">
        <f>cengw!H$2</f>
        <v>0</v>
      </c>
      <c r="I58" s="34">
        <f>cengw!I$2</f>
        <v>0</v>
      </c>
      <c r="J58" s="34">
        <f>cengw!J$2</f>
        <v>0</v>
      </c>
      <c r="K58" s="34">
        <f>cengw!K$2</f>
        <v>0</v>
      </c>
      <c r="L58" s="34">
        <f>cengw!L$2</f>
        <v>0</v>
      </c>
      <c r="M58" s="34">
        <f>cengw!M$2</f>
        <v>0</v>
      </c>
      <c r="N58" s="34">
        <f>cengw!N$2</f>
        <v>0</v>
      </c>
      <c r="O58" s="34">
        <f>cengw!O$2</f>
        <v>0</v>
      </c>
      <c r="P58" s="34">
        <f>cengw!P$2</f>
        <v>0</v>
      </c>
      <c r="Q58" s="34">
        <f>cengw!Q$2</f>
        <v>0</v>
      </c>
      <c r="R58" s="34">
        <f>cengw!R$2</f>
        <v>0</v>
      </c>
    </row>
    <row r="59" spans="1:18" ht="11.25" customHeight="1" x14ac:dyDescent="0.25">
      <c r="A59" s="33" t="s">
        <v>90</v>
      </c>
      <c r="B59" s="29" t="str">
        <f ca="1">HYPERLINK("#"&amp;CELL("address",cenpf!$C$2),"cenpf")</f>
        <v>cenpf</v>
      </c>
      <c r="C59" s="34">
        <f>cenpf!C$2</f>
        <v>0</v>
      </c>
      <c r="D59" s="34">
        <f>cenpf!D$2</f>
        <v>0</v>
      </c>
      <c r="E59" s="34">
        <f>cenpf!E$2</f>
        <v>0</v>
      </c>
      <c r="F59" s="34">
        <f>cenpf!F$2</f>
        <v>0</v>
      </c>
      <c r="G59" s="34">
        <f>cenpf!G$2</f>
        <v>0</v>
      </c>
      <c r="H59" s="34">
        <f>cenpf!H$2</f>
        <v>0</v>
      </c>
      <c r="I59" s="34">
        <f>cenpf!I$2</f>
        <v>0</v>
      </c>
      <c r="J59" s="34">
        <f>cenpf!J$2</f>
        <v>0</v>
      </c>
      <c r="K59" s="34">
        <f>cenpf!K$2</f>
        <v>0</v>
      </c>
      <c r="L59" s="34">
        <f>cenpf!L$2</f>
        <v>0</v>
      </c>
      <c r="M59" s="34">
        <f>cenpf!M$2</f>
        <v>0</v>
      </c>
      <c r="N59" s="34">
        <f>cenpf!N$2</f>
        <v>0</v>
      </c>
      <c r="O59" s="34">
        <f>cenpf!O$2</f>
        <v>0</v>
      </c>
      <c r="P59" s="34">
        <f>cenpf!P$2</f>
        <v>0</v>
      </c>
      <c r="Q59" s="34">
        <f>cenpf!Q$2</f>
        <v>0</v>
      </c>
      <c r="R59" s="34">
        <f>cenpf!R$2</f>
        <v>0</v>
      </c>
    </row>
    <row r="60" spans="1:18" ht="11.25" customHeight="1" x14ac:dyDescent="0.25">
      <c r="A60" s="33" t="s">
        <v>89</v>
      </c>
      <c r="B60" s="29" t="str">
        <f ca="1">HYPERLINK("#"&amp;CELL("address",cenbr!$C$2),"cenbr")</f>
        <v>cenbr</v>
      </c>
      <c r="C60" s="34">
        <f>cenbr!C$2</f>
        <v>0</v>
      </c>
      <c r="D60" s="34">
        <f>cenbr!D$2</f>
        <v>0</v>
      </c>
      <c r="E60" s="34">
        <f>cenbr!E$2</f>
        <v>0</v>
      </c>
      <c r="F60" s="34">
        <f>cenbr!F$2</f>
        <v>0</v>
      </c>
      <c r="G60" s="34">
        <f>cenbr!G$2</f>
        <v>0</v>
      </c>
      <c r="H60" s="34">
        <f>cenbr!H$2</f>
        <v>0</v>
      </c>
      <c r="I60" s="34">
        <f>cenbr!I$2</f>
        <v>0</v>
      </c>
      <c r="J60" s="34">
        <f>cenbr!J$2</f>
        <v>0</v>
      </c>
      <c r="K60" s="34">
        <f>cenbr!K$2</f>
        <v>0</v>
      </c>
      <c r="L60" s="34">
        <f>cenbr!L$2</f>
        <v>0</v>
      </c>
      <c r="M60" s="34">
        <f>cenbr!M$2</f>
        <v>0</v>
      </c>
      <c r="N60" s="34">
        <f>cenbr!N$2</f>
        <v>0</v>
      </c>
      <c r="O60" s="34">
        <f>cenbr!O$2</f>
        <v>0</v>
      </c>
      <c r="P60" s="34">
        <f>cenbr!P$2</f>
        <v>0</v>
      </c>
      <c r="Q60" s="34">
        <f>cenbr!Q$2</f>
        <v>0</v>
      </c>
      <c r="R60" s="34">
        <f>cenbr!R$2</f>
        <v>0</v>
      </c>
    </row>
    <row r="61" spans="1:18" ht="11.25" customHeight="1" x14ac:dyDescent="0.25">
      <c r="A61" s="33" t="s">
        <v>88</v>
      </c>
      <c r="B61" s="29" t="str">
        <f ca="1">HYPERLINK("#"&amp;CELL("address",cench!$C$2),"cench")</f>
        <v>cench</v>
      </c>
      <c r="C61" s="34">
        <f>cench!C$2</f>
        <v>0</v>
      </c>
      <c r="D61" s="34">
        <f>cench!D$2</f>
        <v>0</v>
      </c>
      <c r="E61" s="34">
        <f>cench!E$2</f>
        <v>0</v>
      </c>
      <c r="F61" s="34">
        <f>cench!F$2</f>
        <v>0</v>
      </c>
      <c r="G61" s="34">
        <f>cench!G$2</f>
        <v>0</v>
      </c>
      <c r="H61" s="34">
        <f>cench!H$2</f>
        <v>0</v>
      </c>
      <c r="I61" s="34">
        <f>cench!I$2</f>
        <v>0</v>
      </c>
      <c r="J61" s="34">
        <f>cench!J$2</f>
        <v>0</v>
      </c>
      <c r="K61" s="34">
        <f>cench!K$2</f>
        <v>0</v>
      </c>
      <c r="L61" s="34">
        <f>cench!L$2</f>
        <v>0</v>
      </c>
      <c r="M61" s="34">
        <f>cench!M$2</f>
        <v>0</v>
      </c>
      <c r="N61" s="34">
        <f>cench!N$2</f>
        <v>0</v>
      </c>
      <c r="O61" s="34">
        <f>cench!O$2</f>
        <v>0</v>
      </c>
      <c r="P61" s="34">
        <f>cench!P$2</f>
        <v>0</v>
      </c>
      <c r="Q61" s="34">
        <f>cench!Q$2</f>
        <v>0</v>
      </c>
      <c r="R61" s="34">
        <f>cench!R$2</f>
        <v>0</v>
      </c>
    </row>
    <row r="62" spans="1:18" ht="11.25" customHeight="1" x14ac:dyDescent="0.25">
      <c r="A62" s="33" t="s">
        <v>87</v>
      </c>
      <c r="B62" s="29" t="str">
        <f ca="1">HYPERLINK("#"&amp;CELL("address",cencl!$C$2),"cencl")</f>
        <v>cencl</v>
      </c>
      <c r="C62" s="34">
        <f>cencl!C$2</f>
        <v>0</v>
      </c>
      <c r="D62" s="34">
        <f>cencl!D$2</f>
        <v>0</v>
      </c>
      <c r="E62" s="34">
        <f>cencl!E$2</f>
        <v>0</v>
      </c>
      <c r="F62" s="34">
        <f>cencl!F$2</f>
        <v>0</v>
      </c>
      <c r="G62" s="34">
        <f>cencl!G$2</f>
        <v>0</v>
      </c>
      <c r="H62" s="34">
        <f>cencl!H$2</f>
        <v>0</v>
      </c>
      <c r="I62" s="34">
        <f>cencl!I$2</f>
        <v>0</v>
      </c>
      <c r="J62" s="34">
        <f>cencl!J$2</f>
        <v>0</v>
      </c>
      <c r="K62" s="34">
        <f>cencl!K$2</f>
        <v>0</v>
      </c>
      <c r="L62" s="34">
        <f>cencl!L$2</f>
        <v>0</v>
      </c>
      <c r="M62" s="34">
        <f>cencl!M$2</f>
        <v>0</v>
      </c>
      <c r="N62" s="34">
        <f>cencl!N$2</f>
        <v>0</v>
      </c>
      <c r="O62" s="34">
        <f>cencl!O$2</f>
        <v>0</v>
      </c>
      <c r="P62" s="34">
        <f>cencl!P$2</f>
        <v>0</v>
      </c>
      <c r="Q62" s="34">
        <f>cencl!Q$2</f>
        <v>0</v>
      </c>
      <c r="R62" s="34">
        <f>cencl!R$2</f>
        <v>0</v>
      </c>
    </row>
    <row r="63" spans="1:18" ht="11.25" customHeight="1" x14ac:dyDescent="0.25">
      <c r="A63" s="33" t="s">
        <v>86</v>
      </c>
      <c r="B63" s="29" t="str">
        <f ca="1">HYPERLINK("#"&amp;CELL("address",cenlr!$C$2),"cenlr")</f>
        <v>cenlr</v>
      </c>
      <c r="C63" s="34">
        <f>cenlr!C$2</f>
        <v>0</v>
      </c>
      <c r="D63" s="34">
        <f>cenlr!D$2</f>
        <v>0</v>
      </c>
      <c r="E63" s="34">
        <f>cenlr!E$2</f>
        <v>0</v>
      </c>
      <c r="F63" s="34">
        <f>cenlr!F$2</f>
        <v>0</v>
      </c>
      <c r="G63" s="34">
        <f>cenlr!G$2</f>
        <v>0</v>
      </c>
      <c r="H63" s="34">
        <f>cenlr!H$2</f>
        <v>0</v>
      </c>
      <c r="I63" s="34">
        <f>cenlr!I$2</f>
        <v>0</v>
      </c>
      <c r="J63" s="34">
        <f>cenlr!J$2</f>
        <v>0</v>
      </c>
      <c r="K63" s="34">
        <f>cenlr!K$2</f>
        <v>0</v>
      </c>
      <c r="L63" s="34">
        <f>cenlr!L$2</f>
        <v>0</v>
      </c>
      <c r="M63" s="34">
        <f>cenlr!M$2</f>
        <v>0</v>
      </c>
      <c r="N63" s="34">
        <f>cenlr!N$2</f>
        <v>0</v>
      </c>
      <c r="O63" s="34">
        <f>cenlr!O$2</f>
        <v>0</v>
      </c>
      <c r="P63" s="34">
        <f>cenlr!P$2</f>
        <v>0</v>
      </c>
      <c r="Q63" s="34">
        <f>cenlr!Q$2</f>
        <v>0</v>
      </c>
      <c r="R63" s="34">
        <f>cenlr!R$2</f>
        <v>0</v>
      </c>
    </row>
    <row r="64" spans="1:18" ht="11.25" customHeight="1" x14ac:dyDescent="0.25">
      <c r="A64" s="33" t="s">
        <v>85</v>
      </c>
      <c r="B64" s="29" t="str">
        <f ca="1">HYPERLINK("#"&amp;CELL("address",cenbg!$C$2),"cenbg")</f>
        <v>cenbg</v>
      </c>
      <c r="C64" s="34">
        <f>cenbg!C$2</f>
        <v>0</v>
      </c>
      <c r="D64" s="34">
        <f>cenbg!D$2</f>
        <v>0</v>
      </c>
      <c r="E64" s="34">
        <f>cenbg!E$2</f>
        <v>0</v>
      </c>
      <c r="F64" s="34">
        <f>cenbg!F$2</f>
        <v>0</v>
      </c>
      <c r="G64" s="34">
        <f>cenbg!G$2</f>
        <v>0</v>
      </c>
      <c r="H64" s="34">
        <f>cenbg!H$2</f>
        <v>0</v>
      </c>
      <c r="I64" s="34">
        <f>cenbg!I$2</f>
        <v>0</v>
      </c>
      <c r="J64" s="34">
        <f>cenbg!J$2</f>
        <v>0</v>
      </c>
      <c r="K64" s="34">
        <f>cenbg!K$2</f>
        <v>0</v>
      </c>
      <c r="L64" s="34">
        <f>cenbg!L$2</f>
        <v>0</v>
      </c>
      <c r="M64" s="34">
        <f>cenbg!M$2</f>
        <v>0</v>
      </c>
      <c r="N64" s="34">
        <f>cenbg!N$2</f>
        <v>0</v>
      </c>
      <c r="O64" s="34">
        <f>cenbg!O$2</f>
        <v>0</v>
      </c>
      <c r="P64" s="34">
        <f>cenbg!P$2</f>
        <v>0</v>
      </c>
      <c r="Q64" s="34">
        <f>cenbg!Q$2</f>
        <v>0</v>
      </c>
      <c r="R64" s="34">
        <f>cenbg!R$2</f>
        <v>0</v>
      </c>
    </row>
    <row r="65" spans="1:18" ht="11.25" customHeight="1" x14ac:dyDescent="0.25">
      <c r="A65" s="33" t="s">
        <v>84</v>
      </c>
      <c r="B65" s="29" t="str">
        <f ca="1">HYPERLINK("#"&amp;CELL("address",cengl!$C$2),"cengl")</f>
        <v>cengl</v>
      </c>
      <c r="C65" s="34">
        <f>cengl!C$2</f>
        <v>0</v>
      </c>
      <c r="D65" s="34">
        <f>cengl!D$2</f>
        <v>0</v>
      </c>
      <c r="E65" s="34">
        <f>cengl!E$2</f>
        <v>0</v>
      </c>
      <c r="F65" s="34">
        <f>cengl!F$2</f>
        <v>0</v>
      </c>
      <c r="G65" s="34">
        <f>cengl!G$2</f>
        <v>0</v>
      </c>
      <c r="H65" s="34">
        <f>cengl!H$2</f>
        <v>0</v>
      </c>
      <c r="I65" s="34">
        <f>cengl!I$2</f>
        <v>0</v>
      </c>
      <c r="J65" s="34">
        <f>cengl!J$2</f>
        <v>0</v>
      </c>
      <c r="K65" s="34">
        <f>cengl!K$2</f>
        <v>0</v>
      </c>
      <c r="L65" s="34">
        <f>cengl!L$2</f>
        <v>0</v>
      </c>
      <c r="M65" s="34">
        <f>cengl!M$2</f>
        <v>0</v>
      </c>
      <c r="N65" s="34">
        <f>cengl!N$2</f>
        <v>0</v>
      </c>
      <c r="O65" s="34">
        <f>cengl!O$2</f>
        <v>0</v>
      </c>
      <c r="P65" s="34">
        <f>cengl!P$2</f>
        <v>0</v>
      </c>
      <c r="Q65" s="34">
        <f>cengl!Q$2</f>
        <v>0</v>
      </c>
      <c r="R65" s="34">
        <f>cengl!R$2</f>
        <v>0</v>
      </c>
    </row>
    <row r="66" spans="1:18" ht="11.25" customHeight="1" x14ac:dyDescent="0.25">
      <c r="A66" s="33" t="s">
        <v>83</v>
      </c>
      <c r="B66" s="29" t="str">
        <f ca="1">HYPERLINK("#"&amp;CELL("address",cenns!$C$2),"cenns")</f>
        <v>cenns</v>
      </c>
      <c r="C66" s="34">
        <f>cenns!C$2</f>
        <v>23.072982841099893</v>
      </c>
      <c r="D66" s="34">
        <f>cenns!D$2</f>
        <v>1.8001199999999999</v>
      </c>
      <c r="E66" s="34">
        <f>cenns!E$2</f>
        <v>0.70021</v>
      </c>
      <c r="F66" s="34">
        <f>cenns!F$2</f>
        <v>0.50000999999999995</v>
      </c>
      <c r="G66" s="34">
        <f>cenns!G$2</f>
        <v>0.69982999999999995</v>
      </c>
      <c r="H66" s="34">
        <f>cenns!H$2</f>
        <v>2.0540747109964554</v>
      </c>
      <c r="I66" s="34">
        <f>cenns!I$2</f>
        <v>6.1999599999999999</v>
      </c>
      <c r="J66" s="34">
        <f>cenns!J$2</f>
        <v>3.60006</v>
      </c>
      <c r="K66" s="34">
        <f>cenns!K$2</f>
        <v>3.9999699999999998</v>
      </c>
      <c r="L66" s="34">
        <f>cenns!L$2</f>
        <v>1.3</v>
      </c>
      <c r="M66" s="34">
        <f>cenns!M$2</f>
        <v>1.3853062004394801</v>
      </c>
      <c r="N66" s="34">
        <f>cenns!N$2</f>
        <v>1.3853282296388174</v>
      </c>
      <c r="O66" s="34">
        <f>cenns!O$2</f>
        <v>1.5525323909739019</v>
      </c>
      <c r="P66" s="34">
        <f>cenns!P$2</f>
        <v>0</v>
      </c>
      <c r="Q66" s="34">
        <f>cenns!Q$2</f>
        <v>0</v>
      </c>
      <c r="R66" s="34">
        <f>cenns!R$2</f>
        <v>0</v>
      </c>
    </row>
    <row r="67" spans="1:18" ht="11.25" customHeight="1" x14ac:dyDescent="0.25">
      <c r="A67" s="28" t="s">
        <v>82</v>
      </c>
      <c r="B67" s="29" t="str">
        <f ca="1">HYPERLINK("#"&amp;CELL("address",LOS!$C$2),"LOS")</f>
        <v>LOS</v>
      </c>
      <c r="C67" s="30">
        <f>LOS!C$2</f>
        <v>396.17368873602743</v>
      </c>
      <c r="D67" s="30">
        <f>LOS!D$2</f>
        <v>379.90000000000003</v>
      </c>
      <c r="E67" s="30">
        <f>LOS!E$2</f>
        <v>392</v>
      </c>
      <c r="F67" s="30">
        <f>LOS!F$2</f>
        <v>426.3</v>
      </c>
      <c r="G67" s="30">
        <f>LOS!G$2</f>
        <v>452.8</v>
      </c>
      <c r="H67" s="30">
        <f>LOS!H$2</f>
        <v>481.035635807777</v>
      </c>
      <c r="I67" s="30">
        <f>LOS!I$2</f>
        <v>462.9</v>
      </c>
      <c r="J67" s="30">
        <f>LOS!J$2</f>
        <v>473.8</v>
      </c>
      <c r="K67" s="30">
        <f>LOS!K$2</f>
        <v>475.1</v>
      </c>
      <c r="L67" s="30">
        <f>LOS!L$2</f>
        <v>484.19999999999993</v>
      </c>
      <c r="M67" s="30">
        <f>LOS!M$2</f>
        <v>483.23301805674998</v>
      </c>
      <c r="N67" s="30">
        <f>LOS!N$2</f>
        <v>485.50205407471083</v>
      </c>
      <c r="O67" s="30">
        <f>LOS!O$2</f>
        <v>489.65797267602898</v>
      </c>
      <c r="P67" s="30">
        <f>LOS!P$2</f>
        <v>517.57905799178411</v>
      </c>
      <c r="Q67" s="30">
        <f>LOS!Q$2</f>
        <v>467.89911149326485</v>
      </c>
      <c r="R67" s="30">
        <f>LOS!R$2</f>
        <v>485.21543899875809</v>
      </c>
    </row>
    <row r="68" spans="1:18" ht="11.25" customHeight="1" x14ac:dyDescent="0.25">
      <c r="A68" s="28" t="s">
        <v>81</v>
      </c>
      <c r="B68" s="29" t="str">
        <f ca="1">HYPERLINK("#"&amp;CELL("address",AVFCO!$C$2),"AVFCO")</f>
        <v>AVFCO</v>
      </c>
      <c r="C68" s="30">
        <f>AVFCO!C$2</f>
        <v>25446.546288334703</v>
      </c>
      <c r="D68" s="30">
        <f>AVFCO!D$2</f>
        <v>26830.700000000004</v>
      </c>
      <c r="E68" s="30">
        <f>AVFCO!E$2</f>
        <v>27011.7</v>
      </c>
      <c r="F68" s="30">
        <f>AVFCO!F$2</f>
        <v>28396</v>
      </c>
      <c r="G68" s="30">
        <f>AVFCO!G$2</f>
        <v>28917.599999999999</v>
      </c>
      <c r="H68" s="30">
        <f>AVFCO!H$2</f>
        <v>29568.094965128505</v>
      </c>
      <c r="I68" s="30">
        <f>AVFCO!I$2</f>
        <v>29863.9</v>
      </c>
      <c r="J68" s="30">
        <f>AVFCO!J$2</f>
        <v>29474.5</v>
      </c>
      <c r="K68" s="30">
        <f>AVFCO!K$2</f>
        <v>29680.000000000007</v>
      </c>
      <c r="L68" s="30">
        <f>AVFCO!L$2</f>
        <v>28238.700000000008</v>
      </c>
      <c r="M68" s="30">
        <f>AVFCO!M$2</f>
        <v>30049.154485525909</v>
      </c>
      <c r="N68" s="30">
        <f>AVFCO!N$2</f>
        <v>28953.831088181898</v>
      </c>
      <c r="O68" s="30">
        <f>AVFCO!O$2</f>
        <v>28979.2920607624</v>
      </c>
      <c r="P68" s="30">
        <f>AVFCO!P$2</f>
        <v>29773.574089997092</v>
      </c>
      <c r="Q68" s="30">
        <f>AVFCO!Q$2</f>
        <v>28764.402407566591</v>
      </c>
      <c r="R68" s="30">
        <f>AVFCO!R$2</f>
        <v>29295.070220693597</v>
      </c>
    </row>
    <row r="69" spans="1:18" ht="11.25" customHeight="1" x14ac:dyDescent="0.25">
      <c r="A69" s="33" t="s">
        <v>80</v>
      </c>
      <c r="B69" s="29" t="str">
        <f ca="1">HYPERLINK("#"&amp;CELL("address",CFNEN!$C$2),"CFNEN")</f>
        <v>CFNEN</v>
      </c>
      <c r="C69" s="34">
        <f>CFNEN!C$2</f>
        <v>1721.427716072043</v>
      </c>
      <c r="D69" s="34">
        <f>CFNEN!D$2</f>
        <v>1737.8339900000005</v>
      </c>
      <c r="E69" s="34">
        <f>CFNEN!E$2</f>
        <v>1706.2679100000028</v>
      </c>
      <c r="F69" s="34">
        <f>CFNEN!F$2</f>
        <v>1755.7893300000003</v>
      </c>
      <c r="G69" s="34">
        <f>CFNEN!G$2</f>
        <v>1887.2715199999996</v>
      </c>
      <c r="H69" s="34">
        <f>CFNEN!H$2</f>
        <v>1713.4128664356556</v>
      </c>
      <c r="I69" s="34">
        <f>CFNEN!I$2</f>
        <v>2003.048490000001</v>
      </c>
      <c r="J69" s="34">
        <f>CFNEN!J$2</f>
        <v>1874.9994599999973</v>
      </c>
      <c r="K69" s="34">
        <f>CFNEN!K$2</f>
        <v>1813.643030000004</v>
      </c>
      <c r="L69" s="34">
        <f>CFNEN!L$2</f>
        <v>1792.2808300000065</v>
      </c>
      <c r="M69" s="34">
        <f>CFNEN!M$2</f>
        <v>1838.4948087153784</v>
      </c>
      <c r="N69" s="34">
        <f>CFNEN!N$2</f>
        <v>1690.4113727196757</v>
      </c>
      <c r="O69" s="34">
        <f>CFNEN!O$2</f>
        <v>1849.1322344158525</v>
      </c>
      <c r="P69" s="34">
        <f>CFNEN!P$2</f>
        <v>1801.5411137494207</v>
      </c>
      <c r="Q69" s="34">
        <f>CFNEN!Q$2</f>
        <v>2019.9092015565661</v>
      </c>
      <c r="R69" s="34">
        <f>CFNEN!R$2</f>
        <v>1917.764759122374</v>
      </c>
    </row>
    <row r="70" spans="1:18" ht="11.25" customHeight="1" x14ac:dyDescent="0.25">
      <c r="A70" s="35" t="s">
        <v>79</v>
      </c>
      <c r="B70" s="29" t="str">
        <f ca="1">HYPERLINK("#"&amp;CELL("address",B_101603!$C$2),"B_101603")</f>
        <v>B_101603</v>
      </c>
      <c r="C70" s="36">
        <f>B_101603!C$2</f>
        <v>0</v>
      </c>
      <c r="D70" s="36">
        <f>B_101603!D$2</f>
        <v>0</v>
      </c>
      <c r="E70" s="36">
        <f>B_101603!E$2</f>
        <v>0</v>
      </c>
      <c r="F70" s="36">
        <f>B_101603!F$2</f>
        <v>0</v>
      </c>
      <c r="G70" s="36">
        <f>B_101603!G$2</f>
        <v>0</v>
      </c>
      <c r="H70" s="36">
        <f>B_101603!H$2</f>
        <v>0</v>
      </c>
      <c r="I70" s="36">
        <f>B_101603!I$2</f>
        <v>0</v>
      </c>
      <c r="J70" s="36">
        <f>B_101603!J$2</f>
        <v>0</v>
      </c>
      <c r="K70" s="36">
        <f>B_101603!K$2</f>
        <v>0</v>
      </c>
      <c r="L70" s="36">
        <f>B_101603!L$2</f>
        <v>0</v>
      </c>
      <c r="M70" s="36">
        <f>B_101603!M$2</f>
        <v>0</v>
      </c>
      <c r="N70" s="36">
        <f>B_101603!N$2</f>
        <v>0</v>
      </c>
      <c r="O70" s="36">
        <f>B_101603!O$2</f>
        <v>0</v>
      </c>
      <c r="P70" s="36">
        <f>B_101603!P$2</f>
        <v>0</v>
      </c>
      <c r="Q70" s="36">
        <f>B_101603!Q$2</f>
        <v>0</v>
      </c>
      <c r="R70" s="36">
        <f>B_101603!R$2</f>
        <v>0</v>
      </c>
    </row>
    <row r="71" spans="1:18" ht="11.25" customHeight="1" x14ac:dyDescent="0.25">
      <c r="A71" s="35" t="s">
        <v>78</v>
      </c>
      <c r="B71" s="29" t="str">
        <f ca="1">HYPERLINK("#"&amp;CELL("address",B_101604!$C$2),"B_101604")</f>
        <v>B_101604</v>
      </c>
      <c r="C71" s="36">
        <f>B_101604!C$2</f>
        <v>11.987332549885934</v>
      </c>
      <c r="D71" s="36">
        <f>B_101604!D$2</f>
        <v>12.000099999999989</v>
      </c>
      <c r="E71" s="36">
        <f>B_101604!E$2</f>
        <v>10.011329999999987</v>
      </c>
      <c r="F71" s="36">
        <f>B_101604!F$2</f>
        <v>10.010889999999989</v>
      </c>
      <c r="G71" s="36">
        <f>B_101604!G$2</f>
        <v>8.0000500000000017</v>
      </c>
      <c r="H71" s="36">
        <f>B_101604!H$2</f>
        <v>8.9806376180318637</v>
      </c>
      <c r="I71" s="36">
        <f>B_101604!I$2</f>
        <v>9.0115399999999966</v>
      </c>
      <c r="J71" s="36">
        <f>B_101604!J$2</f>
        <v>7.0091499999999911</v>
      </c>
      <c r="K71" s="36">
        <f>B_101604!K$2</f>
        <v>6.9997999999999934</v>
      </c>
      <c r="L71" s="36">
        <f>B_101604!L$2</f>
        <v>6.9884800000000027</v>
      </c>
      <c r="M71" s="36">
        <f>B_101604!M$2</f>
        <v>6.9956238919536062</v>
      </c>
      <c r="N71" s="36">
        <f>B_101604!N$2</f>
        <v>6.9958147553494285</v>
      </c>
      <c r="O71" s="36">
        <f>B_101604!O$2</f>
        <v>6.9982048713557106</v>
      </c>
      <c r="P71" s="36">
        <f>B_101604!P$2</f>
        <v>5.9921135075781606</v>
      </c>
      <c r="Q71" s="36">
        <f>B_101604!Q$2</f>
        <v>4.9918948716365676</v>
      </c>
      <c r="R71" s="36">
        <f>B_101604!R$2</f>
        <v>4.988748146883033</v>
      </c>
    </row>
    <row r="72" spans="1:18" ht="11.25" customHeight="1" x14ac:dyDescent="0.25">
      <c r="A72" s="35" t="s">
        <v>77</v>
      </c>
      <c r="B72" s="29" t="str">
        <f ca="1">HYPERLINK("#"&amp;CELL("address",B_101605!$C$2),"B_101605")</f>
        <v>B_101605</v>
      </c>
      <c r="C72" s="36">
        <f>B_101605!C$2</f>
        <v>1653.3459358019545</v>
      </c>
      <c r="D72" s="36">
        <f>B_101605!D$2</f>
        <v>1670.4769899999992</v>
      </c>
      <c r="E72" s="36">
        <f>B_101605!E$2</f>
        <v>1643.7167899999993</v>
      </c>
      <c r="F72" s="36">
        <f>B_101605!F$2</f>
        <v>1692.4428399999999</v>
      </c>
      <c r="G72" s="36">
        <f>B_101605!G$2</f>
        <v>1833.9858600000007</v>
      </c>
      <c r="H72" s="36">
        <f>B_101605!H$2</f>
        <v>1658.9319552209179</v>
      </c>
      <c r="I72" s="36">
        <f>B_101605!I$2</f>
        <v>1948.1886300000001</v>
      </c>
      <c r="J72" s="36">
        <f>B_101605!J$2</f>
        <v>1821.1470000000004</v>
      </c>
      <c r="K72" s="36">
        <f>B_101605!K$2</f>
        <v>1759.9453500000006</v>
      </c>
      <c r="L72" s="36">
        <f>B_101605!L$2</f>
        <v>1746.0323100000005</v>
      </c>
      <c r="M72" s="36">
        <f>B_101605!M$2</f>
        <v>1788.3982863000615</v>
      </c>
      <c r="N72" s="36">
        <f>B_101605!N$2</f>
        <v>1629.6131813835786</v>
      </c>
      <c r="O72" s="36">
        <f>B_101605!O$2</f>
        <v>1772.3195821837203</v>
      </c>
      <c r="P72" s="36">
        <f>B_101605!P$2</f>
        <v>1732.4588424457334</v>
      </c>
      <c r="Q72" s="36">
        <f>B_101605!Q$2</f>
        <v>1955.9508629611469</v>
      </c>
      <c r="R72" s="36">
        <f>B_101605!R$2</f>
        <v>1874.6230362256997</v>
      </c>
    </row>
    <row r="73" spans="1:18" ht="11.25" customHeight="1" x14ac:dyDescent="0.25">
      <c r="A73" s="37" t="s">
        <v>76</v>
      </c>
      <c r="B73" s="29" t="str">
        <f ca="1">HYPERLINK("#"&amp;CELL("address",cpch!$C$2),"cpch")</f>
        <v>cpch</v>
      </c>
      <c r="C73" s="38">
        <f>cpch!C$2</f>
        <v>1014.8804053616792</v>
      </c>
      <c r="D73" s="38">
        <f>cpch!D$2</f>
        <v>1003.2269500000003</v>
      </c>
      <c r="E73" s="38">
        <f>cpch!E$2</f>
        <v>1007.3827000000026</v>
      </c>
      <c r="F73" s="38">
        <f>cpch!F$2</f>
        <v>1038.8997600000002</v>
      </c>
      <c r="G73" s="38">
        <f>cpch!G$2</f>
        <v>1154.8880699999995</v>
      </c>
      <c r="H73" s="38">
        <f>cpch!H$2</f>
        <v>969.71539798810977</v>
      </c>
      <c r="I73" s="38">
        <f>cpch!I$2</f>
        <v>1223.6012400000013</v>
      </c>
      <c r="J73" s="38">
        <f>cpch!J$2</f>
        <v>1253.0138999999972</v>
      </c>
      <c r="K73" s="38">
        <f>cpch!K$2</f>
        <v>1215.086600000004</v>
      </c>
      <c r="L73" s="38">
        <f>cpch!L$2</f>
        <v>1220.2869700000065</v>
      </c>
      <c r="M73" s="38">
        <f>cpch!M$2</f>
        <v>1301.9716075421984</v>
      </c>
      <c r="N73" s="38">
        <f>cpch!N$2</f>
        <v>1154.8999341836043</v>
      </c>
      <c r="O73" s="38">
        <f>cpch!O$2</f>
        <v>1296.0229367566003</v>
      </c>
      <c r="P73" s="38">
        <f>cpch!P$2</f>
        <v>1300.1875008577758</v>
      </c>
      <c r="Q73" s="38">
        <f>cpch!Q$2</f>
        <v>1499.1675635903339</v>
      </c>
      <c r="R73" s="38">
        <f>cpch!R$2</f>
        <v>1443.9651730982623</v>
      </c>
    </row>
    <row r="74" spans="1:18" ht="11.25" customHeight="1" x14ac:dyDescent="0.25">
      <c r="A74" s="35" t="s">
        <v>75</v>
      </c>
      <c r="B74" s="29" t="str">
        <f ca="1">HYPERLINK("#"&amp;CELL("address",B_101606!$C$2),"B_101606")</f>
        <v>B_101606</v>
      </c>
      <c r="C74" s="36">
        <f>B_101606!C$2</f>
        <v>43.91375410207219</v>
      </c>
      <c r="D74" s="36">
        <f>B_101606!D$2</f>
        <v>41.900359999999999</v>
      </c>
      <c r="E74" s="36">
        <f>B_101606!E$2</f>
        <v>35.940660000000001</v>
      </c>
      <c r="F74" s="36">
        <f>B_101606!F$2</f>
        <v>37.941290000000002</v>
      </c>
      <c r="G74" s="36">
        <f>B_101606!G$2</f>
        <v>30.00018</v>
      </c>
      <c r="H74" s="36">
        <f>B_101606!H$2</f>
        <v>32.936966157622187</v>
      </c>
      <c r="I74" s="36">
        <f>B_101606!I$2</f>
        <v>31.94089</v>
      </c>
      <c r="J74" s="36">
        <f>B_101606!J$2</f>
        <v>30.9404</v>
      </c>
      <c r="K74" s="36">
        <f>B_101606!K$2</f>
        <v>29.999120000000001</v>
      </c>
      <c r="L74" s="36">
        <f>B_101606!L$2</f>
        <v>23.960540000000002</v>
      </c>
      <c r="M74" s="36">
        <f>B_101606!M$2</f>
        <v>25.953048363664088</v>
      </c>
      <c r="N74" s="36">
        <f>B_101606!N$2</f>
        <v>28.938319056257672</v>
      </c>
      <c r="O74" s="36">
        <f>B_101606!O$2</f>
        <v>43.923886547519324</v>
      </c>
      <c r="P74" s="36">
        <f>B_101606!P$2</f>
        <v>25.949909891384269</v>
      </c>
      <c r="Q74" s="36">
        <f>B_101606!Q$2</f>
        <v>22.953162543745208</v>
      </c>
      <c r="R74" s="36">
        <f>B_101606!R$2</f>
        <v>21.960039689628637</v>
      </c>
    </row>
    <row r="75" spans="1:18" ht="11.25" customHeight="1" x14ac:dyDescent="0.25">
      <c r="A75" s="35" t="s">
        <v>74</v>
      </c>
      <c r="B75" s="29" t="str">
        <f ca="1">HYPERLINK("#"&amp;CELL("address",B_101607!$C$2),"B_101607")</f>
        <v>B_101607</v>
      </c>
      <c r="C75" s="36">
        <f>B_101607!C$2</f>
        <v>2.0058484744829101</v>
      </c>
      <c r="D75" s="36">
        <f>B_101607!D$2</f>
        <v>2.0000200000000001</v>
      </c>
      <c r="E75" s="36">
        <f>B_101607!E$2</f>
        <v>1.0011300000000001</v>
      </c>
      <c r="F75" s="36">
        <f>B_101607!F$2</f>
        <v>1.00109</v>
      </c>
      <c r="G75" s="36">
        <f>B_101607!G$2</f>
        <v>1.0000100000000001</v>
      </c>
      <c r="H75" s="36">
        <f>B_101607!H$2</f>
        <v>1.0031563296737691</v>
      </c>
      <c r="I75" s="36">
        <f>B_101607!I$2</f>
        <v>1.0012799999999999</v>
      </c>
      <c r="J75" s="36">
        <f>B_101607!J$2</f>
        <v>1.0013099999999999</v>
      </c>
      <c r="K75" s="36">
        <f>B_101607!K$2</f>
        <v>0.99997000000000003</v>
      </c>
      <c r="L75" s="36">
        <f>B_101607!L$2</f>
        <v>0.99836000000000003</v>
      </c>
      <c r="M75" s="36">
        <f>B_101607!M$2</f>
        <v>1.002785677344884</v>
      </c>
      <c r="N75" s="36">
        <f>B_101607!N$2</f>
        <v>2.0056260732059821</v>
      </c>
      <c r="O75" s="36">
        <f>B_101607!O$2</f>
        <v>1.0031556470885297</v>
      </c>
      <c r="P75" s="36">
        <f>B_101607!P$2</f>
        <v>1.0026644116266203</v>
      </c>
      <c r="Q75" s="36">
        <f>B_101607!Q$2</f>
        <v>1.0031559072188285</v>
      </c>
      <c r="R75" s="36">
        <f>B_101607!R$2</f>
        <v>1.0025235510482622</v>
      </c>
    </row>
    <row r="76" spans="1:18" ht="11.25" customHeight="1" x14ac:dyDescent="0.25">
      <c r="A76" s="35" t="s">
        <v>73</v>
      </c>
      <c r="B76" s="29" t="str">
        <f ca="1">HYPERLINK("#"&amp;CELL("address",B_101608!$C$2),"B_101608")</f>
        <v>B_101608</v>
      </c>
      <c r="C76" s="36">
        <f>B_101608!C$2</f>
        <v>10.174845143647355</v>
      </c>
      <c r="D76" s="36">
        <f>B_101608!D$2</f>
        <v>11.45652000000125</v>
      </c>
      <c r="E76" s="36">
        <f>B_101608!E$2</f>
        <v>15.598000000003292</v>
      </c>
      <c r="F76" s="36">
        <f>B_101608!F$2</f>
        <v>14.393220000000383</v>
      </c>
      <c r="G76" s="36">
        <f>B_101608!G$2</f>
        <v>14.285419999998833</v>
      </c>
      <c r="H76" s="36">
        <f>B_101608!H$2</f>
        <v>11.560151109409874</v>
      </c>
      <c r="I76" s="36">
        <f>B_101608!I$2</f>
        <v>12.906150000000935</v>
      </c>
      <c r="J76" s="36">
        <f>B_101608!J$2</f>
        <v>14.901599999996801</v>
      </c>
      <c r="K76" s="36">
        <f>B_101608!K$2</f>
        <v>15.698790000003305</v>
      </c>
      <c r="L76" s="36">
        <f>B_101608!L$2</f>
        <v>14.301140000005926</v>
      </c>
      <c r="M76" s="36">
        <f>B_101608!M$2</f>
        <v>16.145064482354492</v>
      </c>
      <c r="N76" s="36">
        <f>B_101608!N$2</f>
        <v>22.858431451284169</v>
      </c>
      <c r="O76" s="36">
        <f>B_101608!O$2</f>
        <v>24.887405166168691</v>
      </c>
      <c r="P76" s="36">
        <f>B_101608!P$2</f>
        <v>36.137583493098198</v>
      </c>
      <c r="Q76" s="36">
        <f>B_101608!Q$2</f>
        <v>35.010125272818755</v>
      </c>
      <c r="R76" s="36">
        <f>B_101608!R$2</f>
        <v>15.190411509114375</v>
      </c>
    </row>
    <row r="77" spans="1:18" ht="11.25" customHeight="1" x14ac:dyDescent="0.25">
      <c r="A77" s="33" t="s">
        <v>72</v>
      </c>
      <c r="B77" s="29" t="str">
        <f ca="1">HYPERLINK("#"&amp;CELL("address",CF!$C$2),"CF")</f>
        <v>CF</v>
      </c>
      <c r="C77" s="34">
        <f>CF!C$2</f>
        <v>23689.00159284172</v>
      </c>
      <c r="D77" s="34">
        <f>CF!D$2</f>
        <v>25105.970310000004</v>
      </c>
      <c r="E77" s="34">
        <f>CF!E$2</f>
        <v>25319.62948</v>
      </c>
      <c r="F77" s="34">
        <f>CF!F$2</f>
        <v>26610.322339999999</v>
      </c>
      <c r="G77" s="34">
        <f>CF!G$2</f>
        <v>27007.905579999999</v>
      </c>
      <c r="H77" s="34">
        <f>CF!H$2</f>
        <v>27836.840168368399</v>
      </c>
      <c r="I77" s="34">
        <f>CF!I$2</f>
        <v>27777.951670000002</v>
      </c>
      <c r="J77" s="34">
        <f>CF!J$2</f>
        <v>27569.56465</v>
      </c>
      <c r="K77" s="34">
        <f>CF!K$2</f>
        <v>27839.229930000001</v>
      </c>
      <c r="L77" s="34">
        <f>CF!L$2</f>
        <v>26407.92366</v>
      </c>
      <c r="M77" s="34">
        <f>CF!M$2</f>
        <v>28172.272980240676</v>
      </c>
      <c r="N77" s="34">
        <f>CF!N$2</f>
        <v>27220.495575062421</v>
      </c>
      <c r="O77" s="34">
        <f>CF!O$2</f>
        <v>27128.19732632802</v>
      </c>
      <c r="P77" s="34">
        <f>CF!P$2</f>
        <v>27970.66834572755</v>
      </c>
      <c r="Q77" s="34">
        <f>CF!Q$2</f>
        <v>26742.271562798334</v>
      </c>
      <c r="R77" s="34">
        <f>CF!R$2</f>
        <v>27370.140028643989</v>
      </c>
    </row>
    <row r="78" spans="1:18" ht="11.25" customHeight="1" x14ac:dyDescent="0.25">
      <c r="A78" s="35" t="s">
        <v>71</v>
      </c>
      <c r="B78" s="29" t="str">
        <f ca="1">HYPERLINK("#"&amp;CELL("address",CIN!$C$2),"CIN")</f>
        <v>CIN</v>
      </c>
      <c r="C78" s="36">
        <f>CIN!C$2</f>
        <v>7298.9753358133275</v>
      </c>
      <c r="D78" s="36">
        <f>CIN!D$2</f>
        <v>7484.7801600000039</v>
      </c>
      <c r="E78" s="36">
        <f>CIN!E$2</f>
        <v>7477.9928899999995</v>
      </c>
      <c r="F78" s="36">
        <f>CIN!F$2</f>
        <v>7807.3419600000007</v>
      </c>
      <c r="G78" s="36">
        <f>CIN!G$2</f>
        <v>8174.1057399999972</v>
      </c>
      <c r="H78" s="36">
        <f>CIN!H$2</f>
        <v>8740.3481470334136</v>
      </c>
      <c r="I78" s="36">
        <f>CIN!I$2</f>
        <v>8843.698190000001</v>
      </c>
      <c r="J78" s="36">
        <f>CIN!J$2</f>
        <v>9022.8674299999984</v>
      </c>
      <c r="K78" s="36">
        <f>CIN!K$2</f>
        <v>9235.4981299999999</v>
      </c>
      <c r="L78" s="36">
        <f>CIN!L$2</f>
        <v>8496.4435400000002</v>
      </c>
      <c r="M78" s="36">
        <f>CIN!M$2</f>
        <v>9238.2425067671793</v>
      </c>
      <c r="N78" s="36">
        <f>CIN!N$2</f>
        <v>9290.1209171991559</v>
      </c>
      <c r="O78" s="36">
        <f>CIN!O$2</f>
        <v>9120.249870672842</v>
      </c>
      <c r="P78" s="36">
        <f>CIN!P$2</f>
        <v>9330.9582470300284</v>
      </c>
      <c r="Q78" s="36">
        <f>CIN!Q$2</f>
        <v>9065.5032006677156</v>
      </c>
      <c r="R78" s="36">
        <f>CIN!R$2</f>
        <v>9117.4324462696295</v>
      </c>
    </row>
    <row r="79" spans="1:18" ht="11.25" customHeight="1" x14ac:dyDescent="0.25">
      <c r="A79" s="37" t="s">
        <v>70</v>
      </c>
      <c r="B79" s="29" t="str">
        <f ca="1">HYPERLINK("#"&amp;CELL("address",cisi!$C$2),"cisi")</f>
        <v>cisi</v>
      </c>
      <c r="C79" s="38">
        <f>cisi!C$2</f>
        <v>2191.8687921345772</v>
      </c>
      <c r="D79" s="38">
        <f>cisi!D$2</f>
        <v>2136.65292</v>
      </c>
      <c r="E79" s="38">
        <f>cisi!E$2</f>
        <v>2142.98758</v>
      </c>
      <c r="F79" s="38">
        <f>cisi!F$2</f>
        <v>2137.8771899999992</v>
      </c>
      <c r="G79" s="38">
        <f>cisi!G$2</f>
        <v>2197.4324599999991</v>
      </c>
      <c r="H79" s="38">
        <f>cisi!H$2</f>
        <v>2474.6542473203372</v>
      </c>
      <c r="I79" s="38">
        <f>cisi!I$2</f>
        <v>2499.6343999999995</v>
      </c>
      <c r="J79" s="38">
        <f>cisi!J$2</f>
        <v>2558.0037600000001</v>
      </c>
      <c r="K79" s="38">
        <f>cisi!K$2</f>
        <v>2681.5168299999996</v>
      </c>
      <c r="L79" s="38">
        <f>cisi!L$2</f>
        <v>2006.2776399999996</v>
      </c>
      <c r="M79" s="38">
        <f>cisi!M$2</f>
        <v>2430.4805303459157</v>
      </c>
      <c r="N79" s="38">
        <f>cisi!N$2</f>
        <v>2468.3527075169382</v>
      </c>
      <c r="O79" s="38">
        <f>cisi!O$2</f>
        <v>2446.2608192500088</v>
      </c>
      <c r="P79" s="38">
        <f>cisi!P$2</f>
        <v>2609.1575748166078</v>
      </c>
      <c r="Q79" s="38">
        <f>cisi!Q$2</f>
        <v>2543.3120718259624</v>
      </c>
      <c r="R79" s="38">
        <f>cisi!R$2</f>
        <v>2510.1037314899422</v>
      </c>
    </row>
    <row r="80" spans="1:18" ht="11.25" customHeight="1" x14ac:dyDescent="0.25">
      <c r="A80" s="39" t="s">
        <v>69</v>
      </c>
      <c r="B80" s="29" t="str">
        <f ca="1">HYPERLINK("#"&amp;CELL("address",cisb!$C$2),"cisb")</f>
        <v>cisb</v>
      </c>
      <c r="C80" s="32">
        <f>cisb!C$2</f>
        <v>2132.5311955255474</v>
      </c>
      <c r="D80" s="32">
        <f>cisb!D$2</f>
        <v>2077.9638620415799</v>
      </c>
      <c r="E80" s="32">
        <f>cisb!E$2</f>
        <v>2074.0537502033339</v>
      </c>
      <c r="F80" s="32">
        <f>cisb!F$2</f>
        <v>2079.6862121574736</v>
      </c>
      <c r="G80" s="32">
        <f>cisb!G$2</f>
        <v>2131.6945092400815</v>
      </c>
      <c r="H80" s="32">
        <f>cisb!H$2</f>
        <v>2408.7088206239359</v>
      </c>
      <c r="I80" s="32">
        <f>cisb!I$2</f>
        <v>2431.5244043772323</v>
      </c>
      <c r="J80" s="32">
        <f>cisb!J$2</f>
        <v>2483.9827502319213</v>
      </c>
      <c r="K80" s="32">
        <f>cisb!K$2</f>
        <v>2604.6233466448271</v>
      </c>
      <c r="L80" s="32">
        <f>cisb!L$2</f>
        <v>1943.5063971627214</v>
      </c>
      <c r="M80" s="32">
        <f>cisb!M$2</f>
        <v>2364.0014883095973</v>
      </c>
      <c r="N80" s="32">
        <f>cisb!N$2</f>
        <v>2396.9271991843375</v>
      </c>
      <c r="O80" s="32">
        <f>cisb!O$2</f>
        <v>2376.4650124688005</v>
      </c>
      <c r="P80" s="32">
        <f>cisb!P$2</f>
        <v>2540.6563760687018</v>
      </c>
      <c r="Q80" s="32">
        <f>cisb!Q$2</f>
        <v>2472.3566053399963</v>
      </c>
      <c r="R80" s="32">
        <f>cisb!R$2</f>
        <v>2441.3504802569223</v>
      </c>
    </row>
    <row r="81" spans="1:18" ht="11.25" customHeight="1" x14ac:dyDescent="0.25">
      <c r="A81" s="39" t="s">
        <v>68</v>
      </c>
      <c r="B81" s="29" t="str">
        <f ca="1">HYPERLINK("#"&amp;CELL("address",cise!$C$2),"cise")</f>
        <v>cise</v>
      </c>
      <c r="C81" s="32">
        <f>cise!C$2</f>
        <v>59.337596609029816</v>
      </c>
      <c r="D81" s="32">
        <f>cise!D$2</f>
        <v>58.689057958420058</v>
      </c>
      <c r="E81" s="32">
        <f>cise!E$2</f>
        <v>68.933829796665805</v>
      </c>
      <c r="F81" s="32">
        <f>cise!F$2</f>
        <v>58.190977842525783</v>
      </c>
      <c r="G81" s="32">
        <f>cise!G$2</f>
        <v>65.737950759917879</v>
      </c>
      <c r="H81" s="32">
        <f>cise!H$2</f>
        <v>65.945426696400958</v>
      </c>
      <c r="I81" s="32">
        <f>cise!I$2</f>
        <v>68.109995622767855</v>
      </c>
      <c r="J81" s="32">
        <f>cise!J$2</f>
        <v>74.021009768078699</v>
      </c>
      <c r="K81" s="32">
        <f>cise!K$2</f>
        <v>76.893483355173075</v>
      </c>
      <c r="L81" s="32">
        <f>cise!L$2</f>
        <v>62.771242837277846</v>
      </c>
      <c r="M81" s="32">
        <f>cise!M$2</f>
        <v>66.47904203631856</v>
      </c>
      <c r="N81" s="32">
        <f>cise!N$2</f>
        <v>71.425508332600501</v>
      </c>
      <c r="O81" s="32">
        <f>cise!O$2</f>
        <v>69.795806781209606</v>
      </c>
      <c r="P81" s="32">
        <f>cise!P$2</f>
        <v>68.501198747906244</v>
      </c>
      <c r="Q81" s="32">
        <f>cise!Q$2</f>
        <v>70.955466485966028</v>
      </c>
      <c r="R81" s="32">
        <f>cise!R$2</f>
        <v>68.753251233020436</v>
      </c>
    </row>
    <row r="82" spans="1:18" ht="11.25" customHeight="1" x14ac:dyDescent="0.25">
      <c r="A82" s="37" t="s">
        <v>67</v>
      </c>
      <c r="B82" s="29" t="str">
        <f ca="1">HYPERLINK("#"&amp;CELL("address",cnfm!$C$2),"cnfm")</f>
        <v>cnfm</v>
      </c>
      <c r="C82" s="38">
        <f>cnfm!C$2</f>
        <v>131.84381220484582</v>
      </c>
      <c r="D82" s="38">
        <f>cnfm!D$2</f>
        <v>136.59228000000297</v>
      </c>
      <c r="E82" s="38">
        <f>cnfm!E$2</f>
        <v>140.19587999999936</v>
      </c>
      <c r="F82" s="38">
        <f>cnfm!F$2</f>
        <v>146.30008000000007</v>
      </c>
      <c r="G82" s="38">
        <f>cnfm!G$2</f>
        <v>157.30445000000014</v>
      </c>
      <c r="H82" s="38">
        <f>cnfm!H$2</f>
        <v>159.18979815168325</v>
      </c>
      <c r="I82" s="38">
        <f>cnfm!I$2</f>
        <v>164.00088000000051</v>
      </c>
      <c r="J82" s="38">
        <f>cnfm!J$2</f>
        <v>180.90292999999991</v>
      </c>
      <c r="K82" s="38">
        <f>cnfm!K$2</f>
        <v>178.99865</v>
      </c>
      <c r="L82" s="38">
        <f>cnfm!L$2</f>
        <v>164.29669000000001</v>
      </c>
      <c r="M82" s="38">
        <f>cnfm!M$2</f>
        <v>174.02327609339244</v>
      </c>
      <c r="N82" s="38">
        <f>cnfm!N$2</f>
        <v>188.32773544719811</v>
      </c>
      <c r="O82" s="38">
        <f>cnfm!O$2</f>
        <v>188.26020077437659</v>
      </c>
      <c r="P82" s="38">
        <f>cnfm!P$2</f>
        <v>196.61917618865962</v>
      </c>
      <c r="Q82" s="38">
        <f>cnfm!Q$2</f>
        <v>201.22662966679388</v>
      </c>
      <c r="R82" s="38">
        <f>cnfm!R$2</f>
        <v>208.75053471188809</v>
      </c>
    </row>
    <row r="83" spans="1:18" ht="11.25" customHeight="1" x14ac:dyDescent="0.25">
      <c r="A83" s="40" t="s">
        <v>66</v>
      </c>
      <c r="B83" s="29" t="str">
        <f ca="1">HYPERLINK("#"&amp;CELL("address",cnfa!$C$2),"cnfa")</f>
        <v>cnfa</v>
      </c>
      <c r="C83" s="32">
        <f>cnfa!C$2</f>
        <v>0</v>
      </c>
      <c r="D83" s="32">
        <f>cnfa!D$2</f>
        <v>0</v>
      </c>
      <c r="E83" s="32">
        <f>cnfa!E$2</f>
        <v>0</v>
      </c>
      <c r="F83" s="32">
        <f>cnfa!F$2</f>
        <v>0</v>
      </c>
      <c r="G83" s="32">
        <f>cnfa!G$2</f>
        <v>0</v>
      </c>
      <c r="H83" s="32">
        <f>cnfa!H$2</f>
        <v>0</v>
      </c>
      <c r="I83" s="32">
        <f>cnfa!I$2</f>
        <v>0</v>
      </c>
      <c r="J83" s="32">
        <f>cnfa!J$2</f>
        <v>0</v>
      </c>
      <c r="K83" s="32">
        <f>cnfa!K$2</f>
        <v>0</v>
      </c>
      <c r="L83" s="32">
        <f>cnfa!L$2</f>
        <v>0</v>
      </c>
      <c r="M83" s="32">
        <f>cnfa!M$2</f>
        <v>0</v>
      </c>
      <c r="N83" s="32">
        <f>cnfa!N$2</f>
        <v>0</v>
      </c>
      <c r="O83" s="32">
        <f>cnfa!O$2</f>
        <v>0</v>
      </c>
      <c r="P83" s="32">
        <f>cnfa!P$2</f>
        <v>0</v>
      </c>
      <c r="Q83" s="32">
        <f>cnfa!Q$2</f>
        <v>0</v>
      </c>
      <c r="R83" s="32">
        <f>cnfa!R$2</f>
        <v>0</v>
      </c>
    </row>
    <row r="84" spans="1:18" ht="11.25" customHeight="1" x14ac:dyDescent="0.25">
      <c r="A84" s="40" t="s">
        <v>65</v>
      </c>
      <c r="B84" s="29" t="str">
        <f ca="1">HYPERLINK("#"&amp;CELL("address",cnfp!$C$2),"cnfp")</f>
        <v>cnfp</v>
      </c>
      <c r="C84" s="32">
        <f>cnfp!C$2</f>
        <v>0</v>
      </c>
      <c r="D84" s="32">
        <f>cnfp!D$2</f>
        <v>0</v>
      </c>
      <c r="E84" s="32">
        <f>cnfp!E$2</f>
        <v>0</v>
      </c>
      <c r="F84" s="32">
        <f>cnfp!F$2</f>
        <v>0</v>
      </c>
      <c r="G84" s="32">
        <f>cnfp!G$2</f>
        <v>0</v>
      </c>
      <c r="H84" s="32">
        <f>cnfp!H$2</f>
        <v>0</v>
      </c>
      <c r="I84" s="32">
        <f>cnfp!I$2</f>
        <v>0</v>
      </c>
      <c r="J84" s="32">
        <f>cnfp!J$2</f>
        <v>0</v>
      </c>
      <c r="K84" s="32">
        <f>cnfp!K$2</f>
        <v>0</v>
      </c>
      <c r="L84" s="32">
        <f>cnfp!L$2</f>
        <v>0</v>
      </c>
      <c r="M84" s="32">
        <f>cnfp!M$2</f>
        <v>0</v>
      </c>
      <c r="N84" s="32">
        <f>cnfp!N$2</f>
        <v>0</v>
      </c>
      <c r="O84" s="32">
        <f>cnfp!O$2</f>
        <v>0</v>
      </c>
      <c r="P84" s="32">
        <f>cnfp!P$2</f>
        <v>0</v>
      </c>
      <c r="Q84" s="32">
        <f>cnfp!Q$2</f>
        <v>0</v>
      </c>
      <c r="R84" s="32">
        <f>cnfp!R$2</f>
        <v>0</v>
      </c>
    </row>
    <row r="85" spans="1:18" ht="11.25" customHeight="1" x14ac:dyDescent="0.25">
      <c r="A85" s="40" t="s">
        <v>64</v>
      </c>
      <c r="B85" s="29" t="str">
        <f ca="1">HYPERLINK("#"&amp;CELL("address",cnfs!$C$2),"cnfs")</f>
        <v>cnfs</v>
      </c>
      <c r="C85" s="32">
        <f>cnfs!C$2</f>
        <v>26.21775332256712</v>
      </c>
      <c r="D85" s="32">
        <f>cnfs!D$2</f>
        <v>28.823315738481526</v>
      </c>
      <c r="E85" s="32">
        <f>cnfs!E$2</f>
        <v>31.169968271403263</v>
      </c>
      <c r="F85" s="32">
        <f>cnfs!F$2</f>
        <v>33.48631272727274</v>
      </c>
      <c r="G85" s="32">
        <f>cnfs!G$2</f>
        <v>32.369094279937372</v>
      </c>
      <c r="H85" s="32">
        <f>cnfs!H$2</f>
        <v>33.096903858811885</v>
      </c>
      <c r="I85" s="32">
        <f>cnfs!I$2</f>
        <v>33.663192017481151</v>
      </c>
      <c r="J85" s="32">
        <f>cnfs!J$2</f>
        <v>36.188108390762864</v>
      </c>
      <c r="K85" s="32">
        <f>cnfs!K$2</f>
        <v>32.319506678403947</v>
      </c>
      <c r="L85" s="32">
        <f>cnfs!L$2</f>
        <v>42.180603129258628</v>
      </c>
      <c r="M85" s="32">
        <f>cnfs!M$2</f>
        <v>48.179951345144055</v>
      </c>
      <c r="N85" s="32">
        <f>cnfs!N$2</f>
        <v>53.172222919762504</v>
      </c>
      <c r="O85" s="32">
        <f>cnfs!O$2</f>
        <v>52.695121788153195</v>
      </c>
      <c r="P85" s="32">
        <f>cnfs!P$2</f>
        <v>61.687778666702542</v>
      </c>
      <c r="Q85" s="32">
        <f>cnfs!Q$2</f>
        <v>61.778696752499656</v>
      </c>
      <c r="R85" s="32">
        <f>cnfs!R$2</f>
        <v>66.184415844835542</v>
      </c>
    </row>
    <row r="86" spans="1:18" ht="11.25" customHeight="1" x14ac:dyDescent="0.25">
      <c r="A86" s="40" t="s">
        <v>63</v>
      </c>
      <c r="B86" s="29" t="str">
        <f ca="1">HYPERLINK("#"&amp;CELL("address",cnfo!$C$2),"cnfo")</f>
        <v>cnfo</v>
      </c>
      <c r="C86" s="32">
        <f>cnfo!C$2</f>
        <v>105.6260588822787</v>
      </c>
      <c r="D86" s="32">
        <f>cnfo!D$2</f>
        <v>107.76896426152143</v>
      </c>
      <c r="E86" s="32">
        <f>cnfo!E$2</f>
        <v>109.0259117285961</v>
      </c>
      <c r="F86" s="32">
        <f>cnfo!F$2</f>
        <v>112.81376727272732</v>
      </c>
      <c r="G86" s="32">
        <f>cnfo!G$2</f>
        <v>124.93535572006274</v>
      </c>
      <c r="H86" s="32">
        <f>cnfo!H$2</f>
        <v>126.09289429287134</v>
      </c>
      <c r="I86" s="32">
        <f>cnfo!I$2</f>
        <v>130.33768798251936</v>
      </c>
      <c r="J86" s="32">
        <f>cnfo!J$2</f>
        <v>144.71482160923705</v>
      </c>
      <c r="K86" s="32">
        <f>cnfo!K$2</f>
        <v>146.67914332159606</v>
      </c>
      <c r="L86" s="32">
        <f>cnfo!L$2</f>
        <v>122.11608687074137</v>
      </c>
      <c r="M86" s="32">
        <f>cnfo!M$2</f>
        <v>125.84332474824836</v>
      </c>
      <c r="N86" s="32">
        <f>cnfo!N$2</f>
        <v>135.15551252743558</v>
      </c>
      <c r="O86" s="32">
        <f>cnfo!O$2</f>
        <v>135.5650789862234</v>
      </c>
      <c r="P86" s="32">
        <f>cnfo!P$2</f>
        <v>134.93139752195708</v>
      </c>
      <c r="Q86" s="32">
        <f>cnfo!Q$2</f>
        <v>139.44793291429423</v>
      </c>
      <c r="R86" s="32">
        <f>cnfo!R$2</f>
        <v>142.56611886705258</v>
      </c>
    </row>
    <row r="87" spans="1:18" ht="11.25" customHeight="1" x14ac:dyDescent="0.25">
      <c r="A87" s="37" t="s">
        <v>62</v>
      </c>
      <c r="B87" s="29" t="str">
        <f ca="1">HYPERLINK("#"&amp;CELL("address",cchi!$C$2),"cchi")</f>
        <v>cchi</v>
      </c>
      <c r="C87" s="38">
        <f>cchi!C$2</f>
        <v>817.14692186341699</v>
      </c>
      <c r="D87" s="38">
        <f>cchi!D$2</f>
        <v>804.82308000000012</v>
      </c>
      <c r="E87" s="38">
        <f>cchi!E$2</f>
        <v>823.47478000000001</v>
      </c>
      <c r="F87" s="38">
        <f>cchi!F$2</f>
        <v>889.79686000000015</v>
      </c>
      <c r="G87" s="38">
        <f>cchi!G$2</f>
        <v>885.86385000000007</v>
      </c>
      <c r="H87" s="38">
        <f>cchi!H$2</f>
        <v>935.6040998628979</v>
      </c>
      <c r="I87" s="38">
        <f>cchi!I$2</f>
        <v>910.01006000000007</v>
      </c>
      <c r="J87" s="38">
        <f>cchi!J$2</f>
        <v>883.18006999999989</v>
      </c>
      <c r="K87" s="38">
        <f>cchi!K$2</f>
        <v>947.38554999999951</v>
      </c>
      <c r="L87" s="38">
        <f>cchi!L$2</f>
        <v>1007.7573199999999</v>
      </c>
      <c r="M87" s="38">
        <f>cchi!M$2</f>
        <v>1061.6788823961256</v>
      </c>
      <c r="N87" s="38">
        <f>cchi!N$2</f>
        <v>1061.2294867316932</v>
      </c>
      <c r="O87" s="38">
        <f>cchi!O$2</f>
        <v>1024.7518117347336</v>
      </c>
      <c r="P87" s="38">
        <f>cchi!P$2</f>
        <v>1023.0306817173608</v>
      </c>
      <c r="Q87" s="38">
        <f>cchi!Q$2</f>
        <v>987.69643750475211</v>
      </c>
      <c r="R87" s="38">
        <f>cchi!R$2</f>
        <v>1001.210835422782</v>
      </c>
    </row>
    <row r="88" spans="1:18" ht="11.25" customHeight="1" x14ac:dyDescent="0.25">
      <c r="A88" s="40" t="s">
        <v>61</v>
      </c>
      <c r="B88" s="29" t="str">
        <f ca="1">HYPERLINK("#"&amp;CELL("address",cbch!$C$2),"cbch")</f>
        <v>cbch</v>
      </c>
      <c r="C88" s="32">
        <f>cbch!C$2</f>
        <v>497.7416353457013</v>
      </c>
      <c r="D88" s="32">
        <f>cbch!D$2</f>
        <v>468.17316129398745</v>
      </c>
      <c r="E88" s="32">
        <f>cbch!E$2</f>
        <v>508.28100515160713</v>
      </c>
      <c r="F88" s="32">
        <f>cbch!F$2</f>
        <v>548.69191996848781</v>
      </c>
      <c r="G88" s="32">
        <f>cbch!G$2</f>
        <v>566.39466896956674</v>
      </c>
      <c r="H88" s="32">
        <f>cbch!H$2</f>
        <v>589.6845557801372</v>
      </c>
      <c r="I88" s="32">
        <f>cbch!I$2</f>
        <v>572.31259991378499</v>
      </c>
      <c r="J88" s="32">
        <f>cbch!J$2</f>
        <v>574.67228235279163</v>
      </c>
      <c r="K88" s="32">
        <f>cbch!K$2</f>
        <v>665.21090588812217</v>
      </c>
      <c r="L88" s="32">
        <f>cbch!L$2</f>
        <v>631.78506463712563</v>
      </c>
      <c r="M88" s="32">
        <f>cbch!M$2</f>
        <v>741.75710871354318</v>
      </c>
      <c r="N88" s="32">
        <f>cbch!N$2</f>
        <v>780.59987892688446</v>
      </c>
      <c r="O88" s="32">
        <f>cbch!O$2</f>
        <v>679.26262810502578</v>
      </c>
      <c r="P88" s="32">
        <f>cbch!P$2</f>
        <v>717.35934954931611</v>
      </c>
      <c r="Q88" s="32">
        <f>cbch!Q$2</f>
        <v>685.78303716644416</v>
      </c>
      <c r="R88" s="32">
        <f>cbch!R$2</f>
        <v>752.99665786385413</v>
      </c>
    </row>
    <row r="89" spans="1:18" ht="11.25" customHeight="1" x14ac:dyDescent="0.25">
      <c r="A89" s="40" t="s">
        <v>60</v>
      </c>
      <c r="B89" s="29" t="str">
        <f ca="1">HYPERLINK("#"&amp;CELL("address",coch!$C$2),"coch")</f>
        <v>coch</v>
      </c>
      <c r="C89" s="32">
        <f>coch!C$2</f>
        <v>302.97089419872293</v>
      </c>
      <c r="D89" s="32">
        <f>coch!D$2</f>
        <v>323.22265481352235</v>
      </c>
      <c r="E89" s="32">
        <f>coch!E$2</f>
        <v>300.17502279110965</v>
      </c>
      <c r="F89" s="32">
        <f>coch!F$2</f>
        <v>324.32907377590072</v>
      </c>
      <c r="G89" s="32">
        <f>coch!G$2</f>
        <v>304.60207694937787</v>
      </c>
      <c r="H89" s="32">
        <f>coch!H$2</f>
        <v>326.14288203413406</v>
      </c>
      <c r="I89" s="32">
        <f>coch!I$2</f>
        <v>320.57345314929933</v>
      </c>
      <c r="J89" s="32">
        <f>coch!J$2</f>
        <v>289.94253689570377</v>
      </c>
      <c r="K89" s="32">
        <f>coch!K$2</f>
        <v>267.12051583019291</v>
      </c>
      <c r="L89" s="32">
        <f>coch!L$2</f>
        <v>352.99426059689756</v>
      </c>
      <c r="M89" s="32">
        <f>coch!M$2</f>
        <v>298.647988864887</v>
      </c>
      <c r="N89" s="32">
        <f>coch!N$2</f>
        <v>259.8427689007529</v>
      </c>
      <c r="O89" s="32">
        <f>coch!O$2</f>
        <v>320.68883273006071</v>
      </c>
      <c r="P89" s="32">
        <f>coch!P$2</f>
        <v>284.75219201698479</v>
      </c>
      <c r="Q89" s="32">
        <f>coch!Q$2</f>
        <v>281.72938581718529</v>
      </c>
      <c r="R89" s="32">
        <f>coch!R$2</f>
        <v>229.61016273670145</v>
      </c>
    </row>
    <row r="90" spans="1:18" ht="11.25" customHeight="1" x14ac:dyDescent="0.25">
      <c r="A90" s="40" t="s">
        <v>562</v>
      </c>
      <c r="B90" s="29" t="str">
        <f ca="1">HYPERLINK("#"&amp;CELL("address",cpha!$C$2),"cpha")</f>
        <v>cpha</v>
      </c>
      <c r="C90" s="32">
        <f>cprp!C$2</f>
        <v>41.560101195580458</v>
      </c>
      <c r="D90" s="32">
        <f>cprp!D$2</f>
        <v>44.064152567336343</v>
      </c>
      <c r="E90" s="32">
        <f>cprp!E$2</f>
        <v>38.068864790519221</v>
      </c>
      <c r="F90" s="32">
        <f>cprp!F$2</f>
        <v>35.852521439186127</v>
      </c>
      <c r="G90" s="32">
        <f>cprp!G$2</f>
        <v>36.66516608344363</v>
      </c>
      <c r="H90" s="32">
        <f>cprp!H$2</f>
        <v>36.851726146473553</v>
      </c>
      <c r="I90" s="32">
        <f>cprp!I$2</f>
        <v>37.979821455612438</v>
      </c>
      <c r="J90" s="32">
        <f>cprp!J$2</f>
        <v>39.614601440316648</v>
      </c>
      <c r="K90" s="32">
        <f>cprp!K$2</f>
        <v>38.664912997234715</v>
      </c>
      <c r="L90" s="32">
        <f>cprp!L$2</f>
        <v>40.690974169404619</v>
      </c>
      <c r="M90" s="32">
        <f>cprp!M$2</f>
        <v>42.00208298393818</v>
      </c>
      <c r="N90" s="32">
        <f>cprp!N$2</f>
        <v>37.534783438536614</v>
      </c>
      <c r="O90" s="32">
        <f>cprp!O$2</f>
        <v>34.191597359203378</v>
      </c>
      <c r="P90" s="32">
        <f>cprp!P$2</f>
        <v>37.932503998481941</v>
      </c>
      <c r="Q90" s="32">
        <f>cprp!Q$2</f>
        <v>37.994946719003806</v>
      </c>
      <c r="R90" s="32">
        <f>cprp!R$2</f>
        <v>37.230993813021279</v>
      </c>
    </row>
    <row r="91" spans="1:18" ht="11.25" customHeight="1" x14ac:dyDescent="0.25">
      <c r="A91" s="37" t="s">
        <v>59</v>
      </c>
      <c r="B91" s="29" t="str">
        <f ca="1">HYPERLINK("#"&amp;CELL("address",cnmm!$C$2),"cnmm")</f>
        <v>cnmm</v>
      </c>
      <c r="C91" s="38">
        <f>cnmm!C$2</f>
        <v>742.84771860664523</v>
      </c>
      <c r="D91" s="38">
        <f>cnmm!D$2</f>
        <v>767.73239000000001</v>
      </c>
      <c r="E91" s="38">
        <f>cnmm!E$2</f>
        <v>809.10517000000004</v>
      </c>
      <c r="F91" s="38">
        <f>cnmm!F$2</f>
        <v>801.40943000000004</v>
      </c>
      <c r="G91" s="38">
        <f>cnmm!G$2</f>
        <v>854.27737999999999</v>
      </c>
      <c r="H91" s="38">
        <f>cnmm!H$2</f>
        <v>883.75501969876325</v>
      </c>
      <c r="I91" s="38">
        <f>cnmm!I$2</f>
        <v>897.83384000000024</v>
      </c>
      <c r="J91" s="38">
        <f>cnmm!J$2</f>
        <v>956.86879999999996</v>
      </c>
      <c r="K91" s="38">
        <f>cnmm!K$2</f>
        <v>994.09753999999998</v>
      </c>
      <c r="L91" s="38">
        <f>cnmm!L$2</f>
        <v>920.93398999999999</v>
      </c>
      <c r="M91" s="38">
        <f>cnmm!M$2</f>
        <v>893.40473222182675</v>
      </c>
      <c r="N91" s="38">
        <f>cnmm!N$2</f>
        <v>904.86978149814979</v>
      </c>
      <c r="O91" s="38">
        <f>cnmm!O$2</f>
        <v>854.3489133168099</v>
      </c>
      <c r="P91" s="38">
        <f>cnmm!P$2</f>
        <v>844.25655780211355</v>
      </c>
      <c r="Q91" s="38">
        <f>cnmm!Q$2</f>
        <v>864.38413658780951</v>
      </c>
      <c r="R91" s="38">
        <f>cnmm!R$2</f>
        <v>875.97679115214271</v>
      </c>
    </row>
    <row r="92" spans="1:18" ht="11.25" customHeight="1" x14ac:dyDescent="0.25">
      <c r="A92" s="40" t="s">
        <v>58</v>
      </c>
      <c r="B92" s="29" t="str">
        <f ca="1">HYPERLINK("#"&amp;CELL("address",ccem!$C$2),"ccem")</f>
        <v>ccem</v>
      </c>
      <c r="C92" s="32">
        <f>ccem!C$2</f>
        <v>289.05615904944352</v>
      </c>
      <c r="D92" s="32">
        <f>ccem!D$2</f>
        <v>287.54576171834236</v>
      </c>
      <c r="E92" s="32">
        <f>ccem!E$2</f>
        <v>301.38243918227204</v>
      </c>
      <c r="F92" s="32">
        <f>ccem!F$2</f>
        <v>288.25689078706313</v>
      </c>
      <c r="G92" s="32">
        <f>ccem!G$2</f>
        <v>326.33396222607576</v>
      </c>
      <c r="H92" s="32">
        <f>ccem!H$2</f>
        <v>332.31445700350184</v>
      </c>
      <c r="I92" s="32">
        <f>ccem!I$2</f>
        <v>344.73581903003151</v>
      </c>
      <c r="J92" s="32">
        <f>ccem!J$2</f>
        <v>366.91674530374746</v>
      </c>
      <c r="K92" s="32">
        <f>ccem!K$2</f>
        <v>373.83091246701173</v>
      </c>
      <c r="L92" s="32">
        <f>ccem!L$2</f>
        <v>315.20571333934885</v>
      </c>
      <c r="M92" s="32">
        <f>ccem!M$2</f>
        <v>277.00502998316995</v>
      </c>
      <c r="N92" s="32">
        <f>ccem!N$2</f>
        <v>288.0299578626649</v>
      </c>
      <c r="O92" s="32">
        <f>ccem!O$2</f>
        <v>289.49866343064912</v>
      </c>
      <c r="P92" s="32">
        <f>ccem!P$2</f>
        <v>281.16616669449638</v>
      </c>
      <c r="Q92" s="32">
        <f>ccem!Q$2</f>
        <v>280.26484774540472</v>
      </c>
      <c r="R92" s="32">
        <f>ccem!R$2</f>
        <v>279.27651694335896</v>
      </c>
    </row>
    <row r="93" spans="1:18" ht="11.25" customHeight="1" x14ac:dyDescent="0.25">
      <c r="A93" s="40" t="s">
        <v>57</v>
      </c>
      <c r="B93" s="29" t="str">
        <f ca="1">HYPERLINK("#"&amp;CELL("address",ccer!$C$2),"ccer")</f>
        <v>ccer</v>
      </c>
      <c r="C93" s="32">
        <f>ccer!C$2</f>
        <v>233.21114565340551</v>
      </c>
      <c r="D93" s="32">
        <f>ccer!D$2</f>
        <v>240.56372042957517</v>
      </c>
      <c r="E93" s="32">
        <f>ccer!E$2</f>
        <v>275.69247773054741</v>
      </c>
      <c r="F93" s="32">
        <f>ccer!F$2</f>
        <v>262.19512472054259</v>
      </c>
      <c r="G93" s="32">
        <f>ccer!G$2</f>
        <v>306.7132312219299</v>
      </c>
      <c r="H93" s="32">
        <f>ccer!H$2</f>
        <v>312.42190125622824</v>
      </c>
      <c r="I93" s="32">
        <f>ccer!I$2</f>
        <v>295.78246529734162</v>
      </c>
      <c r="J93" s="32">
        <f>ccer!J$2</f>
        <v>321.60952060518025</v>
      </c>
      <c r="K93" s="32">
        <f>ccer!K$2</f>
        <v>344.44834719146473</v>
      </c>
      <c r="L93" s="32">
        <f>ccer!L$2</f>
        <v>360.89434271530723</v>
      </c>
      <c r="M93" s="32">
        <f>ccer!M$2</f>
        <v>354.37575458733517</v>
      </c>
      <c r="N93" s="32">
        <f>ccer!N$2</f>
        <v>371.73541756080124</v>
      </c>
      <c r="O93" s="32">
        <f>ccer!O$2</f>
        <v>355.77846308066302</v>
      </c>
      <c r="P93" s="32">
        <f>ccer!P$2</f>
        <v>368.5010032934826</v>
      </c>
      <c r="Q93" s="32">
        <f>ccer!Q$2</f>
        <v>380.57572326824123</v>
      </c>
      <c r="R93" s="32">
        <f>ccer!R$2</f>
        <v>408.80453304710545</v>
      </c>
    </row>
    <row r="94" spans="1:18" ht="11.25" customHeight="1" x14ac:dyDescent="0.25">
      <c r="A94" s="40" t="s">
        <v>56</v>
      </c>
      <c r="B94" s="29" t="str">
        <f ca="1">HYPERLINK("#"&amp;CELL("address",cgla!$C$2),"cgla")</f>
        <v>cgla</v>
      </c>
      <c r="C94" s="32">
        <f>cgla!C$2</f>
        <v>220.58041390379628</v>
      </c>
      <c r="D94" s="32">
        <f>cgla!D$2</f>
        <v>239.62290785208245</v>
      </c>
      <c r="E94" s="32">
        <f>cgla!E$2</f>
        <v>232.03025308718054</v>
      </c>
      <c r="F94" s="32">
        <f>cgla!F$2</f>
        <v>250.95741449239424</v>
      </c>
      <c r="G94" s="32">
        <f>cgla!G$2</f>
        <v>221.23018655199439</v>
      </c>
      <c r="H94" s="32">
        <f>cgla!H$2</f>
        <v>239.01866143903317</v>
      </c>
      <c r="I94" s="32">
        <f>cgla!I$2</f>
        <v>257.31555567262694</v>
      </c>
      <c r="J94" s="32">
        <f>cgla!J$2</f>
        <v>268.34253409107225</v>
      </c>
      <c r="K94" s="32">
        <f>cgla!K$2</f>
        <v>275.81828034152352</v>
      </c>
      <c r="L94" s="32">
        <f>cgla!L$2</f>
        <v>244.83393394534389</v>
      </c>
      <c r="M94" s="32">
        <f>cgla!M$2</f>
        <v>262.02394765132158</v>
      </c>
      <c r="N94" s="32">
        <f>cgla!N$2</f>
        <v>245.10440607468377</v>
      </c>
      <c r="O94" s="32">
        <f>cgla!O$2</f>
        <v>209.07178680549777</v>
      </c>
      <c r="P94" s="32">
        <f>cgla!P$2</f>
        <v>194.58938781413468</v>
      </c>
      <c r="Q94" s="32">
        <f>cgla!Q$2</f>
        <v>203.54356557416335</v>
      </c>
      <c r="R94" s="32">
        <f>cgla!R$2</f>
        <v>187.89574116167825</v>
      </c>
    </row>
    <row r="95" spans="1:18" ht="11.25" customHeight="1" x14ac:dyDescent="0.25">
      <c r="A95" s="37" t="s">
        <v>55</v>
      </c>
      <c r="B95" s="29" t="str">
        <f ca="1">HYPERLINK("#"&amp;CELL("address",cppa!$C$2),"cppa")</f>
        <v>cppa</v>
      </c>
      <c r="C95" s="38">
        <f>cppa!C$2</f>
        <v>1447.7084263610836</v>
      </c>
      <c r="D95" s="38">
        <f>cppa!D$2</f>
        <v>1555.5814399999997</v>
      </c>
      <c r="E95" s="38">
        <f>cppa!E$2</f>
        <v>1469.1685300000001</v>
      </c>
      <c r="F95" s="38">
        <f>cppa!F$2</f>
        <v>1555.0582300000001</v>
      </c>
      <c r="G95" s="38">
        <f>cppa!G$2</f>
        <v>1518.2931899999999</v>
      </c>
      <c r="H95" s="38">
        <f>cppa!H$2</f>
        <v>1607.7155940040861</v>
      </c>
      <c r="I95" s="38">
        <f>cppa!I$2</f>
        <v>1594.8473399999998</v>
      </c>
      <c r="J95" s="38">
        <f>cppa!J$2</f>
        <v>1616.1758499999999</v>
      </c>
      <c r="K95" s="38">
        <f>cppa!K$2</f>
        <v>1621.1677200000001</v>
      </c>
      <c r="L95" s="38">
        <f>cppa!L$2</f>
        <v>1610.6762700000002</v>
      </c>
      <c r="M95" s="38">
        <f>cppa!M$2</f>
        <v>1705.8267540137651</v>
      </c>
      <c r="N95" s="38">
        <f>cppa!N$2</f>
        <v>1628.9879221109709</v>
      </c>
      <c r="O95" s="38">
        <f>cppa!O$2</f>
        <v>1548.8171676345121</v>
      </c>
      <c r="P95" s="38">
        <f>cppa!P$2</f>
        <v>1663.5022765643084</v>
      </c>
      <c r="Q95" s="38">
        <f>cppa!Q$2</f>
        <v>1664.2887312808259</v>
      </c>
      <c r="R95" s="38">
        <f>cppa!R$2</f>
        <v>1624.8147722128181</v>
      </c>
    </row>
    <row r="96" spans="1:18" ht="11.25" customHeight="1" x14ac:dyDescent="0.25">
      <c r="A96" s="40" t="s">
        <v>54</v>
      </c>
      <c r="B96" s="29" t="str">
        <f ca="1">HYPERLINK("#"&amp;CELL("address",cpul!$C$2),"cpul")</f>
        <v>cpul</v>
      </c>
      <c r="C96" s="32">
        <f>cpul!C$2</f>
        <v>461.88258233663362</v>
      </c>
      <c r="D96" s="32">
        <f>cpul!D$2</f>
        <v>508.68177073772711</v>
      </c>
      <c r="E96" s="32">
        <f>cpul!E$2</f>
        <v>473.96063552875461</v>
      </c>
      <c r="F96" s="32">
        <f>cpul!F$2</f>
        <v>505.1880465497585</v>
      </c>
      <c r="G96" s="32">
        <f>cpul!G$2</f>
        <v>500.88442264514856</v>
      </c>
      <c r="H96" s="32">
        <f>cpul!H$2</f>
        <v>514.44527429610446</v>
      </c>
      <c r="I96" s="32">
        <f>cpul!I$2</f>
        <v>500.29823238102529</v>
      </c>
      <c r="J96" s="32">
        <f>cpul!J$2</f>
        <v>526.63943512887431</v>
      </c>
      <c r="K96" s="32">
        <f>cpul!K$2</f>
        <v>520.77955916139263</v>
      </c>
      <c r="L96" s="32">
        <f>cpul!L$2</f>
        <v>524.27038672425647</v>
      </c>
      <c r="M96" s="32">
        <f>cpul!M$2</f>
        <v>542.70937082088972</v>
      </c>
      <c r="N96" s="32">
        <f>cpul!N$2</f>
        <v>530.45211127410016</v>
      </c>
      <c r="O96" s="32">
        <f>cpul!O$2</f>
        <v>501.45026675579624</v>
      </c>
      <c r="P96" s="32">
        <f>cpul!P$2</f>
        <v>543.47603889613742</v>
      </c>
      <c r="Q96" s="32">
        <f>cpul!Q$2</f>
        <v>533.64001329067264</v>
      </c>
      <c r="R96" s="32">
        <f>cpul!R$2</f>
        <v>489.86707138607153</v>
      </c>
    </row>
    <row r="97" spans="1:18" ht="11.25" customHeight="1" x14ac:dyDescent="0.25">
      <c r="A97" s="40" t="s">
        <v>53</v>
      </c>
      <c r="B97" s="29" t="str">
        <f ca="1">HYPERLINK("#"&amp;CELL("address",cpap!$C$2),"cpap")</f>
        <v>cpap</v>
      </c>
      <c r="C97" s="32">
        <f>cpap!C$2</f>
        <v>944.26574282886929</v>
      </c>
      <c r="D97" s="32">
        <f>cpap!D$2</f>
        <v>1002.8355166949366</v>
      </c>
      <c r="E97" s="32">
        <f>cpap!E$2</f>
        <v>957.13902968072614</v>
      </c>
      <c r="F97" s="32">
        <f>cpap!F$2</f>
        <v>1014.0176620110553</v>
      </c>
      <c r="G97" s="32">
        <f>cpap!G$2</f>
        <v>980.74360127140778</v>
      </c>
      <c r="H97" s="32">
        <f>cpap!H$2</f>
        <v>1056.4185935615085</v>
      </c>
      <c r="I97" s="32">
        <f>cpap!I$2</f>
        <v>1056.5692861633622</v>
      </c>
      <c r="J97" s="32">
        <f>cpap!J$2</f>
        <v>1049.9218134308089</v>
      </c>
      <c r="K97" s="32">
        <f>cpap!K$2</f>
        <v>1061.7232478413725</v>
      </c>
      <c r="L97" s="32">
        <f>cpap!L$2</f>
        <v>1045.7149091063388</v>
      </c>
      <c r="M97" s="32">
        <f>cpap!M$2</f>
        <v>1121.115300208937</v>
      </c>
      <c r="N97" s="32">
        <f>cpap!N$2</f>
        <v>1061.0010273983341</v>
      </c>
      <c r="O97" s="32">
        <f>cpap!O$2</f>
        <v>1013.1753035195129</v>
      </c>
      <c r="P97" s="32">
        <f>cpap!P$2</f>
        <v>1082.0937336696891</v>
      </c>
      <c r="Q97" s="32">
        <f>cpap!Q$2</f>
        <v>1092.6537712711493</v>
      </c>
      <c r="R97" s="32">
        <f>cpap!R$2</f>
        <v>1097.7167070137252</v>
      </c>
    </row>
    <row r="98" spans="1:18" ht="11.25" customHeight="1" x14ac:dyDescent="0.25">
      <c r="A98" s="40" t="s">
        <v>52</v>
      </c>
      <c r="B98" s="29" t="str">
        <f ca="1">HYPERLINK("#"&amp;CELL("address",cprp!$C$2),"cprp")</f>
        <v>cprp</v>
      </c>
      <c r="C98" s="32">
        <f>cprp!C$2</f>
        <v>41.560101195580458</v>
      </c>
      <c r="D98" s="32">
        <f>cprp!D$2</f>
        <v>44.064152567336343</v>
      </c>
      <c r="E98" s="32">
        <f>cprp!E$2</f>
        <v>38.068864790519221</v>
      </c>
      <c r="F98" s="32">
        <f>cprp!F$2</f>
        <v>35.852521439186127</v>
      </c>
      <c r="G98" s="32">
        <f>cprp!G$2</f>
        <v>36.66516608344363</v>
      </c>
      <c r="H98" s="32">
        <f>cprp!H$2</f>
        <v>36.851726146473553</v>
      </c>
      <c r="I98" s="32">
        <f>cprp!I$2</f>
        <v>37.979821455612438</v>
      </c>
      <c r="J98" s="32">
        <f>cprp!J$2</f>
        <v>39.614601440316648</v>
      </c>
      <c r="K98" s="32">
        <f>cprp!K$2</f>
        <v>38.664912997234715</v>
      </c>
      <c r="L98" s="32">
        <f>cprp!L$2</f>
        <v>40.690974169404619</v>
      </c>
      <c r="M98" s="32">
        <f>cprp!M$2</f>
        <v>42.00208298393818</v>
      </c>
      <c r="N98" s="32">
        <f>cprp!N$2</f>
        <v>37.534783438536614</v>
      </c>
      <c r="O98" s="32">
        <f>cprp!O$2</f>
        <v>34.191597359203378</v>
      </c>
      <c r="P98" s="32">
        <f>cprp!P$2</f>
        <v>37.932503998481941</v>
      </c>
      <c r="Q98" s="32">
        <f>cprp!Q$2</f>
        <v>37.994946719003806</v>
      </c>
      <c r="R98" s="32">
        <f>cprp!R$2</f>
        <v>37.230993813021279</v>
      </c>
    </row>
    <row r="99" spans="1:18" ht="11.25" customHeight="1" x14ac:dyDescent="0.25">
      <c r="A99" s="37" t="s">
        <v>51</v>
      </c>
      <c r="B99" s="29" t="str">
        <f ca="1">HYPERLINK("#"&amp;CELL("address",cfbt!$C$2),"cfbt")</f>
        <v>cfbt</v>
      </c>
      <c r="C99" s="38">
        <f>cfbt!C$2</f>
        <v>449.89468263026833</v>
      </c>
      <c r="D99" s="38">
        <f>cfbt!D$2</f>
        <v>467.28818000000001</v>
      </c>
      <c r="E99" s="38">
        <f>cfbt!E$2</f>
        <v>550.40873999999997</v>
      </c>
      <c r="F99" s="38">
        <f>cfbt!F$2</f>
        <v>494.52712000000002</v>
      </c>
      <c r="G99" s="38">
        <f>cfbt!G$2</f>
        <v>511.50141999999994</v>
      </c>
      <c r="H99" s="38">
        <f>cfbt!H$2</f>
        <v>524.81329152857245</v>
      </c>
      <c r="I99" s="38">
        <f>cfbt!I$2</f>
        <v>536.52677000000006</v>
      </c>
      <c r="J99" s="38">
        <f>cfbt!J$2</f>
        <v>517.78196000000003</v>
      </c>
      <c r="K99" s="38">
        <f>cfbt!K$2</f>
        <v>511.54606000000001</v>
      </c>
      <c r="L99" s="38">
        <f>cfbt!L$2</f>
        <v>547.35219999999993</v>
      </c>
      <c r="M99" s="38">
        <f>cfbt!M$2</f>
        <v>584.19192124180813</v>
      </c>
      <c r="N99" s="38">
        <f>cfbt!N$2</f>
        <v>583.8084579532167</v>
      </c>
      <c r="O99" s="38">
        <f>cfbt!O$2</f>
        <v>606.64954065253789</v>
      </c>
      <c r="P99" s="38">
        <f>cfbt!P$2</f>
        <v>562.12517458028583</v>
      </c>
      <c r="Q99" s="38">
        <f>cfbt!Q$2</f>
        <v>546.99962369868513</v>
      </c>
      <c r="R99" s="38">
        <f>cfbt!R$2</f>
        <v>647.12216785946703</v>
      </c>
    </row>
    <row r="100" spans="1:18" ht="11.25" customHeight="1" x14ac:dyDescent="0.25">
      <c r="A100" s="37" t="s">
        <v>50</v>
      </c>
      <c r="B100" s="29" t="str">
        <f ca="1">HYPERLINK("#"&amp;CELL("address",ctre!$C$2),"ctre")</f>
        <v>ctre</v>
      </c>
      <c r="C100" s="38">
        <f>ctre!C$2</f>
        <v>113.61969684492254</v>
      </c>
      <c r="D100" s="38">
        <f>ctre!D$2</f>
        <v>117.68610000000001</v>
      </c>
      <c r="E100" s="38">
        <f>ctre!E$2</f>
        <v>109.20045</v>
      </c>
      <c r="F100" s="38">
        <f>ctre!F$2</f>
        <v>129.89104</v>
      </c>
      <c r="G100" s="38">
        <f>ctre!G$2</f>
        <v>157.68817999999999</v>
      </c>
      <c r="H100" s="38">
        <f>ctre!H$2</f>
        <v>168.36124132814098</v>
      </c>
      <c r="I100" s="38">
        <f>ctre!I$2</f>
        <v>169.01551000000001</v>
      </c>
      <c r="J100" s="38">
        <f>ctre!J$2</f>
        <v>147.28492999999997</v>
      </c>
      <c r="K100" s="38">
        <f>ctre!K$2</f>
        <v>129.99193000000002</v>
      </c>
      <c r="L100" s="38">
        <f>ctre!L$2</f>
        <v>110.00426</v>
      </c>
      <c r="M100" s="38">
        <f>ctre!M$2</f>
        <v>129.35873116545449</v>
      </c>
      <c r="N100" s="38">
        <f>ctre!N$2</f>
        <v>138.88733905638827</v>
      </c>
      <c r="O100" s="38">
        <f>ctre!O$2</f>
        <v>137.4094722040922</v>
      </c>
      <c r="P100" s="38">
        <f>ctre!P$2</f>
        <v>131.00835110597393</v>
      </c>
      <c r="Q100" s="38">
        <f>ctre!Q$2</f>
        <v>127.42429044448929</v>
      </c>
      <c r="R100" s="38">
        <f>ctre!R$2</f>
        <v>125.68011437904062</v>
      </c>
    </row>
    <row r="101" spans="1:18" ht="11.25" customHeight="1" x14ac:dyDescent="0.25">
      <c r="A101" s="37" t="s">
        <v>49</v>
      </c>
      <c r="B101" s="29" t="str">
        <f ca="1">HYPERLINK("#"&amp;CELL("address",cmae!$C$2),"cmae")</f>
        <v>cmae</v>
      </c>
      <c r="C101" s="38">
        <f>cmae!C$2</f>
        <v>378.69184573996785</v>
      </c>
      <c r="D101" s="38">
        <f>cmae!D$2</f>
        <v>406.55348000000004</v>
      </c>
      <c r="E101" s="38">
        <f>cmae!E$2</f>
        <v>387.19005000000004</v>
      </c>
      <c r="F101" s="38">
        <f>cmae!F$2</f>
        <v>412.29565000000002</v>
      </c>
      <c r="G101" s="38">
        <f>cmae!G$2</f>
        <v>460.40734999999995</v>
      </c>
      <c r="H101" s="38">
        <f>cmae!H$2</f>
        <v>491.80372273993794</v>
      </c>
      <c r="I101" s="38">
        <f>cmae!I$2</f>
        <v>520.41864999999996</v>
      </c>
      <c r="J101" s="38">
        <f>cmae!J$2</f>
        <v>523.19174999999996</v>
      </c>
      <c r="K101" s="38">
        <f>cmae!K$2</f>
        <v>527.78528000000006</v>
      </c>
      <c r="L101" s="38">
        <f>cmae!L$2</f>
        <v>554.37550999999996</v>
      </c>
      <c r="M101" s="38">
        <f>cmae!M$2</f>
        <v>625.65599938381479</v>
      </c>
      <c r="N101" s="38">
        <f>cmae!N$2</f>
        <v>647.36119702334372</v>
      </c>
      <c r="O101" s="38">
        <f>cmae!O$2</f>
        <v>652.79989394069162</v>
      </c>
      <c r="P101" s="38">
        <f>cmae!P$2</f>
        <v>637.25095824536675</v>
      </c>
      <c r="Q101" s="38">
        <f>cmae!Q$2</f>
        <v>596.68085209958497</v>
      </c>
      <c r="R101" s="38">
        <f>cmae!R$2</f>
        <v>604.17553641942686</v>
      </c>
    </row>
    <row r="102" spans="1:18" ht="11.25" customHeight="1" x14ac:dyDescent="0.25">
      <c r="A102" s="37" t="s">
        <v>48</v>
      </c>
      <c r="B102" s="29" t="str">
        <f ca="1">HYPERLINK("#"&amp;CELL("address",ctel!$C$2),"ctel")</f>
        <v>ctel</v>
      </c>
      <c r="C102" s="38">
        <f>ctel!C$2</f>
        <v>135.16420565734344</v>
      </c>
      <c r="D102" s="38">
        <f>ctel!D$2</f>
        <v>147.50301999999999</v>
      </c>
      <c r="E102" s="38">
        <f>ctel!E$2</f>
        <v>130.50232</v>
      </c>
      <c r="F102" s="38">
        <f>ctel!F$2</f>
        <v>120.20829999999998</v>
      </c>
      <c r="G102" s="38">
        <f>ctel!G$2</f>
        <v>116.0021</v>
      </c>
      <c r="H102" s="38">
        <f>ctel!H$2</f>
        <v>118.44282021605713</v>
      </c>
      <c r="I102" s="38">
        <f>ctel!I$2</f>
        <v>113.40509</v>
      </c>
      <c r="J102" s="38">
        <f>ctel!J$2</f>
        <v>109.30374</v>
      </c>
      <c r="K102" s="38">
        <f>ctel!K$2</f>
        <v>101.19879</v>
      </c>
      <c r="L102" s="38">
        <f>ctel!L$2</f>
        <v>91.198450000000008</v>
      </c>
      <c r="M102" s="38">
        <f>ctel!M$2</f>
        <v>91.669103104798637</v>
      </c>
      <c r="N102" s="38">
        <f>ctel!N$2</f>
        <v>88.419988129248836</v>
      </c>
      <c r="O102" s="38">
        <f>ctel!O$2</f>
        <v>86.820677328689726</v>
      </c>
      <c r="P102" s="38">
        <f>ctel!P$2</f>
        <v>88.779052539201928</v>
      </c>
      <c r="Q102" s="38">
        <f>ctel!Q$2</f>
        <v>78.341123497821286</v>
      </c>
      <c r="R102" s="38">
        <f>ctel!R$2</f>
        <v>79.654190019857083</v>
      </c>
    </row>
    <row r="103" spans="1:18" ht="11.25" customHeight="1" x14ac:dyDescent="0.25">
      <c r="A103" s="37" t="s">
        <v>47</v>
      </c>
      <c r="B103" s="29" t="str">
        <f ca="1">HYPERLINK("#"&amp;CELL("address",cwwp!$C$2),"cwwp")</f>
        <v>cwwp</v>
      </c>
      <c r="C103" s="38">
        <f>cwwp!C$2</f>
        <v>308.30319282440644</v>
      </c>
      <c r="D103" s="38">
        <f>cwwp!D$2</f>
        <v>321.87882000000002</v>
      </c>
      <c r="E103" s="38">
        <f>cwwp!E$2</f>
        <v>324.09812999999997</v>
      </c>
      <c r="F103" s="38">
        <f>cwwp!F$2</f>
        <v>363.58335</v>
      </c>
      <c r="G103" s="38">
        <f>cwwp!G$2</f>
        <v>385.57407000000001</v>
      </c>
      <c r="H103" s="38">
        <f>cwwp!H$2</f>
        <v>495.26945693886483</v>
      </c>
      <c r="I103" s="38">
        <f>cwwp!I$2</f>
        <v>496.44152000000003</v>
      </c>
      <c r="J103" s="38">
        <f>cwwp!J$2</f>
        <v>577.75490000000002</v>
      </c>
      <c r="K103" s="38">
        <f>cwwp!K$2</f>
        <v>621.45378999999991</v>
      </c>
      <c r="L103" s="38">
        <f>cwwp!L$2</f>
        <v>593.27116999999998</v>
      </c>
      <c r="M103" s="38">
        <f>cwwp!M$2</f>
        <v>640.22331333572095</v>
      </c>
      <c r="N103" s="38">
        <f>cwwp!N$2</f>
        <v>664.15260849553852</v>
      </c>
      <c r="O103" s="38">
        <f>cwwp!O$2</f>
        <v>671.43043472988143</v>
      </c>
      <c r="P103" s="38">
        <f>cwwp!P$2</f>
        <v>680.00003213192463</v>
      </c>
      <c r="Q103" s="38">
        <f>cwwp!Q$2</f>
        <v>588.23261604079062</v>
      </c>
      <c r="R103" s="38">
        <f>cwwp!R$2</f>
        <v>565.51012370501257</v>
      </c>
    </row>
    <row r="104" spans="1:18" ht="11.25" customHeight="1" x14ac:dyDescent="0.25">
      <c r="A104" s="37" t="s">
        <v>46</v>
      </c>
      <c r="B104" s="29" t="str">
        <f ca="1">HYPERLINK("#"&amp;CELL("address",cmiq!$C$2),"cmiq")</f>
        <v>cmiq</v>
      </c>
      <c r="C104" s="38">
        <f>cmiq!C$2</f>
        <v>121.64487851092295</v>
      </c>
      <c r="D104" s="38">
        <f>cmiq!D$2</f>
        <v>134.30026000000001</v>
      </c>
      <c r="E104" s="38">
        <f>cmiq!E$2</f>
        <v>140.90262000000001</v>
      </c>
      <c r="F104" s="38">
        <f>cmiq!F$2</f>
        <v>141.30932000000001</v>
      </c>
      <c r="G104" s="38">
        <f>cmiq!G$2</f>
        <v>143.50587999999999</v>
      </c>
      <c r="H104" s="38">
        <f>cmiq!H$2</f>
        <v>116.03033216931112</v>
      </c>
      <c r="I104" s="38">
        <f>cmiq!I$2</f>
        <v>150.90638999999999</v>
      </c>
      <c r="J104" s="38">
        <f>cmiq!J$2</f>
        <v>151.10493000000002</v>
      </c>
      <c r="K104" s="38">
        <f>cmiq!K$2</f>
        <v>148.10259000000002</v>
      </c>
      <c r="L104" s="38">
        <f>cmiq!L$2</f>
        <v>126.49671999999998</v>
      </c>
      <c r="M104" s="38">
        <f>cmiq!M$2</f>
        <v>159.4532165369439</v>
      </c>
      <c r="N104" s="38">
        <f>cmiq!N$2</f>
        <v>162.38979278555595</v>
      </c>
      <c r="O104" s="38">
        <f>cmiq!O$2</f>
        <v>152.57523908700284</v>
      </c>
      <c r="P104" s="38">
        <f>cmiq!P$2</f>
        <v>151.78712350624991</v>
      </c>
      <c r="Q104" s="38">
        <f>cmiq!Q$2</f>
        <v>160.38543083480235</v>
      </c>
      <c r="R104" s="38">
        <f>cmiq!R$2</f>
        <v>154.53281857694299</v>
      </c>
    </row>
    <row r="105" spans="1:18" ht="11.25" customHeight="1" x14ac:dyDescent="0.25">
      <c r="A105" s="37" t="s">
        <v>45</v>
      </c>
      <c r="B105" s="29" t="str">
        <f ca="1">HYPERLINK("#"&amp;CELL("address",ccon!$C$2),"ccon")</f>
        <v>ccon</v>
      </c>
      <c r="C105" s="38">
        <f>ccon!C$2</f>
        <v>291.59204036600619</v>
      </c>
      <c r="D105" s="38">
        <f>ccon!D$2</f>
        <v>300.89355999999998</v>
      </c>
      <c r="E105" s="38">
        <f>ccon!E$2</f>
        <v>280.45611000000002</v>
      </c>
      <c r="F105" s="38">
        <f>ccon!F$2</f>
        <v>406.58164999999997</v>
      </c>
      <c r="G105" s="38">
        <f>ccon!G$2</f>
        <v>542.24779999999998</v>
      </c>
      <c r="H105" s="38">
        <f>ccon!H$2</f>
        <v>534.48707973422449</v>
      </c>
      <c r="I105" s="38">
        <f>ccon!I$2</f>
        <v>544.03704999999991</v>
      </c>
      <c r="J105" s="38">
        <f>ccon!J$2</f>
        <v>546.61231000000021</v>
      </c>
      <c r="K105" s="38">
        <f>ccon!K$2</f>
        <v>531.2576499999999</v>
      </c>
      <c r="L105" s="38">
        <f>ccon!L$2</f>
        <v>525.60800000000006</v>
      </c>
      <c r="M105" s="38">
        <f>ccon!M$2</f>
        <v>489.72086945459733</v>
      </c>
      <c r="N105" s="38">
        <f>ccon!N$2</f>
        <v>500.92446463059389</v>
      </c>
      <c r="O105" s="38">
        <f>ccon!O$2</f>
        <v>502.3450984809129</v>
      </c>
      <c r="P105" s="38">
        <f>ccon!P$2</f>
        <v>490.93100778970268</v>
      </c>
      <c r="Q105" s="38">
        <f>ccon!Q$2</f>
        <v>476.140439053612</v>
      </c>
      <c r="R105" s="38">
        <f>ccon!R$2</f>
        <v>479.43358849489186</v>
      </c>
    </row>
    <row r="106" spans="1:18" ht="11.25" customHeight="1" x14ac:dyDescent="0.25">
      <c r="A106" s="37" t="s">
        <v>44</v>
      </c>
      <c r="B106" s="29" t="str">
        <f ca="1">HYPERLINK("#"&amp;CELL("address",cnsi!$C$2),"cnsi")</f>
        <v>cnsi</v>
      </c>
      <c r="C106" s="38">
        <f>cnsi!C$2</f>
        <v>168.64912206892032</v>
      </c>
      <c r="D106" s="38">
        <f>cnsi!D$2</f>
        <v>187.29463000000001</v>
      </c>
      <c r="E106" s="38">
        <f>cnsi!E$2</f>
        <v>170.30253000000002</v>
      </c>
      <c r="F106" s="38">
        <f>cnsi!F$2</f>
        <v>208.50373999999999</v>
      </c>
      <c r="G106" s="38">
        <f>cnsi!G$2</f>
        <v>244.00760999999997</v>
      </c>
      <c r="H106" s="38">
        <f>cnsi!H$2</f>
        <v>230.22144334053675</v>
      </c>
      <c r="I106" s="38">
        <f>cnsi!I$2</f>
        <v>246.62069</v>
      </c>
      <c r="J106" s="38">
        <f>cnsi!J$2</f>
        <v>254.70150000000001</v>
      </c>
      <c r="K106" s="38">
        <f>cnsi!K$2</f>
        <v>240.99574999999999</v>
      </c>
      <c r="L106" s="38">
        <f>cnsi!L$2</f>
        <v>238.19531999999998</v>
      </c>
      <c r="M106" s="38">
        <f>cnsi!M$2</f>
        <v>252.55517747301681</v>
      </c>
      <c r="N106" s="38">
        <f>cnsi!N$2</f>
        <v>252.40943582031971</v>
      </c>
      <c r="O106" s="38">
        <f>cnsi!O$2</f>
        <v>247.78060153859221</v>
      </c>
      <c r="P106" s="38">
        <f>cnsi!P$2</f>
        <v>252.5102800422728</v>
      </c>
      <c r="Q106" s="38">
        <f>cnsi!Q$2</f>
        <v>230.39081813178734</v>
      </c>
      <c r="R106" s="38">
        <f>cnsi!R$2</f>
        <v>240.46724182541686</v>
      </c>
    </row>
    <row r="107" spans="1:18" ht="11.25" customHeight="1" x14ac:dyDescent="0.25">
      <c r="A107" s="35" t="s">
        <v>43</v>
      </c>
      <c r="B107" s="29" t="str">
        <f ca="1">HYPERLINK("#"&amp;CELL("address",CDM!$C$2),"CDM")</f>
        <v>CDM</v>
      </c>
      <c r="C107" s="36">
        <f>CDM!C$2</f>
        <v>9414.544221367385</v>
      </c>
      <c r="D107" s="36">
        <f>CDM!D$2</f>
        <v>10165.102450952973</v>
      </c>
      <c r="E107" s="36">
        <f>CDM!E$2</f>
        <v>9835.9165246619668</v>
      </c>
      <c r="F107" s="36">
        <f>CDM!F$2</f>
        <v>10285.918775792392</v>
      </c>
      <c r="G107" s="36">
        <f>CDM!G$2</f>
        <v>10117.754944814669</v>
      </c>
      <c r="H107" s="36">
        <f>CDM!H$2</f>
        <v>10060.109192278836</v>
      </c>
      <c r="I107" s="36">
        <f>CDM!I$2</f>
        <v>10015.597374032837</v>
      </c>
      <c r="J107" s="36">
        <f>CDM!J$2</f>
        <v>9437.5755714207589</v>
      </c>
      <c r="K107" s="36">
        <f>CDM!K$2</f>
        <v>9869.5500149132349</v>
      </c>
      <c r="L107" s="36">
        <f>CDM!L$2</f>
        <v>9444.379792979038</v>
      </c>
      <c r="M107" s="36">
        <f>CDM!M$2</f>
        <v>10172.143089477402</v>
      </c>
      <c r="N107" s="36">
        <f>CDM!N$2</f>
        <v>9362.4529037373886</v>
      </c>
      <c r="O107" s="36">
        <f>CDM!O$2</f>
        <v>9539.6324089365371</v>
      </c>
      <c r="P107" s="36">
        <f>CDM!P$2</f>
        <v>9816.4431003151585</v>
      </c>
      <c r="Q107" s="36">
        <f>CDM!Q$2</f>
        <v>8951.986923535982</v>
      </c>
      <c r="R107" s="36">
        <f>CDM!R$2</f>
        <v>9248.8566062998689</v>
      </c>
    </row>
    <row r="108" spans="1:18" ht="11.25" customHeight="1" x14ac:dyDescent="0.25">
      <c r="A108" s="37" t="s">
        <v>42</v>
      </c>
      <c r="B108" s="29" t="str">
        <f ca="1">HYPERLINK("#"&amp;CELL("address",cres!$C$2),"cres")</f>
        <v>cres</v>
      </c>
      <c r="C108" s="38">
        <f>cres!C$2</f>
        <v>6212.6323008841637</v>
      </c>
      <c r="D108" s="38">
        <f>cres!D$2</f>
        <v>6526.2625800000005</v>
      </c>
      <c r="E108" s="38">
        <f>cres!E$2</f>
        <v>6316.4191899999996</v>
      </c>
      <c r="F108" s="38">
        <f>cres!F$2</f>
        <v>6429.0002399999994</v>
      </c>
      <c r="G108" s="38">
        <f>cres!G$2</f>
        <v>6279.5685000000012</v>
      </c>
      <c r="H108" s="38">
        <f>cres!H$2</f>
        <v>6192.3403968957246</v>
      </c>
      <c r="I108" s="38">
        <f>cres!I$2</f>
        <v>5934.3579399999999</v>
      </c>
      <c r="J108" s="38">
        <f>cres!J$2</f>
        <v>5828.91716</v>
      </c>
      <c r="K108" s="38">
        <f>cres!K$2</f>
        <v>5891.9998100000003</v>
      </c>
      <c r="L108" s="38">
        <f>cres!L$2</f>
        <v>5789.8832399999992</v>
      </c>
      <c r="M108" s="38">
        <f>cres!M$2</f>
        <v>6329.4540519665497</v>
      </c>
      <c r="N108" s="38">
        <f>cres!N$2</f>
        <v>5857.9188507721647</v>
      </c>
      <c r="O108" s="38">
        <f>cres!O$2</f>
        <v>6052.335150854241</v>
      </c>
      <c r="P108" s="38">
        <f>cres!P$2</f>
        <v>6398.3496120376512</v>
      </c>
      <c r="Q108" s="38">
        <f>cres!Q$2</f>
        <v>5624.2010332925383</v>
      </c>
      <c r="R108" s="38">
        <f>cres!R$2</f>
        <v>5978.0530972410806</v>
      </c>
    </row>
    <row r="109" spans="1:18" ht="11.25" customHeight="1" x14ac:dyDescent="0.25">
      <c r="A109" s="40" t="s">
        <v>41</v>
      </c>
      <c r="B109" s="29" t="str">
        <f ca="1">HYPERLINK("#"&amp;CELL("address",cressh!$C$2),"cressh")</f>
        <v>cressh</v>
      </c>
      <c r="C109" s="32">
        <f>cressh!C$2</f>
        <v>4588.3048300147111</v>
      </c>
      <c r="D109" s="32">
        <f>cressh!D$2</f>
        <v>4862.333349925344</v>
      </c>
      <c r="E109" s="32">
        <f>cressh!E$2</f>
        <v>4615.2906083479911</v>
      </c>
      <c r="F109" s="32">
        <f>cressh!F$2</f>
        <v>4694.7002025432685</v>
      </c>
      <c r="G109" s="32">
        <f>cressh!G$2</f>
        <v>4500.3875089267922</v>
      </c>
      <c r="H109" s="32">
        <f>cressh!H$2</f>
        <v>4388.5020204931097</v>
      </c>
      <c r="I109" s="32">
        <f>cressh!I$2</f>
        <v>4119.5155747646068</v>
      </c>
      <c r="J109" s="32">
        <f>cressh!J$2</f>
        <v>3983.9938294295125</v>
      </c>
      <c r="K109" s="32">
        <f>cressh!K$2</f>
        <v>4041.1079180791066</v>
      </c>
      <c r="L109" s="32">
        <f>cressh!L$2</f>
        <v>3913.5116129780445</v>
      </c>
      <c r="M109" s="32">
        <f>cressh!M$2</f>
        <v>4439.1952278809395</v>
      </c>
      <c r="N109" s="32">
        <f>cressh!N$2</f>
        <v>3963.538535079505</v>
      </c>
      <c r="O109" s="32">
        <f>cressh!O$2</f>
        <v>4155.7299371864638</v>
      </c>
      <c r="P109" s="32">
        <f>cressh!P$2</f>
        <v>4533.8603273190274</v>
      </c>
      <c r="Q109" s="32">
        <f>cressh!Q$2</f>
        <v>3728.4224379123743</v>
      </c>
      <c r="R109" s="32">
        <f>cressh!R$2</f>
        <v>4099.4694663746086</v>
      </c>
    </row>
    <row r="110" spans="1:18" ht="11.25" customHeight="1" x14ac:dyDescent="0.25">
      <c r="A110" s="40" t="s">
        <v>40</v>
      </c>
      <c r="B110" s="29" t="str">
        <f ca="1">HYPERLINK("#"&amp;CELL("address",cressc!$C$2),"cressc")</f>
        <v>cressc</v>
      </c>
      <c r="C110" s="32">
        <f>cressc!C$2</f>
        <v>1.6009753761308996</v>
      </c>
      <c r="D110" s="32">
        <f>cressc!D$2</f>
        <v>2.0345630663581669</v>
      </c>
      <c r="E110" s="32">
        <f>cressc!E$2</f>
        <v>2.3467040960823011</v>
      </c>
      <c r="F110" s="32">
        <f>cressc!F$2</f>
        <v>2.6223698247457659</v>
      </c>
      <c r="G110" s="32">
        <f>cressc!G$2</f>
        <v>2.9586157442081413</v>
      </c>
      <c r="H110" s="32">
        <f>cressc!H$2</f>
        <v>3.3857533446834256</v>
      </c>
      <c r="I110" s="32">
        <f>cressc!I$2</f>
        <v>3.6826349721481022</v>
      </c>
      <c r="J110" s="32">
        <f>cressc!J$2</f>
        <v>4.4440414177218726</v>
      </c>
      <c r="K110" s="32">
        <f>cressc!K$2</f>
        <v>4.5816058237956216</v>
      </c>
      <c r="L110" s="32">
        <f>cressc!L$2</f>
        <v>4.8944685304892124</v>
      </c>
      <c r="M110" s="32">
        <f>cressc!M$2</f>
        <v>4.9256031938532532</v>
      </c>
      <c r="N110" s="32">
        <f>cressc!N$2</f>
        <v>5.2412744580950861</v>
      </c>
      <c r="O110" s="32">
        <f>cressc!O$2</f>
        <v>5.3692393313916122</v>
      </c>
      <c r="P110" s="32">
        <f>cressc!P$2</f>
        <v>5.4663763277117656</v>
      </c>
      <c r="Q110" s="32">
        <f>cressc!Q$2</f>
        <v>5.5809009658475031</v>
      </c>
      <c r="R110" s="32">
        <f>cressc!R$2</f>
        <v>5.9567232672387505</v>
      </c>
    </row>
    <row r="111" spans="1:18" ht="11.25" customHeight="1" x14ac:dyDescent="0.25">
      <c r="A111" s="40" t="s">
        <v>39</v>
      </c>
      <c r="B111" s="29" t="str">
        <f ca="1">HYPERLINK("#"&amp;CELL("address",creswh!$C$2),"creswh")</f>
        <v>creswh</v>
      </c>
      <c r="C111" s="32">
        <f>creswh!C$2</f>
        <v>768.70461583102883</v>
      </c>
      <c r="D111" s="32">
        <f>creswh!D$2</f>
        <v>777.09692842311847</v>
      </c>
      <c r="E111" s="32">
        <f>creswh!E$2</f>
        <v>786.93064931640072</v>
      </c>
      <c r="F111" s="32">
        <f>creswh!F$2</f>
        <v>793.29447960878565</v>
      </c>
      <c r="G111" s="32">
        <f>creswh!G$2</f>
        <v>804.01546004466013</v>
      </c>
      <c r="H111" s="32">
        <f>creswh!H$2</f>
        <v>801.88093773441733</v>
      </c>
      <c r="I111" s="32">
        <f>creswh!I$2</f>
        <v>792.35824010101146</v>
      </c>
      <c r="J111" s="32">
        <f>creswh!J$2</f>
        <v>795.17840009029987</v>
      </c>
      <c r="K111" s="32">
        <f>creswh!K$2</f>
        <v>784.2076136887033</v>
      </c>
      <c r="L111" s="32">
        <f>creswh!L$2</f>
        <v>784.44956326600391</v>
      </c>
      <c r="M111" s="32">
        <f>creswh!M$2</f>
        <v>780.53776299194192</v>
      </c>
      <c r="N111" s="32">
        <f>creswh!N$2</f>
        <v>785.04627892128553</v>
      </c>
      <c r="O111" s="32">
        <f>creswh!O$2</f>
        <v>789.81170300213967</v>
      </c>
      <c r="P111" s="32">
        <f>creswh!P$2</f>
        <v>777.5376562550141</v>
      </c>
      <c r="Q111" s="32">
        <f>creswh!Q$2</f>
        <v>802.08993076058994</v>
      </c>
      <c r="R111" s="32">
        <f>creswh!R$2</f>
        <v>801.85912738181037</v>
      </c>
    </row>
    <row r="112" spans="1:18" ht="11.25" customHeight="1" x14ac:dyDescent="0.25">
      <c r="A112" s="40" t="s">
        <v>38</v>
      </c>
      <c r="B112" s="29" t="str">
        <f ca="1">HYPERLINK("#"&amp;CELL("address",cresco!$C$2),"cresco")</f>
        <v>cresco</v>
      </c>
      <c r="C112" s="32">
        <f>cresco!C$2</f>
        <v>256.44250721092874</v>
      </c>
      <c r="D112" s="32">
        <f>cresco!D$2</f>
        <v>264.36408425417085</v>
      </c>
      <c r="E112" s="32">
        <f>cresco!E$2</f>
        <v>268.41822221545812</v>
      </c>
      <c r="F112" s="32">
        <f>cresco!F$2</f>
        <v>273.49184382118517</v>
      </c>
      <c r="G112" s="32">
        <f>cresco!G$2</f>
        <v>277.08661210524616</v>
      </c>
      <c r="H112" s="32">
        <f>cresco!H$2</f>
        <v>276.55077775171492</v>
      </c>
      <c r="I112" s="32">
        <f>cresco!I$2</f>
        <v>274.22456370097871</v>
      </c>
      <c r="J112" s="32">
        <f>cresco!J$2</f>
        <v>282.24984053977232</v>
      </c>
      <c r="K112" s="32">
        <f>cresco!K$2</f>
        <v>277.50503254387212</v>
      </c>
      <c r="L112" s="32">
        <f>cresco!L$2</f>
        <v>283.21671254372876</v>
      </c>
      <c r="M112" s="32">
        <f>cresco!M$2</f>
        <v>284.66960246649813</v>
      </c>
      <c r="N112" s="32">
        <f>cresco!N$2</f>
        <v>285.8282348130673</v>
      </c>
      <c r="O112" s="32">
        <f>cresco!O$2</f>
        <v>293.25991256179617</v>
      </c>
      <c r="P112" s="32">
        <f>cresco!P$2</f>
        <v>286.55252347685052</v>
      </c>
      <c r="Q112" s="32">
        <f>cresco!Q$2</f>
        <v>303.10290149403016</v>
      </c>
      <c r="R112" s="32">
        <f>cresco!R$2</f>
        <v>301.35026727548285</v>
      </c>
    </row>
    <row r="113" spans="1:18" ht="11.25" customHeight="1" x14ac:dyDescent="0.25">
      <c r="A113" s="40" t="s">
        <v>37</v>
      </c>
      <c r="B113" s="29" t="str">
        <f ca="1">HYPERLINK("#"&amp;CELL("address",cresrf!$C$2),"cresrf")</f>
        <v>cresrf</v>
      </c>
      <c r="C113" s="32">
        <f>cresrf!C$2</f>
        <v>157.18871022236928</v>
      </c>
      <c r="D113" s="32">
        <f>cresrf!D$2</f>
        <v>158.52199927270601</v>
      </c>
      <c r="E113" s="32">
        <f>cresrf!E$2</f>
        <v>160.67886894325889</v>
      </c>
      <c r="F113" s="32">
        <f>cresrf!F$2</f>
        <v>162.83953365702629</v>
      </c>
      <c r="G113" s="32">
        <f>cresrf!G$2</f>
        <v>167.03468189561963</v>
      </c>
      <c r="H113" s="32">
        <f>cresrf!H$2</f>
        <v>167.69958997181683</v>
      </c>
      <c r="I113" s="32">
        <f>cresrf!I$2</f>
        <v>169.10031394316249</v>
      </c>
      <c r="J113" s="32">
        <f>cresrf!J$2</f>
        <v>168.96215633212213</v>
      </c>
      <c r="K113" s="32">
        <f>cresrf!K$2</f>
        <v>169.87746185196602</v>
      </c>
      <c r="L113" s="32">
        <f>cresrf!L$2</f>
        <v>170.62562478740784</v>
      </c>
      <c r="M113" s="32">
        <f>cresrf!M$2</f>
        <v>170.56995524404542</v>
      </c>
      <c r="N113" s="32">
        <f>cresrf!N$2</f>
        <v>170.79088687165753</v>
      </c>
      <c r="O113" s="32">
        <f>cresrf!O$2</f>
        <v>170.66490804615779</v>
      </c>
      <c r="P113" s="32">
        <f>cresrf!P$2</f>
        <v>171.33335049180755</v>
      </c>
      <c r="Q113" s="32">
        <f>cresrf!Q$2</f>
        <v>174.58438008208944</v>
      </c>
      <c r="R113" s="32">
        <f>cresrf!R$2</f>
        <v>177.02209713639894</v>
      </c>
    </row>
    <row r="114" spans="1:18" ht="11.25" customHeight="1" x14ac:dyDescent="0.25">
      <c r="A114" s="40" t="s">
        <v>36</v>
      </c>
      <c r="B114" s="29" t="str">
        <f ca="1">HYPERLINK("#"&amp;CELL("address",creswm!$C$2),"creswm")</f>
        <v>creswm</v>
      </c>
      <c r="C114" s="32">
        <f>creswm!C$2</f>
        <v>52.218811743860229</v>
      </c>
      <c r="D114" s="32">
        <f>creswm!D$2</f>
        <v>51.786438727108106</v>
      </c>
      <c r="E114" s="32">
        <f>creswm!E$2</f>
        <v>52.311470496890337</v>
      </c>
      <c r="F114" s="32">
        <f>creswm!F$2</f>
        <v>53.071790295337777</v>
      </c>
      <c r="G114" s="32">
        <f>creswm!G$2</f>
        <v>52.908830627777718</v>
      </c>
      <c r="H114" s="32">
        <f>creswm!H$2</f>
        <v>53.351344153075836</v>
      </c>
      <c r="I114" s="32">
        <f>creswm!I$2</f>
        <v>53.732039829535047</v>
      </c>
      <c r="J114" s="32">
        <f>creswm!J$2</f>
        <v>53.987718666175489</v>
      </c>
      <c r="K114" s="32">
        <f>creswm!K$2</f>
        <v>53.597279817084434</v>
      </c>
      <c r="L114" s="32">
        <f>creswm!L$2</f>
        <v>53.838580806776612</v>
      </c>
      <c r="M114" s="32">
        <f>creswm!M$2</f>
        <v>54.8029014293557</v>
      </c>
      <c r="N114" s="32">
        <f>creswm!N$2</f>
        <v>55.418467458197945</v>
      </c>
      <c r="O114" s="32">
        <f>creswm!O$2</f>
        <v>55.44858600162123</v>
      </c>
      <c r="P114" s="32">
        <f>creswm!P$2</f>
        <v>55.983741055488515</v>
      </c>
      <c r="Q114" s="32">
        <f>creswm!Q$2</f>
        <v>56.478832862224031</v>
      </c>
      <c r="R114" s="32">
        <f>creswm!R$2</f>
        <v>56.700058537408701</v>
      </c>
    </row>
    <row r="115" spans="1:18" ht="11.25" customHeight="1" x14ac:dyDescent="0.25">
      <c r="A115" s="40" t="s">
        <v>35</v>
      </c>
      <c r="B115" s="29" t="str">
        <f ca="1">HYPERLINK("#"&amp;CELL("address",cresdr!$C$2),"cresdr")</f>
        <v>cresdr</v>
      </c>
      <c r="C115" s="32">
        <f>cresdr!C$2</f>
        <v>18.626891937019263</v>
      </c>
      <c r="D115" s="32">
        <f>cresdr!D$2</f>
        <v>20.064574036321588</v>
      </c>
      <c r="E115" s="32">
        <f>cresdr!E$2</f>
        <v>21.592505918388312</v>
      </c>
      <c r="F115" s="32">
        <f>cresdr!F$2</f>
        <v>23.292828562065178</v>
      </c>
      <c r="G115" s="32">
        <f>cresdr!G$2</f>
        <v>25.634370100383567</v>
      </c>
      <c r="H115" s="32">
        <f>cresdr!H$2</f>
        <v>28.605687459069884</v>
      </c>
      <c r="I115" s="32">
        <f>cresdr!I$2</f>
        <v>31.140952376193741</v>
      </c>
      <c r="J115" s="32">
        <f>cresdr!J$2</f>
        <v>34.062406053558206</v>
      </c>
      <c r="K115" s="32">
        <f>cresdr!K$2</f>
        <v>36.970082364468908</v>
      </c>
      <c r="L115" s="32">
        <f>cresdr!L$2</f>
        <v>41.083999811767463</v>
      </c>
      <c r="M115" s="32">
        <f>cresdr!M$2</f>
        <v>44.788418701760882</v>
      </c>
      <c r="N115" s="32">
        <f>cresdr!N$2</f>
        <v>45.699144733933728</v>
      </c>
      <c r="O115" s="32">
        <f>cresdr!O$2</f>
        <v>46.222998082414634</v>
      </c>
      <c r="P115" s="32">
        <f>cresdr!P$2</f>
        <v>46.983044958477663</v>
      </c>
      <c r="Q115" s="32">
        <f>cresdr!Q$2</f>
        <v>47.823076118190151</v>
      </c>
      <c r="R115" s="32">
        <f>cresdr!R$2</f>
        <v>48.045563887945725</v>
      </c>
    </row>
    <row r="116" spans="1:18" ht="11.25" customHeight="1" x14ac:dyDescent="0.25">
      <c r="A116" s="40" t="s">
        <v>34</v>
      </c>
      <c r="B116" s="29" t="str">
        <f ca="1">HYPERLINK("#"&amp;CELL("address",cresdw!$C$2),"cresdw")</f>
        <v>cresdw</v>
      </c>
      <c r="C116" s="32">
        <f>cresdw!C$2</f>
        <v>33.84223855763166</v>
      </c>
      <c r="D116" s="32">
        <f>cresdw!D$2</f>
        <v>34.999380040447164</v>
      </c>
      <c r="E116" s="32">
        <f>cresdw!E$2</f>
        <v>35.991654094966883</v>
      </c>
      <c r="F116" s="32">
        <f>cresdw!F$2</f>
        <v>37.423268957815111</v>
      </c>
      <c r="G116" s="32">
        <f>cresdw!G$2</f>
        <v>38.221022763220283</v>
      </c>
      <c r="H116" s="32">
        <f>cresdw!H$2</f>
        <v>39.278731651570332</v>
      </c>
      <c r="I116" s="32">
        <f>cresdw!I$2</f>
        <v>41.183163816424447</v>
      </c>
      <c r="J116" s="32">
        <f>cresdw!J$2</f>
        <v>42.91308413768575</v>
      </c>
      <c r="K116" s="32">
        <f>cresdw!K$2</f>
        <v>45.387504948864823</v>
      </c>
      <c r="L116" s="32">
        <f>cresdw!L$2</f>
        <v>47.717130455463511</v>
      </c>
      <c r="M116" s="32">
        <f>cresdw!M$2</f>
        <v>50.497916243859962</v>
      </c>
      <c r="N116" s="32">
        <f>cresdw!N$2</f>
        <v>51.343152436392984</v>
      </c>
      <c r="O116" s="32">
        <f>cresdw!O$2</f>
        <v>51.689043573000518</v>
      </c>
      <c r="P116" s="32">
        <f>cresdw!P$2</f>
        <v>52.030984427574829</v>
      </c>
      <c r="Q116" s="32">
        <f>cresdw!Q$2</f>
        <v>52.442401790647267</v>
      </c>
      <c r="R116" s="32">
        <f>cresdw!R$2</f>
        <v>52.5915721332929</v>
      </c>
    </row>
    <row r="117" spans="1:18" ht="11.25" customHeight="1" x14ac:dyDescent="0.25">
      <c r="A117" s="40" t="s">
        <v>33</v>
      </c>
      <c r="B117" s="29" t="str">
        <f ca="1">HYPERLINK("#"&amp;CELL("address",crestv!$C$2),"crestv")</f>
        <v>crestv</v>
      </c>
      <c r="C117" s="32">
        <f>crestv!C$2</f>
        <v>99.336317397842805</v>
      </c>
      <c r="D117" s="32">
        <f>crestv!D$2</f>
        <v>112.9077055057097</v>
      </c>
      <c r="E117" s="32">
        <f>crestv!E$2</f>
        <v>124.32897902655482</v>
      </c>
      <c r="F117" s="32">
        <f>crestv!F$2</f>
        <v>131.91337696254016</v>
      </c>
      <c r="G117" s="32">
        <f>crestv!G$2</f>
        <v>145.15064085962527</v>
      </c>
      <c r="H117" s="32">
        <f>crestv!H$2</f>
        <v>160.92359772864938</v>
      </c>
      <c r="I117" s="32">
        <f>crestv!I$2</f>
        <v>172.25944551056804</v>
      </c>
      <c r="J117" s="32">
        <f>crestv!J$2</f>
        <v>182.45796831308999</v>
      </c>
      <c r="K117" s="32">
        <f>crestv!K$2</f>
        <v>195.18947980229046</v>
      </c>
      <c r="L117" s="32">
        <f>crestv!L$2</f>
        <v>207.3590345732172</v>
      </c>
      <c r="M117" s="32">
        <f>crestv!M$2</f>
        <v>218.53778993942052</v>
      </c>
      <c r="N117" s="32">
        <f>crestv!N$2</f>
        <v>223.51935619462779</v>
      </c>
      <c r="O117" s="32">
        <f>crestv!O$2</f>
        <v>227.35598266007591</v>
      </c>
      <c r="P117" s="32">
        <f>crestv!P$2</f>
        <v>227.0691783965041</v>
      </c>
      <c r="Q117" s="32">
        <f>crestv!Q$2</f>
        <v>226.90712145296175</v>
      </c>
      <c r="R117" s="32">
        <f>crestv!R$2</f>
        <v>224.28854578493656</v>
      </c>
    </row>
    <row r="118" spans="1:18" ht="11.25" customHeight="1" x14ac:dyDescent="0.25">
      <c r="A118" s="40" t="s">
        <v>32</v>
      </c>
      <c r="B118" s="29" t="str">
        <f ca="1">HYPERLINK("#"&amp;CELL("address",cresit!$C$2),"cresit")</f>
        <v>cresit</v>
      </c>
      <c r="C118" s="32">
        <f>cresit!C$2</f>
        <v>24.593176345981114</v>
      </c>
      <c r="D118" s="32">
        <f>cresit!D$2</f>
        <v>26.853222686494913</v>
      </c>
      <c r="E118" s="32">
        <f>cresit!E$2</f>
        <v>30.018926933427135</v>
      </c>
      <c r="F118" s="32">
        <f>cresit!F$2</f>
        <v>33.20621171275053</v>
      </c>
      <c r="G118" s="32">
        <f>cresit!G$2</f>
        <v>36.106956304263036</v>
      </c>
      <c r="H118" s="32">
        <f>cresit!H$2</f>
        <v>39.000695665632932</v>
      </c>
      <c r="I118" s="32">
        <f>cresit!I$2</f>
        <v>40.923738471407191</v>
      </c>
      <c r="J118" s="32">
        <f>cresit!J$2</f>
        <v>42.698499409731475</v>
      </c>
      <c r="K118" s="32">
        <f>cresit!K$2</f>
        <v>45.112712009936274</v>
      </c>
      <c r="L118" s="32">
        <f>cresit!L$2</f>
        <v>46.814531120500561</v>
      </c>
      <c r="M118" s="32">
        <f>cresit!M$2</f>
        <v>49.118521100914428</v>
      </c>
      <c r="N118" s="32">
        <f>cresit!N$2</f>
        <v>50.794661667445254</v>
      </c>
      <c r="O118" s="32">
        <f>cresit!O$2</f>
        <v>53.165397429547731</v>
      </c>
      <c r="P118" s="32">
        <f>cresit!P$2</f>
        <v>55.14190082529619</v>
      </c>
      <c r="Q118" s="32">
        <f>cresit!Q$2</f>
        <v>56.955100852167959</v>
      </c>
      <c r="R118" s="32">
        <f>cresit!R$2</f>
        <v>57.029798754493811</v>
      </c>
    </row>
    <row r="119" spans="1:18" ht="11.25" customHeight="1" x14ac:dyDescent="0.25">
      <c r="A119" s="40" t="s">
        <v>31</v>
      </c>
      <c r="B119" s="29" t="str">
        <f ca="1">HYPERLINK("#"&amp;CELL("address",cresli!$C$2),"cresli")</f>
        <v>cresli</v>
      </c>
      <c r="C119" s="32">
        <f>cresli!C$2</f>
        <v>146.7384308788665</v>
      </c>
      <c r="D119" s="32">
        <f>cresli!D$2</f>
        <v>146.84368872098929</v>
      </c>
      <c r="E119" s="32">
        <f>cresli!E$2</f>
        <v>146.66615355868291</v>
      </c>
      <c r="F119" s="32">
        <f>cresli!F$2</f>
        <v>147.9700132490517</v>
      </c>
      <c r="G119" s="32">
        <f>cresli!G$2</f>
        <v>150.69062801693644</v>
      </c>
      <c r="H119" s="32">
        <f>cresli!H$2</f>
        <v>150.77016486466579</v>
      </c>
      <c r="I119" s="32">
        <f>cresli!I$2</f>
        <v>150.93948484325756</v>
      </c>
      <c r="J119" s="32">
        <f>cresli!J$2</f>
        <v>149.88029167190612</v>
      </c>
      <c r="K119" s="32">
        <f>cresli!K$2</f>
        <v>147.88224479563502</v>
      </c>
      <c r="L119" s="32">
        <f>cresli!L$2</f>
        <v>144.40026970782915</v>
      </c>
      <c r="M119" s="32">
        <f>cresli!M$2</f>
        <v>138.04036629733653</v>
      </c>
      <c r="N119" s="32">
        <f>cresli!N$2</f>
        <v>125.03810750790429</v>
      </c>
      <c r="O119" s="32">
        <f>cresli!O$2</f>
        <v>106.72907229851788</v>
      </c>
      <c r="P119" s="32">
        <f>cresli!P$2</f>
        <v>88.078556267938055</v>
      </c>
      <c r="Q119" s="32">
        <f>cresli!Q$2</f>
        <v>70.219166450574974</v>
      </c>
      <c r="R119" s="32">
        <f>cresli!R$2</f>
        <v>53.56095231735722</v>
      </c>
    </row>
    <row r="120" spans="1:18" ht="11.25" customHeight="1" x14ac:dyDescent="0.25">
      <c r="A120" s="40" t="s">
        <v>30</v>
      </c>
      <c r="B120" s="29" t="str">
        <f ca="1">HYPERLINK("#"&amp;CELL("address",cresoa!$C$2),"cresoa")</f>
        <v>cresoa</v>
      </c>
      <c r="C120" s="32">
        <f>cresoa!C$2</f>
        <v>65.034795367793521</v>
      </c>
      <c r="D120" s="32">
        <f>cresoa!D$2</f>
        <v>68.456645341231777</v>
      </c>
      <c r="E120" s="32">
        <f>cresoa!E$2</f>
        <v>71.844447051898456</v>
      </c>
      <c r="F120" s="32">
        <f>cresoa!F$2</f>
        <v>75.174320805428962</v>
      </c>
      <c r="G120" s="32">
        <f>cresoa!G$2</f>
        <v>79.373172611266625</v>
      </c>
      <c r="H120" s="32">
        <f>cresoa!H$2</f>
        <v>82.391096077318835</v>
      </c>
      <c r="I120" s="32">
        <f>cresoa!I$2</f>
        <v>85.297787670706555</v>
      </c>
      <c r="J120" s="32">
        <f>cresoa!J$2</f>
        <v>88.088923938423932</v>
      </c>
      <c r="K120" s="32">
        <f>cresoa!K$2</f>
        <v>90.580874274276468</v>
      </c>
      <c r="L120" s="32">
        <f>cresoa!L$2</f>
        <v>91.971711418771449</v>
      </c>
      <c r="M120" s="32">
        <f>cresoa!M$2</f>
        <v>93.769986476624481</v>
      </c>
      <c r="N120" s="32">
        <f>cresoa!N$2</f>
        <v>95.660750630052647</v>
      </c>
      <c r="O120" s="32">
        <f>cresoa!O$2</f>
        <v>96.888370681113486</v>
      </c>
      <c r="P120" s="32">
        <f>cresoa!P$2</f>
        <v>98.3119722359599</v>
      </c>
      <c r="Q120" s="32">
        <f>cresoa!Q$2</f>
        <v>99.594782550841359</v>
      </c>
      <c r="R120" s="32">
        <f>cresoa!R$2</f>
        <v>100.17892439010602</v>
      </c>
    </row>
    <row r="121" spans="1:18" ht="11.25" customHeight="1" x14ac:dyDescent="0.25">
      <c r="A121" s="37" t="s">
        <v>29</v>
      </c>
      <c r="B121" s="29" t="str">
        <f ca="1">HYPERLINK("#"&amp;CELL("address",cser!$C$2),"cser")</f>
        <v>cser</v>
      </c>
      <c r="C121" s="38">
        <f>cser!C$2</f>
        <v>2676.0013130801603</v>
      </c>
      <c r="D121" s="38">
        <f>cser!D$2</f>
        <v>3097.7238809529708</v>
      </c>
      <c r="E121" s="38">
        <f>cser!E$2</f>
        <v>2993.5952846619675</v>
      </c>
      <c r="F121" s="38">
        <f>cser!F$2</f>
        <v>3317.4189057923923</v>
      </c>
      <c r="G121" s="38">
        <f>cser!G$2</f>
        <v>3291.5780848146674</v>
      </c>
      <c r="H121" s="38">
        <f>cser!H$2</f>
        <v>3324.6809080299568</v>
      </c>
      <c r="I121" s="38">
        <f>cser!I$2</f>
        <v>3554.842864032837</v>
      </c>
      <c r="J121" s="38">
        <f>cser!J$2</f>
        <v>3085.4705114207577</v>
      </c>
      <c r="K121" s="38">
        <f>cser!K$2</f>
        <v>3449.7318049132336</v>
      </c>
      <c r="L121" s="38">
        <f>cser!L$2</f>
        <v>3166.8126729790388</v>
      </c>
      <c r="M121" s="38">
        <f>cser!M$2</f>
        <v>3335.1658133473597</v>
      </c>
      <c r="N121" s="38">
        <f>cser!N$2</f>
        <v>3011.3432286255911</v>
      </c>
      <c r="O121" s="38">
        <f>cser!O$2</f>
        <v>2988.0457918621855</v>
      </c>
      <c r="P121" s="38">
        <f>cser!P$2</f>
        <v>2879.7876721987905</v>
      </c>
      <c r="Q121" s="38">
        <f>cser!Q$2</f>
        <v>2798.8430747100756</v>
      </c>
      <c r="R121" s="38">
        <f>cser!R$2</f>
        <v>2721.3627256935874</v>
      </c>
    </row>
    <row r="122" spans="1:18" ht="11.25" customHeight="1" x14ac:dyDescent="0.25">
      <c r="A122" s="40" t="s">
        <v>28</v>
      </c>
      <c r="B122" s="29" t="str">
        <f ca="1">HYPERLINK("#"&amp;CELL("address",csersh!$C$2),"csersh")</f>
        <v>csersh</v>
      </c>
      <c r="C122" s="32">
        <f>csersh!C$2</f>
        <v>1510.1126900411002</v>
      </c>
      <c r="D122" s="32">
        <f>csersh!D$2</f>
        <v>1914.0263791881343</v>
      </c>
      <c r="E122" s="32">
        <f>csersh!E$2</f>
        <v>1783.3852697665109</v>
      </c>
      <c r="F122" s="32">
        <f>csersh!F$2</f>
        <v>2088.4286207289633</v>
      </c>
      <c r="G122" s="32">
        <f>csersh!G$2</f>
        <v>2028.5284924390917</v>
      </c>
      <c r="H122" s="32">
        <f>csersh!H$2</f>
        <v>2033.4506598106807</v>
      </c>
      <c r="I122" s="32">
        <f>csersh!I$2</f>
        <v>2234.670103067534</v>
      </c>
      <c r="J122" s="32">
        <f>csersh!J$2</f>
        <v>1747.0915611605799</v>
      </c>
      <c r="K122" s="32">
        <f>csersh!K$2</f>
        <v>2091.1414019098002</v>
      </c>
      <c r="L122" s="32">
        <f>csersh!L$2</f>
        <v>1814.0564608001125</v>
      </c>
      <c r="M122" s="32">
        <f>csersh!M$2</f>
        <v>1973.9850685740489</v>
      </c>
      <c r="N122" s="32">
        <f>csersh!N$2</f>
        <v>1644.7950622142187</v>
      </c>
      <c r="O122" s="32">
        <f>csersh!O$2</f>
        <v>1615.0852174549968</v>
      </c>
      <c r="P122" s="32">
        <f>csersh!P$2</f>
        <v>1498.1227950163957</v>
      </c>
      <c r="Q122" s="32">
        <f>csersh!Q$2</f>
        <v>1412.644908940548</v>
      </c>
      <c r="R122" s="32">
        <f>csersh!R$2</f>
        <v>1339.5903299631989</v>
      </c>
    </row>
    <row r="123" spans="1:18" ht="11.25" customHeight="1" x14ac:dyDescent="0.25">
      <c r="A123" s="40" t="s">
        <v>27</v>
      </c>
      <c r="B123" s="29" t="str">
        <f ca="1">HYPERLINK("#"&amp;CELL("address",csersc!$C$2),"csersc")</f>
        <v>csersc</v>
      </c>
      <c r="C123" s="32">
        <f>csersc!C$2</f>
        <v>26.227714380986356</v>
      </c>
      <c r="D123" s="32">
        <f>csersc!D$2</f>
        <v>26.833621093764695</v>
      </c>
      <c r="E123" s="32">
        <f>csersc!E$2</f>
        <v>28.28766606100239</v>
      </c>
      <c r="F123" s="32">
        <f>csersc!F$2</f>
        <v>29.121723417535549</v>
      </c>
      <c r="G123" s="32">
        <f>csersc!G$2</f>
        <v>30.51761734491949</v>
      </c>
      <c r="H123" s="32">
        <f>csersc!H$2</f>
        <v>32.359822325674223</v>
      </c>
      <c r="I123" s="32">
        <f>csersc!I$2</f>
        <v>34.436116200935849</v>
      </c>
      <c r="J123" s="32">
        <f>csersc!J$2</f>
        <v>37.151778735362157</v>
      </c>
      <c r="K123" s="32">
        <f>csersc!K$2</f>
        <v>38.798128127178771</v>
      </c>
      <c r="L123" s="32">
        <f>csersc!L$2</f>
        <v>39.733868453181714</v>
      </c>
      <c r="M123" s="32">
        <f>csersc!M$2</f>
        <v>40.509969901310512</v>
      </c>
      <c r="N123" s="32">
        <f>csersc!N$2</f>
        <v>40.508353253869558</v>
      </c>
      <c r="O123" s="32">
        <f>csersc!O$2</f>
        <v>39.722045447636013</v>
      </c>
      <c r="P123" s="32">
        <f>csersc!P$2</f>
        <v>38.662795274972993</v>
      </c>
      <c r="Q123" s="32">
        <f>csersc!Q$2</f>
        <v>38.228641342328864</v>
      </c>
      <c r="R123" s="32">
        <f>csersc!R$2</f>
        <v>37.082536416652118</v>
      </c>
    </row>
    <row r="124" spans="1:18" ht="11.25" customHeight="1" x14ac:dyDescent="0.25">
      <c r="A124" s="40" t="s">
        <v>26</v>
      </c>
      <c r="B124" s="29" t="str">
        <f ca="1">HYPERLINK("#"&amp;CELL("address",cserhw!$C$2),"cserhw")</f>
        <v>cserhw</v>
      </c>
      <c r="C124" s="32">
        <f>cserhw!C$2</f>
        <v>260.83276788995403</v>
      </c>
      <c r="D124" s="32">
        <f>cserhw!D$2</f>
        <v>265.73583045901762</v>
      </c>
      <c r="E124" s="32">
        <f>cserhw!E$2</f>
        <v>270.73977610510099</v>
      </c>
      <c r="F124" s="32">
        <f>cserhw!F$2</f>
        <v>275.4034516467766</v>
      </c>
      <c r="G124" s="32">
        <f>cserhw!G$2</f>
        <v>280.26707367258979</v>
      </c>
      <c r="H124" s="32">
        <f>cserhw!H$2</f>
        <v>293.75162454647699</v>
      </c>
      <c r="I124" s="32">
        <f>cserhw!I$2</f>
        <v>297.01011939346358</v>
      </c>
      <c r="J124" s="32">
        <f>cserhw!J$2</f>
        <v>300.38877132409851</v>
      </c>
      <c r="K124" s="32">
        <f>cserhw!K$2</f>
        <v>302.04723831266858</v>
      </c>
      <c r="L124" s="32">
        <f>cserhw!L$2</f>
        <v>302.69730612531362</v>
      </c>
      <c r="M124" s="32">
        <f>cserhw!M$2</f>
        <v>291.71446725892372</v>
      </c>
      <c r="N124" s="32">
        <f>cserhw!N$2</f>
        <v>292.516726069139</v>
      </c>
      <c r="O124" s="32">
        <f>cserhw!O$2</f>
        <v>291.11557758112843</v>
      </c>
      <c r="P124" s="32">
        <f>cserhw!P$2</f>
        <v>298.39908377411206</v>
      </c>
      <c r="Q124" s="32">
        <f>cserhw!Q$2</f>
        <v>300.81901418261054</v>
      </c>
      <c r="R124" s="32">
        <f>cserhw!R$2</f>
        <v>301.99923234541529</v>
      </c>
    </row>
    <row r="125" spans="1:18" ht="11.25" customHeight="1" x14ac:dyDescent="0.25">
      <c r="A125" s="40" t="s">
        <v>25</v>
      </c>
      <c r="B125" s="29" t="str">
        <f ca="1">HYPERLINK("#"&amp;CELL("address",cserca!$C$2),"cserca")</f>
        <v>cserca</v>
      </c>
      <c r="C125" s="32">
        <f>cserca!C$2</f>
        <v>237.76195010133671</v>
      </c>
      <c r="D125" s="32">
        <f>cserca!D$2</f>
        <v>242.66247165127783</v>
      </c>
      <c r="E125" s="32">
        <f>cserca!E$2</f>
        <v>256.04790856492008</v>
      </c>
      <c r="F125" s="32">
        <f>cserca!F$2</f>
        <v>264.07208964965923</v>
      </c>
      <c r="G125" s="32">
        <f>cserca!G$2</f>
        <v>282.86306933357753</v>
      </c>
      <c r="H125" s="32">
        <f>cserca!H$2</f>
        <v>281.32599717982009</v>
      </c>
      <c r="I125" s="32">
        <f>cserca!I$2</f>
        <v>285.48618601288285</v>
      </c>
      <c r="J125" s="32">
        <f>cserca!J$2</f>
        <v>281.21212657986968</v>
      </c>
      <c r="K125" s="32">
        <f>cserca!K$2</f>
        <v>286.60895630790696</v>
      </c>
      <c r="L125" s="32">
        <f>cserca!L$2</f>
        <v>283.67209693310122</v>
      </c>
      <c r="M125" s="32">
        <f>cserca!M$2</f>
        <v>294.30841929366488</v>
      </c>
      <c r="N125" s="32">
        <f>cserca!N$2</f>
        <v>294.00015663686162</v>
      </c>
      <c r="O125" s="32">
        <f>cserca!O$2</f>
        <v>300.53964459662683</v>
      </c>
      <c r="P125" s="32">
        <f>cserca!P$2</f>
        <v>300.63975092189207</v>
      </c>
      <c r="Q125" s="32">
        <f>cserca!Q$2</f>
        <v>300.24707280899071</v>
      </c>
      <c r="R125" s="32">
        <f>cserca!R$2</f>
        <v>292.07181158331025</v>
      </c>
    </row>
    <row r="126" spans="1:18" ht="11.25" customHeight="1" x14ac:dyDescent="0.25">
      <c r="A126" s="40" t="s">
        <v>24</v>
      </c>
      <c r="B126" s="29" t="str">
        <f ca="1">HYPERLINK("#"&amp;CELL("address",cserve!$C$2),"cserve")</f>
        <v>cserve</v>
      </c>
      <c r="C126" s="32">
        <f>cserve!C$2</f>
        <v>108.75590330609262</v>
      </c>
      <c r="D126" s="32">
        <f>cserve!D$2</f>
        <v>111.72563499368923</v>
      </c>
      <c r="E126" s="32">
        <f>cserve!E$2</f>
        <v>114.67154791543719</v>
      </c>
      <c r="F126" s="32">
        <f>cserve!F$2</f>
        <v>117.31564581596979</v>
      </c>
      <c r="G126" s="32">
        <f>cserve!G$2</f>
        <v>120.63909163035805</v>
      </c>
      <c r="H126" s="32">
        <f>cserve!H$2</f>
        <v>124.00506569767936</v>
      </c>
      <c r="I126" s="32">
        <f>cserve!I$2</f>
        <v>128.29030667691188</v>
      </c>
      <c r="J126" s="32">
        <f>cserve!J$2</f>
        <v>133.01987438677472</v>
      </c>
      <c r="K126" s="32">
        <f>cserve!K$2</f>
        <v>136.86201746730774</v>
      </c>
      <c r="L126" s="32">
        <f>cserve!L$2</f>
        <v>136.61005522961901</v>
      </c>
      <c r="M126" s="32">
        <f>cserve!M$2</f>
        <v>139.7029893951333</v>
      </c>
      <c r="N126" s="32">
        <f>cserve!N$2</f>
        <v>142.01381201398715</v>
      </c>
      <c r="O126" s="32">
        <f>cserve!O$2</f>
        <v>143.59750571595708</v>
      </c>
      <c r="P126" s="32">
        <f>cserve!P$2</f>
        <v>145.33079507112086</v>
      </c>
      <c r="Q126" s="32">
        <f>cserve!Q$2</f>
        <v>147.32785696787394</v>
      </c>
      <c r="R126" s="32">
        <f>cserve!R$2</f>
        <v>149.65384035370892</v>
      </c>
    </row>
    <row r="127" spans="1:18" ht="11.25" customHeight="1" x14ac:dyDescent="0.25">
      <c r="A127" s="40" t="s">
        <v>23</v>
      </c>
      <c r="B127" s="29" t="str">
        <f ca="1">HYPERLINK("#"&amp;CELL("address",csersl!$C$2),"csersl")</f>
        <v>csersl</v>
      </c>
      <c r="C127" s="32">
        <f>csersl!C$2</f>
        <v>86.496131666938709</v>
      </c>
      <c r="D127" s="32">
        <f>csersl!D$2</f>
        <v>86.068927183548453</v>
      </c>
      <c r="E127" s="32">
        <f>csersl!E$2</f>
        <v>85.126229001632936</v>
      </c>
      <c r="F127" s="32">
        <f>csersl!F$2</f>
        <v>83.903571225035719</v>
      </c>
      <c r="G127" s="32">
        <f>csersl!G$2</f>
        <v>83.113197324758687</v>
      </c>
      <c r="H127" s="32">
        <f>csersl!H$2</f>
        <v>83.130837165233913</v>
      </c>
      <c r="I127" s="32">
        <f>csersl!I$2</f>
        <v>83.451701884931978</v>
      </c>
      <c r="J127" s="32">
        <f>csersl!J$2</f>
        <v>83.256646881991045</v>
      </c>
      <c r="K127" s="32">
        <f>csersl!K$2</f>
        <v>82.852878521554388</v>
      </c>
      <c r="L127" s="32">
        <f>csersl!L$2</f>
        <v>82.960581417005315</v>
      </c>
      <c r="M127" s="32">
        <f>csersl!M$2</f>
        <v>82.178020000092943</v>
      </c>
      <c r="N127" s="32">
        <f>csersl!N$2</f>
        <v>82.016250468309721</v>
      </c>
      <c r="O127" s="32">
        <f>csersl!O$2</f>
        <v>81.548955872079119</v>
      </c>
      <c r="P127" s="32">
        <f>csersl!P$2</f>
        <v>81.063840314701537</v>
      </c>
      <c r="Q127" s="32">
        <f>csersl!Q$2</f>
        <v>80.564870574917805</v>
      </c>
      <c r="R127" s="32">
        <f>csersl!R$2</f>
        <v>80.079338654389417</v>
      </c>
    </row>
    <row r="128" spans="1:18" ht="11.25" customHeight="1" x14ac:dyDescent="0.25">
      <c r="A128" s="40" t="s">
        <v>22</v>
      </c>
      <c r="B128" s="29" t="str">
        <f ca="1">HYPERLINK("#"&amp;CELL("address",cserbl!$C$2),"cserbl")</f>
        <v>cserbl</v>
      </c>
      <c r="C128" s="32">
        <f>cserbl!C$2</f>
        <v>266.56673127167142</v>
      </c>
      <c r="D128" s="32">
        <f>cserbl!D$2</f>
        <v>265.60805513402562</v>
      </c>
      <c r="E128" s="32">
        <f>cserbl!E$2</f>
        <v>264.81671674855733</v>
      </c>
      <c r="F128" s="32">
        <f>cserbl!F$2</f>
        <v>262.5747856020364</v>
      </c>
      <c r="G128" s="32">
        <f>cserbl!G$2</f>
        <v>262.35786154669</v>
      </c>
      <c r="H128" s="32">
        <f>cserbl!H$2</f>
        <v>265.28937467509451</v>
      </c>
      <c r="I128" s="32">
        <f>cserbl!I$2</f>
        <v>270.27443000850974</v>
      </c>
      <c r="J128" s="32">
        <f>cserbl!J$2</f>
        <v>273.69675221414843</v>
      </c>
      <c r="K128" s="32">
        <f>cserbl!K$2</f>
        <v>274.65778642751457</v>
      </c>
      <c r="L128" s="32">
        <f>cserbl!L$2</f>
        <v>265.9585801737789</v>
      </c>
      <c r="M128" s="32">
        <f>cserbl!M$2</f>
        <v>266.43602009658173</v>
      </c>
      <c r="N128" s="32">
        <f>cserbl!N$2</f>
        <v>265.96553715904724</v>
      </c>
      <c r="O128" s="32">
        <f>cserbl!O$2</f>
        <v>264.2556805439811</v>
      </c>
      <c r="P128" s="32">
        <f>cserbl!P$2</f>
        <v>262.60550854617247</v>
      </c>
      <c r="Q128" s="32">
        <f>cserbl!Q$2</f>
        <v>261.03396658809709</v>
      </c>
      <c r="R128" s="32">
        <f>cserbl!R$2</f>
        <v>259.55004434360973</v>
      </c>
    </row>
    <row r="129" spans="1:18" ht="11.25" customHeight="1" x14ac:dyDescent="0.25">
      <c r="A129" s="40" t="s">
        <v>21</v>
      </c>
      <c r="B129" s="29" t="str">
        <f ca="1">HYPERLINK("#"&amp;CELL("address",csercr!$C$2),"csercr")</f>
        <v>csercr</v>
      </c>
      <c r="C129" s="32">
        <f>csercr!C$2</f>
        <v>93.192791090777902</v>
      </c>
      <c r="D129" s="32">
        <f>csercr!D$2</f>
        <v>93.543953043148747</v>
      </c>
      <c r="E129" s="32">
        <f>csercr!E$2</f>
        <v>94.121191323957518</v>
      </c>
      <c r="F129" s="32">
        <f>csercr!F$2</f>
        <v>94.563463994859973</v>
      </c>
      <c r="G129" s="32">
        <f>csercr!G$2</f>
        <v>94.881251363178308</v>
      </c>
      <c r="H129" s="32">
        <f>csercr!H$2</f>
        <v>95.521901400063612</v>
      </c>
      <c r="I129" s="32">
        <f>csercr!I$2</f>
        <v>96.098037258579552</v>
      </c>
      <c r="J129" s="32">
        <f>csercr!J$2</f>
        <v>96.617043099659099</v>
      </c>
      <c r="K129" s="32">
        <f>csercr!K$2</f>
        <v>97.014514519878034</v>
      </c>
      <c r="L129" s="32">
        <f>csercr!L$2</f>
        <v>97.584461379883408</v>
      </c>
      <c r="M129" s="32">
        <f>csercr!M$2</f>
        <v>98.118871222198806</v>
      </c>
      <c r="N129" s="32">
        <f>csercr!N$2</f>
        <v>98.419159784408976</v>
      </c>
      <c r="O129" s="32">
        <f>csercr!O$2</f>
        <v>98.830380822213399</v>
      </c>
      <c r="P129" s="32">
        <f>csercr!P$2</f>
        <v>99.368438994192488</v>
      </c>
      <c r="Q129" s="32">
        <f>csercr!Q$2</f>
        <v>100.03939865786658</v>
      </c>
      <c r="R129" s="32">
        <f>csercr!R$2</f>
        <v>100.87926486764208</v>
      </c>
    </row>
    <row r="130" spans="1:18" ht="11.25" customHeight="1" x14ac:dyDescent="0.25">
      <c r="A130" s="40" t="s">
        <v>20</v>
      </c>
      <c r="B130" s="29" t="str">
        <f ca="1">HYPERLINK("#"&amp;CELL("address",cserbt!$C$2),"cserbt")</f>
        <v>cserbt</v>
      </c>
      <c r="C130" s="32">
        <f>cserbt!C$2</f>
        <v>54.212595269755823</v>
      </c>
      <c r="D130" s="32">
        <f>cserbt!D$2</f>
        <v>56.311041781249919</v>
      </c>
      <c r="E130" s="32">
        <f>cserbt!E$2</f>
        <v>58.620884829012986</v>
      </c>
      <c r="F130" s="32">
        <f>cserbt!F$2</f>
        <v>61.160903577379955</v>
      </c>
      <c r="G130" s="32">
        <f>cserbt!G$2</f>
        <v>64.598698155964357</v>
      </c>
      <c r="H130" s="32">
        <f>cserbt!H$2</f>
        <v>68.293981978204954</v>
      </c>
      <c r="I130" s="32">
        <f>cserbt!I$2</f>
        <v>72.461330639717431</v>
      </c>
      <c r="J130" s="32">
        <f>cserbt!J$2</f>
        <v>77.263358686268944</v>
      </c>
      <c r="K130" s="32">
        <f>cserbt!K$2</f>
        <v>81.951078670923181</v>
      </c>
      <c r="L130" s="32">
        <f>cserbt!L$2</f>
        <v>84.238590146527187</v>
      </c>
      <c r="M130" s="32">
        <f>cserbt!M$2</f>
        <v>87.858748457944031</v>
      </c>
      <c r="N130" s="32">
        <f>cserbt!N$2</f>
        <v>90.521151229264461</v>
      </c>
      <c r="O130" s="32">
        <f>cserbt!O$2</f>
        <v>92.462853466321064</v>
      </c>
      <c r="P130" s="32">
        <f>cserbt!P$2</f>
        <v>94.328271849119588</v>
      </c>
      <c r="Q130" s="32">
        <f>cserbt!Q$2</f>
        <v>96.210936870790547</v>
      </c>
      <c r="R130" s="32">
        <f>cserbt!R$2</f>
        <v>98.165949707216342</v>
      </c>
    </row>
    <row r="131" spans="1:18" ht="11.25" customHeight="1" x14ac:dyDescent="0.25">
      <c r="A131" s="40" t="s">
        <v>19</v>
      </c>
      <c r="B131" s="29" t="str">
        <f ca="1">HYPERLINK("#"&amp;CELL("address",cserit!$C$2),"cserit")</f>
        <v>cserit</v>
      </c>
      <c r="C131" s="32">
        <f>cserit!C$2</f>
        <v>31.842038061546283</v>
      </c>
      <c r="D131" s="32">
        <f>cserit!D$2</f>
        <v>35.207966425114329</v>
      </c>
      <c r="E131" s="32">
        <f>cserit!E$2</f>
        <v>37.778094345835349</v>
      </c>
      <c r="F131" s="32">
        <f>cserit!F$2</f>
        <v>40.874650134176441</v>
      </c>
      <c r="G131" s="32">
        <f>cserit!G$2</f>
        <v>43.811732003539539</v>
      </c>
      <c r="H131" s="32">
        <f>cserit!H$2</f>
        <v>47.55164325102816</v>
      </c>
      <c r="I131" s="32">
        <f>cserit!I$2</f>
        <v>52.664532889370335</v>
      </c>
      <c r="J131" s="32">
        <f>cserit!J$2</f>
        <v>55.772598352005062</v>
      </c>
      <c r="K131" s="32">
        <f>cserit!K$2</f>
        <v>57.797804648501142</v>
      </c>
      <c r="L131" s="32">
        <f>cserit!L$2</f>
        <v>59.300672320515929</v>
      </c>
      <c r="M131" s="32">
        <f>cserit!M$2</f>
        <v>60.353239147460812</v>
      </c>
      <c r="N131" s="32">
        <f>cserit!N$2</f>
        <v>60.587019796483958</v>
      </c>
      <c r="O131" s="32">
        <f>cserit!O$2</f>
        <v>60.887930361245438</v>
      </c>
      <c r="P131" s="32">
        <f>cserit!P$2</f>
        <v>61.266392436110195</v>
      </c>
      <c r="Q131" s="32">
        <f>cserit!Q$2</f>
        <v>61.726407776051857</v>
      </c>
      <c r="R131" s="32">
        <f>cserit!R$2</f>
        <v>62.290377458443849</v>
      </c>
    </row>
    <row r="132" spans="1:18" ht="11.25" customHeight="1" x14ac:dyDescent="0.25">
      <c r="A132" s="37" t="s">
        <v>563</v>
      </c>
      <c r="B132" s="29" t="str">
        <f ca="1">HYPERLINK("#"&amp;CELL("address",cagr!$C$2),"cagr")</f>
        <v>cagr</v>
      </c>
      <c r="C132" s="38">
        <f>cagr!C$2</f>
        <v>525.91060740306091</v>
      </c>
      <c r="D132" s="38">
        <f>cagr!D$2</f>
        <v>541.11599000000001</v>
      </c>
      <c r="E132" s="38">
        <f>cagr!E$2</f>
        <v>525.90204999999992</v>
      </c>
      <c r="F132" s="38">
        <f>cagr!F$2</f>
        <v>539.49963000000002</v>
      </c>
      <c r="G132" s="38">
        <f>cagr!G$2</f>
        <v>546.60836000000006</v>
      </c>
      <c r="H132" s="38">
        <f>cagr!H$2</f>
        <v>543.08788735315386</v>
      </c>
      <c r="I132" s="38">
        <f>cagr!I$2</f>
        <v>526.39657000000011</v>
      </c>
      <c r="J132" s="38">
        <f>cagr!J$2</f>
        <v>523.18790000000001</v>
      </c>
      <c r="K132" s="38">
        <f>cagr!K$2</f>
        <v>527.8184</v>
      </c>
      <c r="L132" s="38">
        <f>cagr!L$2</f>
        <v>487.68388000000004</v>
      </c>
      <c r="M132" s="38">
        <f>cagr!M$2</f>
        <v>507.52322416349307</v>
      </c>
      <c r="N132" s="38">
        <f>cagr!N$2</f>
        <v>493.19082433963422</v>
      </c>
      <c r="O132" s="38">
        <f>cagr!O$2</f>
        <v>499.25146622010999</v>
      </c>
      <c r="P132" s="38">
        <f>cagr!P$2</f>
        <v>538.30581607871773</v>
      </c>
      <c r="Q132" s="38">
        <f>cagr!Q$2</f>
        <v>528.94281553336805</v>
      </c>
      <c r="R132" s="38">
        <f>cagr!R$2</f>
        <v>549.44078336520056</v>
      </c>
    </row>
    <row r="133" spans="1:18" ht="11.25" customHeight="1" x14ac:dyDescent="0.25">
      <c r="A133" s="35" t="s">
        <v>18</v>
      </c>
      <c r="B133" s="29" t="str">
        <f ca="1">HYPERLINK("#"&amp;CELL("address",CTR!$C$2),"CTR")</f>
        <v>CTR</v>
      </c>
      <c r="C133" s="36">
        <f>CTR!C$2</f>
        <v>6975.4820356610062</v>
      </c>
      <c r="D133" s="36">
        <f>CTR!D$2</f>
        <v>7456.0876990470288</v>
      </c>
      <c r="E133" s="36">
        <f>CTR!E$2</f>
        <v>8005.7200653380314</v>
      </c>
      <c r="F133" s="36">
        <f>CTR!F$2</f>
        <v>8517.0616042076072</v>
      </c>
      <c r="G133" s="36">
        <f>CTR!G$2</f>
        <v>8716.0448951853323</v>
      </c>
      <c r="H133" s="36">
        <f>CTR!H$2</f>
        <v>9036.3828290561505</v>
      </c>
      <c r="I133" s="36">
        <f>CTR!I$2</f>
        <v>8918.656105967164</v>
      </c>
      <c r="J133" s="36">
        <f>CTR!J$2</f>
        <v>9109.1216485792411</v>
      </c>
      <c r="K133" s="36">
        <f>CTR!K$2</f>
        <v>8734.1817850867646</v>
      </c>
      <c r="L133" s="36">
        <f>CTR!L$2</f>
        <v>8467.1003270209621</v>
      </c>
      <c r="M133" s="36">
        <f>CTR!M$2</f>
        <v>8761.8873839960943</v>
      </c>
      <c r="N133" s="36">
        <f>CTR!N$2</f>
        <v>8567.9217541258768</v>
      </c>
      <c r="O133" s="36">
        <f>CTR!O$2</f>
        <v>8468.3150467186388</v>
      </c>
      <c r="P133" s="36">
        <f>CTR!P$2</f>
        <v>8823.2669983823635</v>
      </c>
      <c r="Q133" s="36">
        <f>CTR!Q$2</f>
        <v>8724.7814385946385</v>
      </c>
      <c r="R133" s="36">
        <f>CTR!R$2</f>
        <v>9003.8509760744946</v>
      </c>
    </row>
    <row r="134" spans="1:18" ht="11.25" customHeight="1" x14ac:dyDescent="0.25">
      <c r="A134" s="37" t="s">
        <v>564</v>
      </c>
      <c r="B134" s="29" t="str">
        <f ca="1">HYPERLINK("#"&amp;CELL("address",ctro!$C$2),"ctro")</f>
        <v>ctro</v>
      </c>
      <c r="C134" s="38">
        <f>ctro!C$2</f>
        <v>5893.1531188132303</v>
      </c>
      <c r="D134" s="38">
        <f>ctro!D$2</f>
        <v>6328.1832090470298</v>
      </c>
      <c r="E134" s="38">
        <f>ctro!E$2</f>
        <v>7016.5335053380322</v>
      </c>
      <c r="F134" s="38">
        <f>ctro!F$2</f>
        <v>7499.5596742076068</v>
      </c>
      <c r="G134" s="38">
        <f>ctro!G$2</f>
        <v>7599.3529051853329</v>
      </c>
      <c r="H134" s="38">
        <f>ctro!H$2</f>
        <v>7845.8137297572257</v>
      </c>
      <c r="I134" s="38">
        <f>ctro!I$2</f>
        <v>7640.3823959671627</v>
      </c>
      <c r="J134" s="38">
        <f>ctro!J$2</f>
        <v>7782.5439885792421</v>
      </c>
      <c r="K134" s="38">
        <f>ctro!K$2</f>
        <v>7420.7773950867668</v>
      </c>
      <c r="L134" s="38">
        <f>ctro!L$2</f>
        <v>7280.0969870209619</v>
      </c>
      <c r="M134" s="38">
        <f>ctro!M$2</f>
        <v>7506.768768635754</v>
      </c>
      <c r="N134" s="38">
        <f>ctro!N$2</f>
        <v>7261.1236007135012</v>
      </c>
      <c r="O134" s="38">
        <f>ctro!O$2</f>
        <v>7244.9969684504413</v>
      </c>
      <c r="P134" s="38">
        <f>ctro!P$2</f>
        <v>7570.6213680981664</v>
      </c>
      <c r="Q134" s="38">
        <f>ctro!Q$2</f>
        <v>7518.7271030124666</v>
      </c>
      <c r="R134" s="38">
        <f>ctro!R$2</f>
        <v>7708.5180760032108</v>
      </c>
    </row>
    <row r="135" spans="1:18" ht="11.25" customHeight="1" x14ac:dyDescent="0.25">
      <c r="A135" s="40" t="s">
        <v>17</v>
      </c>
      <c r="B135" s="29" t="str">
        <f ca="1">HYPERLINK("#"&amp;CELL("address",cp2w!$C$2),"cp2w")</f>
        <v>cp2w</v>
      </c>
      <c r="C135" s="32">
        <f>cp2w!C$2</f>
        <v>33.762969129768109</v>
      </c>
      <c r="D135" s="32">
        <f>cp2w!D$2</f>
        <v>35.145791861855464</v>
      </c>
      <c r="E135" s="32">
        <f>cp2w!E$2</f>
        <v>36.630849162401915</v>
      </c>
      <c r="F135" s="32">
        <f>cp2w!F$2</f>
        <v>37.759244933307023</v>
      </c>
      <c r="G135" s="32">
        <f>cp2w!G$2</f>
        <v>38.704769691965311</v>
      </c>
      <c r="H135" s="32">
        <f>cp2w!H$2</f>
        <v>39.764892020788515</v>
      </c>
      <c r="I135" s="32">
        <f>cp2w!I$2</f>
        <v>41.012351970506415</v>
      </c>
      <c r="J135" s="32">
        <f>cp2w!J$2</f>
        <v>42.77273145593761</v>
      </c>
      <c r="K135" s="32">
        <f>cp2w!K$2</f>
        <v>44.942169813031285</v>
      </c>
      <c r="L135" s="32">
        <f>cp2w!L$2</f>
        <v>46.727646814670429</v>
      </c>
      <c r="M135" s="32">
        <f>cp2w!M$2</f>
        <v>48.062638408171274</v>
      </c>
      <c r="N135" s="32">
        <f>cp2w!N$2</f>
        <v>49.620043481971308</v>
      </c>
      <c r="O135" s="32">
        <f>cp2w!O$2</f>
        <v>51.646742229047305</v>
      </c>
      <c r="P135" s="32">
        <f>cp2w!P$2</f>
        <v>51.814825797954605</v>
      </c>
      <c r="Q135" s="32">
        <f>cp2w!Q$2</f>
        <v>53.770887740669629</v>
      </c>
      <c r="R135" s="32">
        <f>cp2w!R$2</f>
        <v>55.411130965250074</v>
      </c>
    </row>
    <row r="136" spans="1:18" ht="11.25" customHeight="1" x14ac:dyDescent="0.25">
      <c r="A136" s="40" t="s">
        <v>16</v>
      </c>
      <c r="B136" s="29" t="str">
        <f ca="1">HYPERLINK("#"&amp;CELL("address",ccar!$C$2),"ccar")</f>
        <v>ccar</v>
      </c>
      <c r="C136" s="32">
        <f>ccar!C$2</f>
        <v>3454.0973356995378</v>
      </c>
      <c r="D136" s="32">
        <f>ccar!D$2</f>
        <v>3571.4670106269768</v>
      </c>
      <c r="E136" s="32">
        <f>ccar!E$2</f>
        <v>3942.563936771081</v>
      </c>
      <c r="F136" s="32">
        <f>ccar!F$2</f>
        <v>4141.6399112521349</v>
      </c>
      <c r="G136" s="32">
        <f>ccar!G$2</f>
        <v>4203.7240095949728</v>
      </c>
      <c r="H136" s="32">
        <f>ccar!H$2</f>
        <v>4322.1448511922927</v>
      </c>
      <c r="I136" s="32">
        <f>ccar!I$2</f>
        <v>4362.0924364135826</v>
      </c>
      <c r="J136" s="32">
        <f>ccar!J$2</f>
        <v>4451.2170429143544</v>
      </c>
      <c r="K136" s="32">
        <f>ccar!K$2</f>
        <v>4357.2133606381667</v>
      </c>
      <c r="L136" s="32">
        <f>ccar!L$2</f>
        <v>4305.6151620116188</v>
      </c>
      <c r="M136" s="32">
        <f>ccar!M$2</f>
        <v>4221.9242426301007</v>
      </c>
      <c r="N136" s="32">
        <f>ccar!N$2</f>
        <v>4139.2681972093969</v>
      </c>
      <c r="O136" s="32">
        <f>ccar!O$2</f>
        <v>4084.3949810176882</v>
      </c>
      <c r="P136" s="32">
        <f>ccar!P$2</f>
        <v>4053.7813794761187</v>
      </c>
      <c r="Q136" s="32">
        <f>ccar!Q$2</f>
        <v>4125.2782956179053</v>
      </c>
      <c r="R136" s="32">
        <f>ccar!R$2</f>
        <v>4202.9062089808667</v>
      </c>
    </row>
    <row r="137" spans="1:18" ht="11.25" customHeight="1" x14ac:dyDescent="0.25">
      <c r="A137" s="40" t="s">
        <v>15</v>
      </c>
      <c r="B137" s="29" t="str">
        <f ca="1">HYPERLINK("#"&amp;CELL("address",cbus!$C$2),"cbus")</f>
        <v>cbus</v>
      </c>
      <c r="C137" s="32">
        <f>cbus!C$2</f>
        <v>256.47572158713473</v>
      </c>
      <c r="D137" s="32">
        <f>cbus!D$2</f>
        <v>259.00218593255613</v>
      </c>
      <c r="E137" s="32">
        <f>cbus!E$2</f>
        <v>268.79362832111434</v>
      </c>
      <c r="F137" s="32">
        <f>cbus!F$2</f>
        <v>277.42286076390684</v>
      </c>
      <c r="G137" s="32">
        <f>cbus!G$2</f>
        <v>274.88641287652399</v>
      </c>
      <c r="H137" s="32">
        <f>cbus!H$2</f>
        <v>273.46135307634751</v>
      </c>
      <c r="I137" s="32">
        <f>cbus!I$2</f>
        <v>268.10116756768207</v>
      </c>
      <c r="J137" s="32">
        <f>cbus!J$2</f>
        <v>282.48464947159323</v>
      </c>
      <c r="K137" s="32">
        <f>cbus!K$2</f>
        <v>272.80058313630002</v>
      </c>
      <c r="L137" s="32">
        <f>cbus!L$2</f>
        <v>249.86755667177178</v>
      </c>
      <c r="M137" s="32">
        <f>cbus!M$2</f>
        <v>269.46087019199706</v>
      </c>
      <c r="N137" s="32">
        <f>cbus!N$2</f>
        <v>266.18951116651715</v>
      </c>
      <c r="O137" s="32">
        <f>cbus!O$2</f>
        <v>263.96884720307298</v>
      </c>
      <c r="P137" s="32">
        <f>cbus!P$2</f>
        <v>263.75825202964808</v>
      </c>
      <c r="Q137" s="32">
        <f>cbus!Q$2</f>
        <v>269.86503955355283</v>
      </c>
      <c r="R137" s="32">
        <f>cbus!R$2</f>
        <v>274.06356019026271</v>
      </c>
    </row>
    <row r="138" spans="1:18" ht="11.25" customHeight="1" x14ac:dyDescent="0.25">
      <c r="A138" s="40" t="s">
        <v>14</v>
      </c>
      <c r="B138" s="29" t="str">
        <f ca="1">HYPERLINK("#"&amp;CELL("address",clcv!$C$2),"clcv")</f>
        <v>clcv</v>
      </c>
      <c r="C138" s="32">
        <f>clcv!C$2</f>
        <v>394.7894697151919</v>
      </c>
      <c r="D138" s="32">
        <f>clcv!D$2</f>
        <v>400.72974927268325</v>
      </c>
      <c r="E138" s="32">
        <f>clcv!E$2</f>
        <v>400.0271165243085</v>
      </c>
      <c r="F138" s="32">
        <f>clcv!F$2</f>
        <v>403.31400058108642</v>
      </c>
      <c r="G138" s="32">
        <f>clcv!G$2</f>
        <v>407.55767905415951</v>
      </c>
      <c r="H138" s="32">
        <f>clcv!H$2</f>
        <v>422.03962560694924</v>
      </c>
      <c r="I138" s="32">
        <f>clcv!I$2</f>
        <v>442.12228198812409</v>
      </c>
      <c r="J138" s="32">
        <f>clcv!J$2</f>
        <v>458.58148995613914</v>
      </c>
      <c r="K138" s="32">
        <f>clcv!K$2</f>
        <v>453.49262711513796</v>
      </c>
      <c r="L138" s="32">
        <f>clcv!L$2</f>
        <v>450.00854918150242</v>
      </c>
      <c r="M138" s="32">
        <f>clcv!M$2</f>
        <v>455.1335392956625</v>
      </c>
      <c r="N138" s="32">
        <f>clcv!N$2</f>
        <v>461.03500942369459</v>
      </c>
      <c r="O138" s="32">
        <f>clcv!O$2</f>
        <v>459.24986973140307</v>
      </c>
      <c r="P138" s="32">
        <f>clcv!P$2</f>
        <v>463.06401515541506</v>
      </c>
      <c r="Q138" s="32">
        <f>clcv!Q$2</f>
        <v>471.93908522672427</v>
      </c>
      <c r="R138" s="32">
        <f>clcv!R$2</f>
        <v>482.64399381246096</v>
      </c>
    </row>
    <row r="139" spans="1:18" ht="11.25" customHeight="1" x14ac:dyDescent="0.25">
      <c r="A139" s="40" t="s">
        <v>13</v>
      </c>
      <c r="B139" s="29" t="str">
        <f ca="1">HYPERLINK("#"&amp;CELL("address",chdv!$C$2),"chdv")</f>
        <v>chdv</v>
      </c>
      <c r="C139" s="32">
        <f>chdv!C$2</f>
        <v>1754.0276226815979</v>
      </c>
      <c r="D139" s="32">
        <f>chdv!D$2</f>
        <v>2061.8384713529581</v>
      </c>
      <c r="E139" s="32">
        <f>chdv!E$2</f>
        <v>2368.5179745591263</v>
      </c>
      <c r="F139" s="32">
        <f>chdv!F$2</f>
        <v>2639.4236566771729</v>
      </c>
      <c r="G139" s="32">
        <f>chdv!G$2</f>
        <v>2674.4800339677117</v>
      </c>
      <c r="H139" s="32">
        <f>chdv!H$2</f>
        <v>2788.403007860848</v>
      </c>
      <c r="I139" s="32">
        <f>chdv!I$2</f>
        <v>2527.0541580272675</v>
      </c>
      <c r="J139" s="32">
        <f>chdv!J$2</f>
        <v>2547.4880747812176</v>
      </c>
      <c r="K139" s="32">
        <f>chdv!K$2</f>
        <v>2292.3286543841309</v>
      </c>
      <c r="L139" s="32">
        <f>chdv!L$2</f>
        <v>2227.8780723413988</v>
      </c>
      <c r="M139" s="32">
        <f>chdv!M$2</f>
        <v>2512.1874781098245</v>
      </c>
      <c r="N139" s="32">
        <f>chdv!N$2</f>
        <v>2345.0108394319195</v>
      </c>
      <c r="O139" s="32">
        <f>chdv!O$2</f>
        <v>2385.7365282692303</v>
      </c>
      <c r="P139" s="32">
        <f>chdv!P$2</f>
        <v>2738.2028956390304</v>
      </c>
      <c r="Q139" s="32">
        <f>chdv!Q$2</f>
        <v>2597.8737948736148</v>
      </c>
      <c r="R139" s="32">
        <f>chdv!R$2</f>
        <v>2693.4931820543679</v>
      </c>
    </row>
    <row r="140" spans="1:18" ht="11.25" customHeight="1" x14ac:dyDescent="0.25">
      <c r="A140" s="37" t="s">
        <v>565</v>
      </c>
      <c r="B140" s="29" t="str">
        <f ca="1">HYPERLINK("#"&amp;CELL("address",ctra!$C$2),"ctra")</f>
        <v>ctra</v>
      </c>
      <c r="C140" s="38">
        <f>ctra!C$2</f>
        <v>326.42764813264722</v>
      </c>
      <c r="D140" s="38">
        <f>ctra!D$2</f>
        <v>319.89780000000002</v>
      </c>
      <c r="E140" s="38">
        <f>ctra!E$2</f>
        <v>311.09237999999999</v>
      </c>
      <c r="F140" s="38">
        <f>ctra!F$2</f>
        <v>327.99615</v>
      </c>
      <c r="G140" s="38">
        <f>ctra!G$2</f>
        <v>334.40825999999998</v>
      </c>
      <c r="H140" s="38">
        <f>ctra!H$2</f>
        <v>336.09572645813563</v>
      </c>
      <c r="I140" s="38">
        <f>ctra!I$2</f>
        <v>347.48255999999998</v>
      </c>
      <c r="J140" s="38">
        <f>ctra!J$2</f>
        <v>346.36806000000001</v>
      </c>
      <c r="K140" s="38">
        <f>ctra!K$2</f>
        <v>339.70587</v>
      </c>
      <c r="L140" s="38">
        <f>ctra!L$2</f>
        <v>324.71161000000001</v>
      </c>
      <c r="M140" s="38">
        <f>ctra!M$2</f>
        <v>333.62716484923271</v>
      </c>
      <c r="N140" s="38">
        <f>ctra!N$2</f>
        <v>298.15080807430218</v>
      </c>
      <c r="O140" s="38">
        <f>ctra!O$2</f>
        <v>293.35082731644013</v>
      </c>
      <c r="P140" s="38">
        <f>ctra!P$2</f>
        <v>291.02662609455388</v>
      </c>
      <c r="Q140" s="38">
        <f>ctra!Q$2</f>
        <v>288.36051389370652</v>
      </c>
      <c r="R140" s="38">
        <f>ctra!R$2</f>
        <v>290.36474949860508</v>
      </c>
    </row>
    <row r="141" spans="1:18" ht="11.25" customHeight="1" x14ac:dyDescent="0.25">
      <c r="A141" s="40" t="s">
        <v>12</v>
      </c>
      <c r="B141" s="29" t="str">
        <f ca="1">HYPERLINK("#"&amp;CELL("address",crtp!$C$2),"crtp")</f>
        <v>crtp</v>
      </c>
      <c r="C141" s="32">
        <f>crtp!C$2</f>
        <v>170.06289255274712</v>
      </c>
      <c r="D141" s="32">
        <f>crtp!D$2</f>
        <v>162.30971330331528</v>
      </c>
      <c r="E141" s="32">
        <f>crtp!E$2</f>
        <v>147.57221050485407</v>
      </c>
      <c r="F141" s="32">
        <f>crtp!F$2</f>
        <v>169.71839763054356</v>
      </c>
      <c r="G141" s="32">
        <f>crtp!G$2</f>
        <v>162.64452172956561</v>
      </c>
      <c r="H141" s="32">
        <f>crtp!H$2</f>
        <v>173.84456017521444</v>
      </c>
      <c r="I141" s="32">
        <f>crtp!I$2</f>
        <v>179.09339708355355</v>
      </c>
      <c r="J141" s="32">
        <f>crtp!J$2</f>
        <v>181.81710616335135</v>
      </c>
      <c r="K141" s="32">
        <f>crtp!K$2</f>
        <v>176.97188940253267</v>
      </c>
      <c r="L141" s="32">
        <f>crtp!L$2</f>
        <v>181.17997735794924</v>
      </c>
      <c r="M141" s="32">
        <f>crtp!M$2</f>
        <v>177.50784036063595</v>
      </c>
      <c r="N141" s="32">
        <f>crtp!N$2</f>
        <v>162.90957598611587</v>
      </c>
      <c r="O141" s="32">
        <f>crtp!O$2</f>
        <v>167.41420720572049</v>
      </c>
      <c r="P141" s="32">
        <f>crtp!P$2</f>
        <v>164.24358767364467</v>
      </c>
      <c r="Q141" s="32">
        <f>crtp!Q$2</f>
        <v>167.65847504023566</v>
      </c>
      <c r="R141" s="32">
        <f>crtp!R$2</f>
        <v>168.04611088147178</v>
      </c>
    </row>
    <row r="142" spans="1:18" ht="11.25" customHeight="1" x14ac:dyDescent="0.25">
      <c r="A142" s="40" t="s">
        <v>11</v>
      </c>
      <c r="B142" s="29" t="str">
        <f ca="1">HYPERLINK("#"&amp;CELL("address",crth!$C$2),"crth")</f>
        <v>crth</v>
      </c>
      <c r="C142" s="32">
        <f>crth!C$2</f>
        <v>0</v>
      </c>
      <c r="D142" s="32">
        <f>crth!D$2</f>
        <v>0</v>
      </c>
      <c r="E142" s="32">
        <f>crth!E$2</f>
        <v>0</v>
      </c>
      <c r="F142" s="32">
        <f>crth!F$2</f>
        <v>0</v>
      </c>
      <c r="G142" s="32">
        <f>crth!G$2</f>
        <v>0</v>
      </c>
      <c r="H142" s="32">
        <f>crth!H$2</f>
        <v>0</v>
      </c>
      <c r="I142" s="32">
        <f>crth!I$2</f>
        <v>0</v>
      </c>
      <c r="J142" s="32">
        <f>crth!J$2</f>
        <v>0</v>
      </c>
      <c r="K142" s="32">
        <f>crth!K$2</f>
        <v>0</v>
      </c>
      <c r="L142" s="32">
        <f>crth!L$2</f>
        <v>0</v>
      </c>
      <c r="M142" s="32">
        <f>crth!M$2</f>
        <v>0</v>
      </c>
      <c r="N142" s="32">
        <f>crth!N$2</f>
        <v>0</v>
      </c>
      <c r="O142" s="32">
        <f>crth!O$2</f>
        <v>0</v>
      </c>
      <c r="P142" s="32">
        <f>crth!P$2</f>
        <v>0</v>
      </c>
      <c r="Q142" s="32">
        <f>crth!Q$2</f>
        <v>0</v>
      </c>
      <c r="R142" s="32">
        <f>crth!R$2</f>
        <v>0</v>
      </c>
    </row>
    <row r="143" spans="1:18" ht="11.25" customHeight="1" x14ac:dyDescent="0.25">
      <c r="A143" s="40" t="s">
        <v>10</v>
      </c>
      <c r="B143" s="29" t="str">
        <f ca="1">HYPERLINK("#"&amp;CELL("address",crtm!$C$2),"crtm")</f>
        <v>crtm</v>
      </c>
      <c r="C143" s="32">
        <f>crtm!C$2</f>
        <v>36.194200989667493</v>
      </c>
      <c r="D143" s="32">
        <f>crtm!D$2</f>
        <v>35.652002455275408</v>
      </c>
      <c r="E143" s="32">
        <f>crtm!E$2</f>
        <v>34.760738328430428</v>
      </c>
      <c r="F143" s="32">
        <f>crtm!F$2</f>
        <v>37.654026370605969</v>
      </c>
      <c r="G143" s="32">
        <f>crtm!G$2</f>
        <v>38.280422315366188</v>
      </c>
      <c r="H143" s="32">
        <f>crtm!H$2</f>
        <v>39.410317457448514</v>
      </c>
      <c r="I143" s="32">
        <f>crtm!I$2</f>
        <v>39.582368480179944</v>
      </c>
      <c r="J143" s="32">
        <f>crtm!J$2</f>
        <v>39.994853431075683</v>
      </c>
      <c r="K143" s="32">
        <f>crtm!K$2</f>
        <v>37.576359889942808</v>
      </c>
      <c r="L143" s="32">
        <f>crtm!L$2</f>
        <v>38.045111126270719</v>
      </c>
      <c r="M143" s="32">
        <f>crtm!M$2</f>
        <v>38.525057535411463</v>
      </c>
      <c r="N143" s="32">
        <f>crtm!N$2</f>
        <v>36.000989309389944</v>
      </c>
      <c r="O143" s="32">
        <f>crtm!O$2</f>
        <v>36.786324400291797</v>
      </c>
      <c r="P143" s="32">
        <f>crtm!P$2</f>
        <v>36.343922016298173</v>
      </c>
      <c r="Q143" s="32">
        <f>crtm!Q$2</f>
        <v>34.599427125940807</v>
      </c>
      <c r="R143" s="32">
        <f>crtm!R$2</f>
        <v>35.163418760728341</v>
      </c>
    </row>
    <row r="144" spans="1:18" ht="11.25" customHeight="1" x14ac:dyDescent="0.25">
      <c r="A144" s="40" t="s">
        <v>9</v>
      </c>
      <c r="B144" s="29" t="str">
        <f ca="1">HYPERLINK("#"&amp;CELL("address",crtf!$C$2),"crtf")</f>
        <v>crtf</v>
      </c>
      <c r="C144" s="32">
        <f>crtf!C$2</f>
        <v>120.17055459023264</v>
      </c>
      <c r="D144" s="32">
        <f>crtf!D$2</f>
        <v>121.93608424140936</v>
      </c>
      <c r="E144" s="32">
        <f>crtf!E$2</f>
        <v>128.75943116671553</v>
      </c>
      <c r="F144" s="32">
        <f>crtf!F$2</f>
        <v>120.62372599885045</v>
      </c>
      <c r="G144" s="32">
        <f>crtf!G$2</f>
        <v>133.48331595506821</v>
      </c>
      <c r="H144" s="32">
        <f>crtf!H$2</f>
        <v>122.84084882547269</v>
      </c>
      <c r="I144" s="32">
        <f>crtf!I$2</f>
        <v>128.8067944362665</v>
      </c>
      <c r="J144" s="32">
        <f>crtf!J$2</f>
        <v>124.55610040557299</v>
      </c>
      <c r="K144" s="32">
        <f>crtf!K$2</f>
        <v>125.15762070752453</v>
      </c>
      <c r="L144" s="32">
        <f>crtf!L$2</f>
        <v>105.48652151578007</v>
      </c>
      <c r="M144" s="32">
        <f>crtf!M$2</f>
        <v>117.59426695318528</v>
      </c>
      <c r="N144" s="32">
        <f>crtf!N$2</f>
        <v>99.240242778796372</v>
      </c>
      <c r="O144" s="32">
        <f>crtf!O$2</f>
        <v>89.150295710427869</v>
      </c>
      <c r="P144" s="32">
        <f>crtf!P$2</f>
        <v>90.439116404611013</v>
      </c>
      <c r="Q144" s="32">
        <f>crtf!Q$2</f>
        <v>86.102611727530061</v>
      </c>
      <c r="R144" s="32">
        <f>crtf!R$2</f>
        <v>87.155219856404969</v>
      </c>
    </row>
    <row r="145" spans="1:18" ht="11.25" customHeight="1" x14ac:dyDescent="0.25">
      <c r="A145" s="37" t="s">
        <v>8</v>
      </c>
      <c r="B145" s="29" t="str">
        <f ca="1">HYPERLINK("#"&amp;CELL("address",ctav!$C$2),"ctav")</f>
        <v>ctav</v>
      </c>
      <c r="C145" s="38">
        <f>ctav!C$2</f>
        <v>590.49870595465177</v>
      </c>
      <c r="D145" s="38">
        <f>ctav!D$2</f>
        <v>573.90496999999993</v>
      </c>
      <c r="E145" s="38">
        <f>ctav!E$2</f>
        <v>539.88947999999993</v>
      </c>
      <c r="F145" s="38">
        <f>ctav!F$2</f>
        <v>510.79388</v>
      </c>
      <c r="G145" s="38">
        <f>ctav!G$2</f>
        <v>601.88790999999992</v>
      </c>
      <c r="H145" s="38">
        <f>ctav!H$2</f>
        <v>679.39956660882149</v>
      </c>
      <c r="I145" s="38">
        <f>ctav!I$2</f>
        <v>709.49212999999997</v>
      </c>
      <c r="J145" s="38">
        <f>ctav!J$2</f>
        <v>750.80145000000005</v>
      </c>
      <c r="K145" s="38">
        <f>ctav!K$2</f>
        <v>753.90266999999994</v>
      </c>
      <c r="L145" s="38">
        <f>ctav!L$2</f>
        <v>657.79300000000001</v>
      </c>
      <c r="M145" s="38">
        <f>ctav!M$2</f>
        <v>707.2957566242186</v>
      </c>
      <c r="N145" s="38">
        <f>ctav!N$2</f>
        <v>746.6106178238033</v>
      </c>
      <c r="O145" s="38">
        <f>ctav!O$2</f>
        <v>715.22189467285079</v>
      </c>
      <c r="P145" s="38">
        <f>ctav!P$2</f>
        <v>680.78329254664663</v>
      </c>
      <c r="Q145" s="38">
        <f>ctav!Q$2</f>
        <v>680.20922900544383</v>
      </c>
      <c r="R145" s="38">
        <f>ctav!R$2</f>
        <v>731.96866511455676</v>
      </c>
    </row>
    <row r="146" spans="1:18" ht="11.25" customHeight="1" x14ac:dyDescent="0.25">
      <c r="A146" s="40" t="s">
        <v>566</v>
      </c>
      <c r="B146" s="29" t="str">
        <f ca="1">HYPERLINK("#"&amp;CELL("address",capd!$C$2),"capd")</f>
        <v>capd</v>
      </c>
      <c r="C146" s="32">
        <f>capd!C$2</f>
        <v>22.83423113939622</v>
      </c>
      <c r="D146" s="32">
        <f>capd!D$2</f>
        <v>22.989120000000003</v>
      </c>
      <c r="E146" s="32">
        <f>capd!E$2</f>
        <v>22.105109999999993</v>
      </c>
      <c r="F146" s="32">
        <f>capd!F$2</f>
        <v>23.987809999999993</v>
      </c>
      <c r="G146" s="32">
        <f>capd!G$2</f>
        <v>25.212980000000002</v>
      </c>
      <c r="H146" s="32">
        <f>capd!H$2</f>
        <v>24.564553546961672</v>
      </c>
      <c r="I146" s="32">
        <f>capd!I$2</f>
        <v>28.504420000000007</v>
      </c>
      <c r="J146" s="32">
        <f>capd!J$2</f>
        <v>30.300070000000002</v>
      </c>
      <c r="K146" s="32">
        <f>capd!K$2</f>
        <v>31.10013</v>
      </c>
      <c r="L146" s="32">
        <f>capd!L$2</f>
        <v>29.512789999999992</v>
      </c>
      <c r="M146" s="32">
        <f>capd!M$2</f>
        <v>32.631146328166999</v>
      </c>
      <c r="N146" s="32">
        <f>capd!N$2</f>
        <v>27.303599248575942</v>
      </c>
      <c r="O146" s="32">
        <f>capd!O$2</f>
        <v>25.080057576286453</v>
      </c>
      <c r="P146" s="32">
        <f>capd!P$2</f>
        <v>22.82927394677942</v>
      </c>
      <c r="Q146" s="32">
        <f>capd!Q$2</f>
        <v>21.826081971911641</v>
      </c>
      <c r="R146" s="32">
        <f>capd!R$2</f>
        <v>20.35223624516038</v>
      </c>
    </row>
    <row r="147" spans="1:18" ht="11.25" customHeight="1" x14ac:dyDescent="0.25">
      <c r="A147" s="40" t="s">
        <v>7</v>
      </c>
      <c r="B147" s="29" t="str">
        <f ca="1">HYPERLINK("#"&amp;CELL("address",capi!$C$2),"capi")</f>
        <v>capi</v>
      </c>
      <c r="C147" s="32">
        <f>capi!C$2</f>
        <v>257.77267535370578</v>
      </c>
      <c r="D147" s="32">
        <f>capi!D$2</f>
        <v>260.41865700372068</v>
      </c>
      <c r="E147" s="32">
        <f>capi!E$2</f>
        <v>246.73023089853311</v>
      </c>
      <c r="F147" s="32">
        <f>capi!F$2</f>
        <v>263.67933758148843</v>
      </c>
      <c r="G147" s="32">
        <f>capi!G$2</f>
        <v>293.6088507078195</v>
      </c>
      <c r="H147" s="32">
        <f>capi!H$2</f>
        <v>295.44781422157996</v>
      </c>
      <c r="I147" s="32">
        <f>capi!I$2</f>
        <v>298.28673743105577</v>
      </c>
      <c r="J147" s="32">
        <f>capi!J$2</f>
        <v>327.76550988052804</v>
      </c>
      <c r="K147" s="32">
        <f>capi!K$2</f>
        <v>329.54249402051801</v>
      </c>
      <c r="L147" s="32">
        <f>capi!L$2</f>
        <v>284.44136895494535</v>
      </c>
      <c r="M147" s="32">
        <f>capi!M$2</f>
        <v>297.3936768086935</v>
      </c>
      <c r="N147" s="32">
        <f>capi!N$2</f>
        <v>320.86064293177537</v>
      </c>
      <c r="O147" s="32">
        <f>capi!O$2</f>
        <v>306.21694777796688</v>
      </c>
      <c r="P147" s="32">
        <f>capi!P$2</f>
        <v>281.73155120919461</v>
      </c>
      <c r="Q147" s="32">
        <f>capi!Q$2</f>
        <v>284.40404074664315</v>
      </c>
      <c r="R147" s="32">
        <f>capi!R$2</f>
        <v>307.3261464439679</v>
      </c>
    </row>
    <row r="148" spans="1:18" ht="11.25" customHeight="1" x14ac:dyDescent="0.25">
      <c r="A148" s="40" t="s">
        <v>6</v>
      </c>
      <c r="B148" s="29" t="str">
        <f ca="1">HYPERLINK("#"&amp;CELL("address",cape!$C$2),"cape")</f>
        <v>cape</v>
      </c>
      <c r="C148" s="32">
        <f>cape!C$2</f>
        <v>290.98955225381644</v>
      </c>
      <c r="D148" s="32">
        <f>cape!D$2</f>
        <v>272.32952589570442</v>
      </c>
      <c r="E148" s="32">
        <f>cape!E$2</f>
        <v>251.99145405111994</v>
      </c>
      <c r="F148" s="32">
        <f>cape!F$2</f>
        <v>204.6323817663872</v>
      </c>
      <c r="G148" s="32">
        <f>cape!G$2</f>
        <v>259.16841811387411</v>
      </c>
      <c r="H148" s="32">
        <f>cape!H$2</f>
        <v>330.93904065069796</v>
      </c>
      <c r="I148" s="32">
        <f>cape!I$2</f>
        <v>350.29686528497774</v>
      </c>
      <c r="J148" s="32">
        <f>cape!J$2</f>
        <v>360.75024591161707</v>
      </c>
      <c r="K148" s="32">
        <f>cape!K$2</f>
        <v>362.37963876115612</v>
      </c>
      <c r="L148" s="32">
        <f>cape!L$2</f>
        <v>314.83998732979956</v>
      </c>
      <c r="M148" s="32">
        <f>cape!M$2</f>
        <v>345.15579399310059</v>
      </c>
      <c r="N148" s="32">
        <f>cape!N$2</f>
        <v>368.72434952201422</v>
      </c>
      <c r="O148" s="32">
        <f>cape!O$2</f>
        <v>357.11780570860486</v>
      </c>
      <c r="P148" s="32">
        <f>cape!P$2</f>
        <v>349.30635123576684</v>
      </c>
      <c r="Q148" s="32">
        <f>cape!Q$2</f>
        <v>345.96912972567122</v>
      </c>
      <c r="R148" s="32">
        <f>cape!R$2</f>
        <v>374.43875993291641</v>
      </c>
    </row>
    <row r="149" spans="1:18" ht="11.25" customHeight="1" x14ac:dyDescent="0.25">
      <c r="A149" s="40" t="s">
        <v>5</v>
      </c>
      <c r="B149" s="29" t="str">
        <f ca="1">HYPERLINK("#"&amp;CELL("address",cafi!$C$2),"cafi")</f>
        <v>cafi</v>
      </c>
      <c r="C149" s="32">
        <f>cafi!C$2</f>
        <v>7.5060274291217599</v>
      </c>
      <c r="D149" s="32">
        <f>cafi!D$2</f>
        <v>7.424848395375113</v>
      </c>
      <c r="E149" s="32">
        <f>cafi!E$2</f>
        <v>7.9574883841014046</v>
      </c>
      <c r="F149" s="32">
        <f>cafi!F$2</f>
        <v>7.7528043089180807</v>
      </c>
      <c r="G149" s="32">
        <f>cafi!G$2</f>
        <v>8.4109352427117425</v>
      </c>
      <c r="H149" s="32">
        <f>cafi!H$2</f>
        <v>8.0728736107387338</v>
      </c>
      <c r="I149" s="32">
        <f>cafi!I$2</f>
        <v>8.4855451227235665</v>
      </c>
      <c r="J149" s="32">
        <f>cafi!J$2</f>
        <v>8.2097144928992591</v>
      </c>
      <c r="K149" s="32">
        <f>cafi!K$2</f>
        <v>7.941108122332099</v>
      </c>
      <c r="L149" s="32">
        <f>cafi!L$2</f>
        <v>7.2175179241772538</v>
      </c>
      <c r="M149" s="32">
        <f>cafi!M$2</f>
        <v>7.4191234090985345</v>
      </c>
      <c r="N149" s="32">
        <f>cafi!N$2</f>
        <v>7.1262004460010822</v>
      </c>
      <c r="O149" s="32">
        <f>cafi!O$2</f>
        <v>6.6130064598648284</v>
      </c>
      <c r="P149" s="32">
        <f>cafi!P$2</f>
        <v>6.1962213950965799</v>
      </c>
      <c r="Q149" s="32">
        <f>cafi!Q$2</f>
        <v>6.071129631358513</v>
      </c>
      <c r="R149" s="32">
        <f>cafi!R$2</f>
        <v>6.2762919217169149</v>
      </c>
    </row>
    <row r="150" spans="1:18" ht="11.25" customHeight="1" x14ac:dyDescent="0.25">
      <c r="A150" s="40" t="s">
        <v>4</v>
      </c>
      <c r="B150" s="29" t="str">
        <f ca="1">HYPERLINK("#"&amp;CELL("address",cafe!$C$2),"cafe")</f>
        <v>cafe</v>
      </c>
      <c r="C150" s="32">
        <f>cafe!C$2</f>
        <v>11.396219778611545</v>
      </c>
      <c r="D150" s="32">
        <f>cafe!D$2</f>
        <v>10.74281870519969</v>
      </c>
      <c r="E150" s="32">
        <f>cafe!E$2</f>
        <v>11.105196666245613</v>
      </c>
      <c r="F150" s="32">
        <f>cafe!F$2</f>
        <v>10.741546343206306</v>
      </c>
      <c r="G150" s="32">
        <f>cafe!G$2</f>
        <v>15.486725935594585</v>
      </c>
      <c r="H150" s="32">
        <f>cafe!H$2</f>
        <v>20.375284578843232</v>
      </c>
      <c r="I150" s="32">
        <f>cafe!I$2</f>
        <v>23.918562161243084</v>
      </c>
      <c r="J150" s="32">
        <f>cafe!J$2</f>
        <v>23.77590971495566</v>
      </c>
      <c r="K150" s="32">
        <f>cafe!K$2</f>
        <v>22.939299095993778</v>
      </c>
      <c r="L150" s="32">
        <f>cafe!L$2</f>
        <v>21.781335791077861</v>
      </c>
      <c r="M150" s="32">
        <f>cafe!M$2</f>
        <v>24.696016085159023</v>
      </c>
      <c r="N150" s="32">
        <f>cafe!N$2</f>
        <v>22.595825675436583</v>
      </c>
      <c r="O150" s="32">
        <f>cafe!O$2</f>
        <v>20.19407715012769</v>
      </c>
      <c r="P150" s="32">
        <f>cafe!P$2</f>
        <v>20.719894759809137</v>
      </c>
      <c r="Q150" s="32">
        <f>cafe!Q$2</f>
        <v>21.938846929859228</v>
      </c>
      <c r="R150" s="32">
        <f>cafe!R$2</f>
        <v>23.57523057079506</v>
      </c>
    </row>
    <row r="151" spans="1:18" ht="11.25" customHeight="1" x14ac:dyDescent="0.25">
      <c r="A151" s="37" t="s">
        <v>3</v>
      </c>
      <c r="B151" s="29" t="str">
        <f ca="1">HYPERLINK("#"&amp;CELL("address",ctdn!$C$2),"ctdn")</f>
        <v>ctdn</v>
      </c>
      <c r="C151" s="38">
        <f>ctdn!C$2</f>
        <v>5.0874397546216947</v>
      </c>
      <c r="D151" s="38">
        <f>ctdn!D$2</f>
        <v>5.1000499999999995</v>
      </c>
      <c r="E151" s="38">
        <f>ctdn!E$2</f>
        <v>4.09992</v>
      </c>
      <c r="F151" s="38">
        <f>ctdn!F$2</f>
        <v>4.0999400000000001</v>
      </c>
      <c r="G151" s="38">
        <f>ctdn!G$2</f>
        <v>5.0999299999999996</v>
      </c>
      <c r="H151" s="38">
        <f>ctdn!H$2</f>
        <v>5.0874463945745863</v>
      </c>
      <c r="I151" s="38">
        <f>ctdn!I$2</f>
        <v>5.1000999999999994</v>
      </c>
      <c r="J151" s="38">
        <f>ctdn!J$2</f>
        <v>5.1000300000000003</v>
      </c>
      <c r="K151" s="38">
        <f>ctdn!K$2</f>
        <v>5.0999700000000008</v>
      </c>
      <c r="L151" s="38">
        <f>ctdn!L$2</f>
        <v>4.00007</v>
      </c>
      <c r="M151" s="38">
        <f>ctdn!M$2</f>
        <v>3.9887720774503101</v>
      </c>
      <c r="N151" s="38">
        <f>ctdn!N$2</f>
        <v>4.9919104180539762</v>
      </c>
      <c r="O151" s="38">
        <f>ctdn!O$2</f>
        <v>4.9918463968435987</v>
      </c>
      <c r="P151" s="38">
        <f>ctdn!P$2</f>
        <v>4.9918902392725322</v>
      </c>
      <c r="Q151" s="38">
        <f>ctdn!Q$2</f>
        <v>3.009437473986301</v>
      </c>
      <c r="R151" s="38">
        <f>ctdn!R$2</f>
        <v>3.0094605160270493</v>
      </c>
    </row>
    <row r="152" spans="1:18" ht="11.25" customHeight="1" x14ac:dyDescent="0.25">
      <c r="A152" s="40" t="s">
        <v>2</v>
      </c>
      <c r="B152" s="29" t="str">
        <f ca="1">HYPERLINK("#"&amp;CELL("address",cncs!$C$2),"cncs")</f>
        <v>cncs</v>
      </c>
      <c r="C152" s="32">
        <f>cncs!C$2</f>
        <v>0</v>
      </c>
      <c r="D152" s="32">
        <f>cncs!D$2</f>
        <v>0</v>
      </c>
      <c r="E152" s="32">
        <f>cncs!E$2</f>
        <v>0</v>
      </c>
      <c r="F152" s="32">
        <f>cncs!F$2</f>
        <v>0</v>
      </c>
      <c r="G152" s="32">
        <f>cncs!G$2</f>
        <v>0</v>
      </c>
      <c r="H152" s="32">
        <f>cncs!H$2</f>
        <v>0</v>
      </c>
      <c r="I152" s="32">
        <f>cncs!I$2</f>
        <v>0</v>
      </c>
      <c r="J152" s="32">
        <f>cncs!J$2</f>
        <v>0</v>
      </c>
      <c r="K152" s="32">
        <f>cncs!K$2</f>
        <v>0</v>
      </c>
      <c r="L152" s="32">
        <f>cncs!L$2</f>
        <v>0</v>
      </c>
      <c r="M152" s="32">
        <f>cncs!M$2</f>
        <v>0</v>
      </c>
      <c r="N152" s="32">
        <f>cncs!N$2</f>
        <v>0</v>
      </c>
      <c r="O152" s="32">
        <f>cncs!O$2</f>
        <v>0</v>
      </c>
      <c r="P152" s="32">
        <f>cncs!P$2</f>
        <v>0</v>
      </c>
      <c r="Q152" s="32">
        <f>cncs!Q$2</f>
        <v>0</v>
      </c>
      <c r="R152" s="32">
        <f>cncs!R$2</f>
        <v>0</v>
      </c>
    </row>
    <row r="153" spans="1:18" ht="11.25" customHeight="1" x14ac:dyDescent="0.25">
      <c r="A153" s="40" t="s">
        <v>1</v>
      </c>
      <c r="B153" s="29" t="str">
        <f ca="1">HYPERLINK("#"&amp;CELL("address",cniw!$C$2),"cniw")</f>
        <v>cniw</v>
      </c>
      <c r="C153" s="32">
        <f>cniw!C$2</f>
        <v>5.0874397546216947</v>
      </c>
      <c r="D153" s="32">
        <f>cniw!D$2</f>
        <v>5.1000499999999995</v>
      </c>
      <c r="E153" s="32">
        <f>cniw!E$2</f>
        <v>4.09992</v>
      </c>
      <c r="F153" s="32">
        <f>cniw!F$2</f>
        <v>4.0999400000000001</v>
      </c>
      <c r="G153" s="32">
        <f>cniw!G$2</f>
        <v>5.0999299999999996</v>
      </c>
      <c r="H153" s="32">
        <f>cniw!H$2</f>
        <v>5.0874463945745863</v>
      </c>
      <c r="I153" s="32">
        <f>cniw!I$2</f>
        <v>5.1000999999999994</v>
      </c>
      <c r="J153" s="32">
        <f>cniw!J$2</f>
        <v>5.1000300000000003</v>
      </c>
      <c r="K153" s="32">
        <f>cniw!K$2</f>
        <v>5.0999700000000008</v>
      </c>
      <c r="L153" s="32">
        <f>cniw!L$2</f>
        <v>4.00007</v>
      </c>
      <c r="M153" s="32">
        <f>cniw!M$2</f>
        <v>3.9887720774503101</v>
      </c>
      <c r="N153" s="32">
        <f>cniw!N$2</f>
        <v>4.9919104180539762</v>
      </c>
      <c r="O153" s="32">
        <f>cniw!O$2</f>
        <v>4.9918463968435987</v>
      </c>
      <c r="P153" s="32">
        <f>cniw!P$2</f>
        <v>4.9918902392725322</v>
      </c>
      <c r="Q153" s="32">
        <f>cniw!Q$2</f>
        <v>3.009437473986301</v>
      </c>
      <c r="R153" s="32">
        <f>cniw!R$2</f>
        <v>3.0094605160270493</v>
      </c>
    </row>
    <row r="154" spans="1:18" ht="11.25" customHeight="1" x14ac:dyDescent="0.25">
      <c r="A154" s="37" t="s">
        <v>567</v>
      </c>
      <c r="B154" s="29" t="str">
        <f ca="1">HYPERLINK("#"&amp;CELL("address",ctpi!$C$2),"ctpi")</f>
        <v>ctpi</v>
      </c>
      <c r="C154" s="38">
        <f>ctpi!C$2</f>
        <v>160.31512300585564</v>
      </c>
      <c r="D154" s="38">
        <f>ctpi!D$2</f>
        <v>229.00166999999999</v>
      </c>
      <c r="E154" s="38">
        <f>ctpi!E$2</f>
        <v>134.10478000000001</v>
      </c>
      <c r="F154" s="38">
        <f>ctpi!F$2</f>
        <v>174.61196000000001</v>
      </c>
      <c r="G154" s="38">
        <f>ctpi!G$2</f>
        <v>175.29588999999999</v>
      </c>
      <c r="H154" s="38">
        <f>ctpi!H$2</f>
        <v>169.98635983739217</v>
      </c>
      <c r="I154" s="38">
        <f>ctpi!I$2</f>
        <v>216.19891999999999</v>
      </c>
      <c r="J154" s="38">
        <f>ctpi!J$2</f>
        <v>224.30812</v>
      </c>
      <c r="K154" s="38">
        <f>ctpi!K$2</f>
        <v>214.69587999999999</v>
      </c>
      <c r="L154" s="38">
        <f>ctpi!L$2</f>
        <v>200.49866</v>
      </c>
      <c r="M154" s="38">
        <f>ctpi!M$2</f>
        <v>210.20692180943831</v>
      </c>
      <c r="N154" s="38">
        <f>ctpi!N$2</f>
        <v>257.0448170962166</v>
      </c>
      <c r="O154" s="38">
        <f>ctpi!O$2</f>
        <v>209.75350988206262</v>
      </c>
      <c r="P154" s="38">
        <f>ctpi!P$2</f>
        <v>275.84382140372406</v>
      </c>
      <c r="Q154" s="38">
        <f>ctpi!Q$2</f>
        <v>234.47515520903588</v>
      </c>
      <c r="R154" s="38">
        <f>ctpi!R$2</f>
        <v>269.99002494209509</v>
      </c>
    </row>
    <row r="155" spans="1:18" ht="11.25" customHeight="1" x14ac:dyDescent="0.25">
      <c r="A155" s="33" t="s">
        <v>0</v>
      </c>
      <c r="B155" s="29" t="str">
        <f ca="1">HYPERLINK("#"&amp;CELL("address",STDIF!$C$2),"STDIF")</f>
        <v>STDIF</v>
      </c>
      <c r="C155" s="34">
        <f>STDIF!C$2</f>
        <v>36.116979420939948</v>
      </c>
      <c r="D155" s="34">
        <f>STDIF!D$2</f>
        <v>-13.1043</v>
      </c>
      <c r="E155" s="34">
        <f>STDIF!E$2</f>
        <v>-14.19739</v>
      </c>
      <c r="F155" s="34">
        <f>STDIF!F$2</f>
        <v>29.888330000001069</v>
      </c>
      <c r="G155" s="34">
        <f>STDIF!G$2</f>
        <v>22.422900000001878</v>
      </c>
      <c r="H155" s="34">
        <f>STDIF!H$2</f>
        <v>17.841930324452758</v>
      </c>
      <c r="I155" s="34">
        <f>STDIF!I$2</f>
        <v>82.899839999996672</v>
      </c>
      <c r="J155" s="34">
        <f>STDIF!J$2</f>
        <v>29.935890000000413</v>
      </c>
      <c r="K155" s="34">
        <f>STDIF!K$2</f>
        <v>27.127040000003596</v>
      </c>
      <c r="L155" s="34">
        <f>STDIF!L$2</f>
        <v>38.49551000000006</v>
      </c>
      <c r="M155" s="34">
        <f>STDIF!M$2</f>
        <v>38.386696569852717</v>
      </c>
      <c r="N155" s="34">
        <f>STDIF!N$2</f>
        <v>42.924140399802369</v>
      </c>
      <c r="O155" s="34">
        <f>STDIF!O$2</f>
        <v>1.9625000185303829</v>
      </c>
      <c r="P155" s="34">
        <f>STDIF!P$2</f>
        <v>1.3646305201206275</v>
      </c>
      <c r="Q155" s="34">
        <f>STDIF!Q$2</f>
        <v>2.2216432116910618</v>
      </c>
      <c r="R155" s="34">
        <f>STDIF!R$2</f>
        <v>7.1654329272360533</v>
      </c>
    </row>
  </sheetData>
  <pageMargins left="0.39370078740157483" right="0.39370078740157483" top="0.39370078740157483" bottom="0.39370078740157483" header="0.31496062992125984" footer="0.31496062992125984"/>
  <pageSetup paperSize="9" scale="41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318</v>
      </c>
      <c r="B1" s="42" t="s">
        <v>317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4.5380720359224203</v>
      </c>
      <c r="D2" s="45">
        <v>3.6</v>
      </c>
      <c r="E2" s="45">
        <v>4.0998200000000002</v>
      </c>
      <c r="F2" s="45">
        <v>4.0999999999999996</v>
      </c>
      <c r="G2" s="45">
        <v>3.8</v>
      </c>
      <c r="H2" s="45">
        <v>0.78819145887074005</v>
      </c>
      <c r="I2" s="45">
        <v>3.8</v>
      </c>
      <c r="J2" s="45">
        <v>3.7001300000000001</v>
      </c>
      <c r="K2" s="45">
        <v>3.7</v>
      </c>
      <c r="L2" s="45">
        <v>3.4998999999999998</v>
      </c>
      <c r="M2" s="45">
        <v>3.7021113977261901</v>
      </c>
      <c r="N2" s="45">
        <v>2.36457437661221</v>
      </c>
      <c r="O2" s="45">
        <v>2.36457437661221</v>
      </c>
      <c r="P2" s="45">
        <v>2.36457437661221</v>
      </c>
      <c r="Q2" s="45">
        <v>2.2690360179612101</v>
      </c>
      <c r="R2" s="45">
        <v>2.5317665042514599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4.5380720359224203</v>
      </c>
      <c r="D60" s="5">
        <v>3.6</v>
      </c>
      <c r="E60" s="5">
        <v>4.0998200000000002</v>
      </c>
      <c r="F60" s="5">
        <v>4.0999999999999996</v>
      </c>
      <c r="G60" s="5">
        <v>3.8</v>
      </c>
      <c r="H60" s="5">
        <v>0.78819145887074005</v>
      </c>
      <c r="I60" s="5">
        <v>3.8</v>
      </c>
      <c r="J60" s="5">
        <v>3.7001300000000001</v>
      </c>
      <c r="K60" s="5">
        <v>3.7</v>
      </c>
      <c r="L60" s="5">
        <v>3.4998999999999998</v>
      </c>
      <c r="M60" s="5">
        <v>3.7021113977261901</v>
      </c>
      <c r="N60" s="5">
        <v>2.36457437661221</v>
      </c>
      <c r="O60" s="5">
        <v>2.36457437661221</v>
      </c>
      <c r="P60" s="5">
        <v>2.36457437661221</v>
      </c>
      <c r="Q60" s="5">
        <v>2.2690360179612101</v>
      </c>
      <c r="R60" s="5">
        <v>2.5317665042514599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320</v>
      </c>
      <c r="B1" s="42" t="s">
        <v>319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560.13863182364844</v>
      </c>
      <c r="D2" s="45">
        <v>572.83053000000007</v>
      </c>
      <c r="E2" s="45">
        <v>597.37308000000007</v>
      </c>
      <c r="F2" s="45">
        <v>562.11535000000015</v>
      </c>
      <c r="G2" s="45">
        <v>531.37849000000006</v>
      </c>
      <c r="H2" s="45">
        <v>614.40632378746034</v>
      </c>
      <c r="I2" s="45">
        <v>594.60378000000003</v>
      </c>
      <c r="J2" s="45">
        <v>639.01919999999996</v>
      </c>
      <c r="K2" s="45">
        <v>761.49472000000003</v>
      </c>
      <c r="L2" s="45">
        <v>762.43730000000005</v>
      </c>
      <c r="M2" s="45">
        <v>892.37098830699449</v>
      </c>
      <c r="N2" s="45">
        <v>820.19447591347159</v>
      </c>
      <c r="O2" s="45">
        <v>938.94863962950149</v>
      </c>
      <c r="P2" s="45">
        <v>1056.7057827718975</v>
      </c>
      <c r="Q2" s="45">
        <v>978.23789308262326</v>
      </c>
      <c r="R2" s="45">
        <v>968.99441637978885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84.073755612878585</v>
      </c>
      <c r="D21" s="5">
        <v>146.19917000000001</v>
      </c>
      <c r="E21" s="5">
        <v>43.894120000000001</v>
      </c>
      <c r="F21" s="5">
        <v>31.71358</v>
      </c>
      <c r="G21" s="5">
        <v>62.201270000000001</v>
      </c>
      <c r="H21" s="5">
        <v>78.413000317504867</v>
      </c>
      <c r="I21" s="5">
        <v>51.700519999999997</v>
      </c>
      <c r="J21" s="5">
        <v>41.123800000000003</v>
      </c>
      <c r="K21" s="5">
        <v>47.800280000000001</v>
      </c>
      <c r="L21" s="5">
        <v>46.00432</v>
      </c>
      <c r="M21" s="5">
        <v>35.413212401743138</v>
      </c>
      <c r="N21" s="5">
        <v>26.798580980926335</v>
      </c>
      <c r="O21" s="5">
        <v>34.459537881171713</v>
      </c>
      <c r="P21" s="5">
        <v>32.554459342871574</v>
      </c>
      <c r="Q21" s="5">
        <v>34.560948772785821</v>
      </c>
      <c r="R21" s="5">
        <v>28.715619383233541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84.073755612878585</v>
      </c>
      <c r="D30" s="4">
        <v>146.19917000000001</v>
      </c>
      <c r="E30" s="4">
        <v>43.894120000000001</v>
      </c>
      <c r="F30" s="4">
        <v>31.71358</v>
      </c>
      <c r="G30" s="4">
        <v>62.201270000000001</v>
      </c>
      <c r="H30" s="4">
        <v>78.413000317504867</v>
      </c>
      <c r="I30" s="4">
        <v>51.700519999999997</v>
      </c>
      <c r="J30" s="4">
        <v>41.123800000000003</v>
      </c>
      <c r="K30" s="4">
        <v>47.800280000000001</v>
      </c>
      <c r="L30" s="4">
        <v>46.00432</v>
      </c>
      <c r="M30" s="4">
        <v>35.413212401743138</v>
      </c>
      <c r="N30" s="4">
        <v>26.798580980926335</v>
      </c>
      <c r="O30" s="4">
        <v>34.459537881171713</v>
      </c>
      <c r="P30" s="4">
        <v>32.554459342871574</v>
      </c>
      <c r="Q30" s="4">
        <v>34.560948772785821</v>
      </c>
      <c r="R30" s="4">
        <v>28.715619383233541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3.0961699999999999</v>
      </c>
      <c r="G43" s="7">
        <v>2.0000100000000001</v>
      </c>
      <c r="H43" s="7">
        <v>1.0270359468939101</v>
      </c>
      <c r="I43" s="7">
        <v>2.0004900000000001</v>
      </c>
      <c r="J43" s="7">
        <v>1.0001100000000001</v>
      </c>
      <c r="K43" s="7">
        <v>1.0000100000000001</v>
      </c>
      <c r="L43" s="7">
        <v>2.0028199999999998</v>
      </c>
      <c r="M43" s="7">
        <v>1.0190845537170334</v>
      </c>
      <c r="N43" s="7">
        <v>1.0031554377886827</v>
      </c>
      <c r="O43" s="7">
        <v>1.0210348825743156</v>
      </c>
      <c r="P43" s="7">
        <v>1.0270246598093542</v>
      </c>
      <c r="Q43" s="7">
        <v>3.0333338939174217</v>
      </c>
      <c r="R43" s="7">
        <v>1.0091058348400992</v>
      </c>
    </row>
    <row r="44" spans="1:18" ht="11.25" customHeight="1" x14ac:dyDescent="0.25">
      <c r="A44" s="50" t="s">
        <v>205</v>
      </c>
      <c r="B44" s="51" t="s">
        <v>204</v>
      </c>
      <c r="C44" s="7">
        <v>84.073755612878585</v>
      </c>
      <c r="D44" s="7">
        <v>146.19917000000001</v>
      </c>
      <c r="E44" s="7">
        <v>43.894120000000001</v>
      </c>
      <c r="F44" s="7">
        <v>28.61741</v>
      </c>
      <c r="G44" s="7">
        <v>60.201259999999998</v>
      </c>
      <c r="H44" s="7">
        <v>77.385964370610964</v>
      </c>
      <c r="I44" s="7">
        <v>49.700029999999998</v>
      </c>
      <c r="J44" s="7">
        <v>40.123690000000003</v>
      </c>
      <c r="K44" s="7">
        <v>46.800269999999998</v>
      </c>
      <c r="L44" s="7">
        <v>44.0015</v>
      </c>
      <c r="M44" s="7">
        <v>34.394127848026102</v>
      </c>
      <c r="N44" s="7">
        <v>25.795425543137654</v>
      </c>
      <c r="O44" s="7">
        <v>33.4385029985974</v>
      </c>
      <c r="P44" s="7">
        <v>31.527434683062218</v>
      </c>
      <c r="Q44" s="7">
        <v>31.527614878868402</v>
      </c>
      <c r="R44" s="7">
        <v>27.706513548393442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231.36725511589987</v>
      </c>
      <c r="D52" s="5">
        <v>142.09594000000001</v>
      </c>
      <c r="E52" s="5">
        <v>227.56450000000001</v>
      </c>
      <c r="F52" s="5">
        <v>201.00135</v>
      </c>
      <c r="G52" s="5">
        <v>163.19693000000001</v>
      </c>
      <c r="H52" s="5">
        <v>231.51297152571999</v>
      </c>
      <c r="I52" s="5">
        <v>217.09854000000001</v>
      </c>
      <c r="J52" s="5">
        <v>226.61698000000001</v>
      </c>
      <c r="K52" s="5">
        <v>292.90356000000003</v>
      </c>
      <c r="L52" s="5">
        <v>256.73356999999999</v>
      </c>
      <c r="M52" s="5">
        <v>244.14916293867748</v>
      </c>
      <c r="N52" s="5">
        <v>256.75693438988736</v>
      </c>
      <c r="O52" s="5">
        <v>288.47963888095683</v>
      </c>
      <c r="P52" s="5">
        <v>354.58052592952464</v>
      </c>
      <c r="Q52" s="5">
        <v>315.92068495236225</v>
      </c>
      <c r="R52" s="5">
        <v>288.02973811181567</v>
      </c>
    </row>
    <row r="53" spans="1:18" ht="11.25" customHeight="1" x14ac:dyDescent="0.25">
      <c r="A53" s="48" t="s">
        <v>187</v>
      </c>
      <c r="B53" s="49" t="s">
        <v>186</v>
      </c>
      <c r="C53" s="4">
        <v>230.29244858107614</v>
      </c>
      <c r="D53" s="4">
        <v>142.09594000000001</v>
      </c>
      <c r="E53" s="4">
        <v>227.56450000000001</v>
      </c>
      <c r="F53" s="4">
        <v>201.00135</v>
      </c>
      <c r="G53" s="4">
        <v>163.19693000000001</v>
      </c>
      <c r="H53" s="4">
        <v>231.51297152571999</v>
      </c>
      <c r="I53" s="4">
        <v>217.09854000000001</v>
      </c>
      <c r="J53" s="4">
        <v>226.61698000000001</v>
      </c>
      <c r="K53" s="4">
        <v>292.90356000000003</v>
      </c>
      <c r="L53" s="4">
        <v>256.73356999999999</v>
      </c>
      <c r="M53" s="4">
        <v>244.14916293867748</v>
      </c>
      <c r="N53" s="4">
        <v>256.75693438988736</v>
      </c>
      <c r="O53" s="4">
        <v>288.47963888095683</v>
      </c>
      <c r="P53" s="4">
        <v>354.58052592952464</v>
      </c>
      <c r="Q53" s="4">
        <v>315.92068495236225</v>
      </c>
      <c r="R53" s="4">
        <v>288.02973811181567</v>
      </c>
    </row>
    <row r="54" spans="1:18" ht="11.25" customHeight="1" x14ac:dyDescent="0.25">
      <c r="A54" s="48" t="s">
        <v>185</v>
      </c>
      <c r="B54" s="49" t="s">
        <v>184</v>
      </c>
      <c r="C54" s="4">
        <v>1.0748065348237299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1.0748065348237299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218.44845705550813</v>
      </c>
      <c r="D61" s="5">
        <v>257.03579999999999</v>
      </c>
      <c r="E61" s="5">
        <v>296.71757000000002</v>
      </c>
      <c r="F61" s="5">
        <v>302.53693000000004</v>
      </c>
      <c r="G61" s="5">
        <v>277.88007000000005</v>
      </c>
      <c r="H61" s="5">
        <v>275.17400062240216</v>
      </c>
      <c r="I61" s="5">
        <v>297.89241000000004</v>
      </c>
      <c r="J61" s="5">
        <v>342.46256999999997</v>
      </c>
      <c r="K61" s="5">
        <v>390.29070000000002</v>
      </c>
      <c r="L61" s="5">
        <v>424.98869000000002</v>
      </c>
      <c r="M61" s="5">
        <v>572.92120162276706</v>
      </c>
      <c r="N61" s="5">
        <v>490.58947167287664</v>
      </c>
      <c r="O61" s="5">
        <v>566.42485160058868</v>
      </c>
      <c r="P61" s="5">
        <v>633.31470306785593</v>
      </c>
      <c r="Q61" s="5">
        <v>591.40410585067525</v>
      </c>
      <c r="R61" s="5">
        <v>617.35294844388397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0.8</v>
      </c>
      <c r="M64" s="4">
        <v>1.1464603038119801</v>
      </c>
      <c r="N64" s="4">
        <v>1.3614216107767301</v>
      </c>
      <c r="O64" s="4">
        <v>1.5047291487532199</v>
      </c>
      <c r="P64" s="4">
        <v>1.5047291487532199</v>
      </c>
      <c r="Q64" s="4">
        <v>1.8391134040317201</v>
      </c>
      <c r="R64" s="4">
        <v>1.8391134040317201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0.8</v>
      </c>
      <c r="M65" s="7">
        <v>1.1464603038119801</v>
      </c>
      <c r="N65" s="7">
        <v>1.3614216107767301</v>
      </c>
      <c r="O65" s="7">
        <v>1.5047291487532199</v>
      </c>
      <c r="P65" s="7">
        <v>1.5047291487532199</v>
      </c>
      <c r="Q65" s="7">
        <v>1.8391134040317201</v>
      </c>
      <c r="R65" s="7">
        <v>1.8391134040317201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198.60036304576323</v>
      </c>
      <c r="D68" s="4">
        <v>233.03579999999999</v>
      </c>
      <c r="E68" s="4">
        <v>277.51718</v>
      </c>
      <c r="F68" s="4">
        <v>281.45441000000005</v>
      </c>
      <c r="G68" s="4">
        <v>257.68004000000002</v>
      </c>
      <c r="H68" s="4">
        <v>253.84506205356675</v>
      </c>
      <c r="I68" s="4">
        <v>271.39241000000004</v>
      </c>
      <c r="J68" s="4">
        <v>318.36195999999995</v>
      </c>
      <c r="K68" s="4">
        <v>364.69046000000003</v>
      </c>
      <c r="L68" s="4">
        <v>398.68850000000003</v>
      </c>
      <c r="M68" s="4">
        <v>546.09880266563505</v>
      </c>
      <c r="N68" s="4">
        <v>464.2208846852011</v>
      </c>
      <c r="O68" s="4">
        <v>537.30953416131968</v>
      </c>
      <c r="P68" s="4">
        <v>603.45897187337653</v>
      </c>
      <c r="Q68" s="4">
        <v>564.748905743455</v>
      </c>
      <c r="R68" s="4">
        <v>587.90324821426748</v>
      </c>
    </row>
    <row r="69" spans="1:18" ht="11.25" customHeight="1" x14ac:dyDescent="0.25">
      <c r="A69" s="50" t="s">
        <v>155</v>
      </c>
      <c r="B69" s="51" t="s">
        <v>154</v>
      </c>
      <c r="C69" s="7">
        <v>183.24257189261522</v>
      </c>
      <c r="D69" s="7">
        <v>216.93311</v>
      </c>
      <c r="E69" s="7">
        <v>259.68040000000002</v>
      </c>
      <c r="F69" s="7">
        <v>265.05729000000002</v>
      </c>
      <c r="G69" s="7">
        <v>240.56285</v>
      </c>
      <c r="H69" s="7">
        <v>235.93164499107385</v>
      </c>
      <c r="I69" s="7">
        <v>251.89088000000001</v>
      </c>
      <c r="J69" s="7">
        <v>297.26943999999997</v>
      </c>
      <c r="K69" s="7">
        <v>340.17218000000003</v>
      </c>
      <c r="L69" s="7">
        <v>379.98516000000001</v>
      </c>
      <c r="M69" s="7">
        <v>527.18213754169437</v>
      </c>
      <c r="N69" s="7">
        <v>443.94286806152672</v>
      </c>
      <c r="O69" s="7">
        <v>514.83404331945212</v>
      </c>
      <c r="P69" s="7">
        <v>581.36616189741642</v>
      </c>
      <c r="Q69" s="7">
        <v>542.53635251511628</v>
      </c>
      <c r="R69" s="7">
        <v>566.76584353982935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2.4001899999999998</v>
      </c>
      <c r="J71" s="7">
        <v>3.4010600000000002</v>
      </c>
      <c r="K71" s="7">
        <v>5.9010199999999999</v>
      </c>
      <c r="L71" s="7">
        <v>1.7991699999999999</v>
      </c>
      <c r="M71" s="7">
        <v>1.9107750420758467</v>
      </c>
      <c r="N71" s="7">
        <v>1.7674596350434699</v>
      </c>
      <c r="O71" s="7">
        <v>2.1018536496721349</v>
      </c>
      <c r="P71" s="7">
        <v>2.1017970218524904</v>
      </c>
      <c r="Q71" s="7">
        <v>1.8152181295028564</v>
      </c>
      <c r="R71" s="7">
        <v>1.7675003451641533</v>
      </c>
    </row>
    <row r="72" spans="1:18" ht="11.25" customHeight="1" x14ac:dyDescent="0.25">
      <c r="A72" s="55" t="s">
        <v>149</v>
      </c>
      <c r="B72" s="51" t="s">
        <v>148</v>
      </c>
      <c r="C72" s="7">
        <v>15.357791153148</v>
      </c>
      <c r="D72" s="7">
        <v>16.102689999999999</v>
      </c>
      <c r="E72" s="7">
        <v>17.836780000000001</v>
      </c>
      <c r="F72" s="7">
        <v>16.397120000000001</v>
      </c>
      <c r="G72" s="7">
        <v>17.117190000000001</v>
      </c>
      <c r="H72" s="7">
        <v>17.91341706249289</v>
      </c>
      <c r="I72" s="7">
        <v>17.10134</v>
      </c>
      <c r="J72" s="7">
        <v>17.691459999999999</v>
      </c>
      <c r="K72" s="7">
        <v>18.617260000000002</v>
      </c>
      <c r="L72" s="7">
        <v>16.904170000000001</v>
      </c>
      <c r="M72" s="7">
        <v>17.005890081864766</v>
      </c>
      <c r="N72" s="7">
        <v>18.510556988630899</v>
      </c>
      <c r="O72" s="7">
        <v>20.373637192195488</v>
      </c>
      <c r="P72" s="7">
        <v>19.704398803629971</v>
      </c>
      <c r="Q72" s="7">
        <v>19.847989672317915</v>
      </c>
      <c r="R72" s="7">
        <v>18.725905365663856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0.28661415047768218</v>
      </c>
      <c r="Q73" s="7">
        <v>0.54934542651794305</v>
      </c>
      <c r="R73" s="7">
        <v>0.64399896361011133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0.28661415047768218</v>
      </c>
      <c r="Q77" s="6">
        <v>0.54934542651794305</v>
      </c>
      <c r="R77" s="6">
        <v>0.64399896361011133</v>
      </c>
    </row>
    <row r="78" spans="1:18" ht="11.25" customHeight="1" x14ac:dyDescent="0.25">
      <c r="A78" s="54" t="s">
        <v>137</v>
      </c>
      <c r="B78" s="57" t="s">
        <v>136</v>
      </c>
      <c r="C78" s="4">
        <v>19.848094009744909</v>
      </c>
      <c r="D78" s="4">
        <v>24</v>
      </c>
      <c r="E78" s="4">
        <v>19.200389999999999</v>
      </c>
      <c r="F78" s="4">
        <v>21.082519999999999</v>
      </c>
      <c r="G78" s="4">
        <v>20.200030000000002</v>
      </c>
      <c r="H78" s="4">
        <v>21.328938568835397</v>
      </c>
      <c r="I78" s="4">
        <v>26.5</v>
      </c>
      <c r="J78" s="4">
        <v>24.10061</v>
      </c>
      <c r="K78" s="4">
        <v>25.600239999999999</v>
      </c>
      <c r="L78" s="4">
        <v>25.50019</v>
      </c>
      <c r="M78" s="4">
        <v>25.675938653320053</v>
      </c>
      <c r="N78" s="4">
        <v>25.007165376898797</v>
      </c>
      <c r="O78" s="4">
        <v>27.610588290515807</v>
      </c>
      <c r="P78" s="4">
        <v>28.351002045726226</v>
      </c>
      <c r="Q78" s="4">
        <v>24.816086703188528</v>
      </c>
      <c r="R78" s="4">
        <v>27.61058682558474</v>
      </c>
    </row>
    <row r="79" spans="1:18" ht="11.25" customHeight="1" x14ac:dyDescent="0.25">
      <c r="A79" s="58" t="s">
        <v>135</v>
      </c>
      <c r="B79" s="47" t="s">
        <v>134</v>
      </c>
      <c r="C79" s="5">
        <v>1.19422948313748</v>
      </c>
      <c r="D79" s="5">
        <v>1.2</v>
      </c>
      <c r="E79" s="5">
        <v>0.1</v>
      </c>
      <c r="F79" s="5">
        <v>0.1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25.0549345562243</v>
      </c>
      <c r="D80" s="5">
        <v>26.299620000000001</v>
      </c>
      <c r="E80" s="5">
        <v>29.096889999999998</v>
      </c>
      <c r="F80" s="5">
        <v>26.763490000000001</v>
      </c>
      <c r="G80" s="5">
        <v>28.10022</v>
      </c>
      <c r="H80" s="5">
        <v>29.306351321833393</v>
      </c>
      <c r="I80" s="5">
        <v>27.912310000000002</v>
      </c>
      <c r="J80" s="5">
        <v>28.815850000000001</v>
      </c>
      <c r="K80" s="5">
        <v>30.50018</v>
      </c>
      <c r="L80" s="5">
        <v>34.710720000000002</v>
      </c>
      <c r="M80" s="5">
        <v>39.887411343806669</v>
      </c>
      <c r="N80" s="5">
        <v>46.049488869781214</v>
      </c>
      <c r="O80" s="5">
        <v>49.58461126678425</v>
      </c>
      <c r="P80" s="5">
        <v>36.256094431645337</v>
      </c>
      <c r="Q80" s="5">
        <v>36.352153506799958</v>
      </c>
      <c r="R80" s="5">
        <v>34.896110440855622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0.1</v>
      </c>
      <c r="H81" s="4">
        <v>7.1653670713530085E-2</v>
      </c>
      <c r="I81" s="4">
        <v>0</v>
      </c>
      <c r="J81" s="4">
        <v>0</v>
      </c>
      <c r="K81" s="4">
        <v>0</v>
      </c>
      <c r="L81" s="4">
        <v>7.1753799999999996</v>
      </c>
      <c r="M81" s="4">
        <v>12.133417866496588</v>
      </c>
      <c r="N81" s="4">
        <v>15.859367536065719</v>
      </c>
      <c r="O81" s="4">
        <v>16.337128948341956</v>
      </c>
      <c r="P81" s="4">
        <v>4.1319430420744432</v>
      </c>
      <c r="Q81" s="4">
        <v>3.9648190872344928</v>
      </c>
      <c r="R81" s="4">
        <v>4.3470929746454923</v>
      </c>
    </row>
    <row r="82" spans="1:18" ht="11.25" customHeight="1" x14ac:dyDescent="0.25">
      <c r="A82" s="48" t="s">
        <v>130</v>
      </c>
      <c r="B82" s="49" t="s">
        <v>129</v>
      </c>
      <c r="C82" s="4">
        <v>25.0549345562243</v>
      </c>
      <c r="D82" s="4">
        <v>26.299620000000001</v>
      </c>
      <c r="E82" s="4">
        <v>29.096889999999998</v>
      </c>
      <c r="F82" s="4">
        <v>26.763490000000001</v>
      </c>
      <c r="G82" s="4">
        <v>28.000219999999999</v>
      </c>
      <c r="H82" s="4">
        <v>29.234697651119863</v>
      </c>
      <c r="I82" s="4">
        <v>27.912310000000002</v>
      </c>
      <c r="J82" s="4">
        <v>28.815850000000001</v>
      </c>
      <c r="K82" s="4">
        <v>30.50018</v>
      </c>
      <c r="L82" s="4">
        <v>27.535340000000001</v>
      </c>
      <c r="M82" s="4">
        <v>27.753993477310082</v>
      </c>
      <c r="N82" s="4">
        <v>30.190121333715499</v>
      </c>
      <c r="O82" s="4">
        <v>33.247482318442295</v>
      </c>
      <c r="P82" s="4">
        <v>32.124151389570898</v>
      </c>
      <c r="Q82" s="4">
        <v>32.387334419565462</v>
      </c>
      <c r="R82" s="4">
        <v>30.549017466210131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520</v>
      </c>
      <c r="B1" s="42" t="s">
        <v>321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8856.4775007165408</v>
      </c>
      <c r="D2" s="45">
        <v>9388.1952299999994</v>
      </c>
      <c r="E2" s="45">
        <v>9515.3391999999985</v>
      </c>
      <c r="F2" s="45">
        <v>9072.9</v>
      </c>
      <c r="G2" s="45">
        <v>8962.4423400000014</v>
      </c>
      <c r="H2" s="45">
        <v>9285.2409194126303</v>
      </c>
      <c r="I2" s="45">
        <v>9078.2434699999976</v>
      </c>
      <c r="J2" s="45">
        <v>9018.9999299999999</v>
      </c>
      <c r="K2" s="45">
        <v>9240.9534199999998</v>
      </c>
      <c r="L2" s="45">
        <v>8835.0460700000003</v>
      </c>
      <c r="M2" s="45">
        <v>8052.6165294367001</v>
      </c>
      <c r="N2" s="45">
        <v>8848.4519622815078</v>
      </c>
      <c r="O2" s="45">
        <v>8802.2594821820949</v>
      </c>
      <c r="P2" s="45">
        <v>8960.9963102463862</v>
      </c>
      <c r="Q2" s="45">
        <v>8921.348046240566</v>
      </c>
      <c r="R2" s="45">
        <v>9164.2890296715086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8856.4775007165408</v>
      </c>
      <c r="D21" s="5">
        <v>9388.1952299999994</v>
      </c>
      <c r="E21" s="5">
        <v>9515.3391999999985</v>
      </c>
      <c r="F21" s="5">
        <v>9072.9</v>
      </c>
      <c r="G21" s="5">
        <v>8962.4423400000014</v>
      </c>
      <c r="H21" s="5">
        <v>9285.2409194126303</v>
      </c>
      <c r="I21" s="5">
        <v>9078.2434699999976</v>
      </c>
      <c r="J21" s="5">
        <v>9018.9999299999999</v>
      </c>
      <c r="K21" s="5">
        <v>9240.9534199999998</v>
      </c>
      <c r="L21" s="5">
        <v>8835.0460700000003</v>
      </c>
      <c r="M21" s="5">
        <v>8052.6165294367001</v>
      </c>
      <c r="N21" s="5">
        <v>8848.4519622815078</v>
      </c>
      <c r="O21" s="5">
        <v>8802.2594821820949</v>
      </c>
      <c r="P21" s="5">
        <v>8960.9963102463862</v>
      </c>
      <c r="Q21" s="5">
        <v>8921.348046240566</v>
      </c>
      <c r="R21" s="5">
        <v>9164.2890296715086</v>
      </c>
    </row>
    <row r="22" spans="1:18" ht="11.25" customHeight="1" x14ac:dyDescent="0.25">
      <c r="A22" s="48" t="s">
        <v>249</v>
      </c>
      <c r="B22" s="49" t="s">
        <v>248</v>
      </c>
      <c r="C22" s="4">
        <v>8856.4775007165408</v>
      </c>
      <c r="D22" s="4">
        <v>9388.1952299999994</v>
      </c>
      <c r="E22" s="4">
        <v>9515.3391999999985</v>
      </c>
      <c r="F22" s="4">
        <v>9072.9</v>
      </c>
      <c r="G22" s="4">
        <v>8962.4423400000014</v>
      </c>
      <c r="H22" s="4">
        <v>9285.2409194126303</v>
      </c>
      <c r="I22" s="4">
        <v>9078.2434699999976</v>
      </c>
      <c r="J22" s="4">
        <v>9018.9999299999999</v>
      </c>
      <c r="K22" s="4">
        <v>9240.9534199999998</v>
      </c>
      <c r="L22" s="4">
        <v>8835.0460700000003</v>
      </c>
      <c r="M22" s="4">
        <v>8052.6165294367001</v>
      </c>
      <c r="N22" s="4">
        <v>8848.4519622815078</v>
      </c>
      <c r="O22" s="4">
        <v>8802.2594821820949</v>
      </c>
      <c r="P22" s="4">
        <v>8960.9963102463862</v>
      </c>
      <c r="Q22" s="4">
        <v>8921.348046240566</v>
      </c>
      <c r="R22" s="4">
        <v>9164.2890296715086</v>
      </c>
    </row>
    <row r="23" spans="1:18" ht="11.25" customHeight="1" x14ac:dyDescent="0.25">
      <c r="A23" s="50" t="s">
        <v>247</v>
      </c>
      <c r="B23" s="51" t="s">
        <v>246</v>
      </c>
      <c r="C23" s="7">
        <v>8305.5077863762326</v>
      </c>
      <c r="D23" s="7">
        <v>8721.9884700000002</v>
      </c>
      <c r="E23" s="7">
        <v>9010.737119999998</v>
      </c>
      <c r="F23" s="7">
        <v>8821.7999999999993</v>
      </c>
      <c r="G23" s="7">
        <v>8589.0405800000008</v>
      </c>
      <c r="H23" s="7">
        <v>8869.0286307946462</v>
      </c>
      <c r="I23" s="7">
        <v>8610.4412299999985</v>
      </c>
      <c r="J23" s="7">
        <v>8668.7999299999992</v>
      </c>
      <c r="K23" s="7">
        <v>8798.1508599999997</v>
      </c>
      <c r="L23" s="7">
        <v>8365.6489400000009</v>
      </c>
      <c r="M23" s="7">
        <v>7730.9370164127677</v>
      </c>
      <c r="N23" s="7">
        <v>8335.2185325861919</v>
      </c>
      <c r="O23" s="7">
        <v>8408.1637527467265</v>
      </c>
      <c r="P23" s="7">
        <v>8610.8472985553708</v>
      </c>
      <c r="Q23" s="7">
        <v>8557.8962453425047</v>
      </c>
      <c r="R23" s="7">
        <v>8834.228355584728</v>
      </c>
    </row>
    <row r="24" spans="1:18" ht="11.25" customHeight="1" x14ac:dyDescent="0.25">
      <c r="A24" s="52" t="s">
        <v>245</v>
      </c>
      <c r="B24" s="53" t="s">
        <v>244</v>
      </c>
      <c r="C24" s="6">
        <v>8196.8806725900467</v>
      </c>
      <c r="D24" s="6">
        <v>8666.1879000000008</v>
      </c>
      <c r="E24" s="6">
        <v>8917.3367399999988</v>
      </c>
      <c r="F24" s="6">
        <v>8766</v>
      </c>
      <c r="G24" s="6">
        <v>8536.2403300000005</v>
      </c>
      <c r="H24" s="6">
        <v>8789.8513246561961</v>
      </c>
      <c r="I24" s="6">
        <v>8521.1407999999992</v>
      </c>
      <c r="J24" s="6">
        <v>8525.6999299999989</v>
      </c>
      <c r="K24" s="6">
        <v>8718.9503999999997</v>
      </c>
      <c r="L24" s="6">
        <v>8271.2495200000012</v>
      </c>
      <c r="M24" s="6">
        <v>7640.6049761501818</v>
      </c>
      <c r="N24" s="6">
        <v>8138.2895662869614</v>
      </c>
      <c r="O24" s="6">
        <v>8282.2919652240362</v>
      </c>
      <c r="P24" s="6">
        <v>8528.6363232320091</v>
      </c>
      <c r="Q24" s="6">
        <v>8380.2426674309736</v>
      </c>
      <c r="R24" s="6">
        <v>8780.4403363327256</v>
      </c>
    </row>
    <row r="25" spans="1:18" ht="11.25" customHeight="1" x14ac:dyDescent="0.25">
      <c r="A25" s="52" t="s">
        <v>243</v>
      </c>
      <c r="B25" s="53" t="s">
        <v>242</v>
      </c>
      <c r="C25" s="6">
        <v>108.62711378618509</v>
      </c>
      <c r="D25" s="6">
        <v>55.80057</v>
      </c>
      <c r="E25" s="6">
        <v>93.400379999999998</v>
      </c>
      <c r="F25" s="6">
        <v>55.8</v>
      </c>
      <c r="G25" s="6">
        <v>52.800249999999998</v>
      </c>
      <c r="H25" s="6">
        <v>79.17730613844931</v>
      </c>
      <c r="I25" s="6">
        <v>89.300430000000006</v>
      </c>
      <c r="J25" s="6">
        <v>143.1</v>
      </c>
      <c r="K25" s="6">
        <v>79.200460000000007</v>
      </c>
      <c r="L25" s="6">
        <v>94.399420000000006</v>
      </c>
      <c r="M25" s="6">
        <v>90.332040262586176</v>
      </c>
      <c r="N25" s="6">
        <v>196.92896629923089</v>
      </c>
      <c r="O25" s="6">
        <v>125.87178752268987</v>
      </c>
      <c r="P25" s="6">
        <v>82.210975323361367</v>
      </c>
      <c r="Q25" s="6">
        <v>177.65357791153113</v>
      </c>
      <c r="R25" s="6">
        <v>53.788019252002861</v>
      </c>
    </row>
    <row r="26" spans="1:18" ht="11.25" customHeight="1" x14ac:dyDescent="0.25">
      <c r="A26" s="50" t="s">
        <v>241</v>
      </c>
      <c r="B26" s="51" t="s">
        <v>240</v>
      </c>
      <c r="C26" s="7">
        <v>550.9697143403082</v>
      </c>
      <c r="D26" s="7">
        <v>666.20675999999992</v>
      </c>
      <c r="E26" s="7">
        <v>504.60208</v>
      </c>
      <c r="F26" s="7">
        <v>251.1</v>
      </c>
      <c r="G26" s="7">
        <v>373.40175999999997</v>
      </c>
      <c r="H26" s="7">
        <v>416.2122886179846</v>
      </c>
      <c r="I26" s="7">
        <v>467.80223999999998</v>
      </c>
      <c r="J26" s="7">
        <v>350.2</v>
      </c>
      <c r="K26" s="7">
        <v>442.80256000000003</v>
      </c>
      <c r="L26" s="7">
        <v>469.39713</v>
      </c>
      <c r="M26" s="7">
        <v>321.67951302393226</v>
      </c>
      <c r="N26" s="7">
        <v>513.23342969531586</v>
      </c>
      <c r="O26" s="7">
        <v>394.09572943536762</v>
      </c>
      <c r="P26" s="7">
        <v>350.14901169101614</v>
      </c>
      <c r="Q26" s="7">
        <v>363.45180089806126</v>
      </c>
      <c r="R26" s="7">
        <v>330.06067408677984</v>
      </c>
    </row>
    <row r="27" spans="1:18" ht="11.25" customHeight="1" x14ac:dyDescent="0.25">
      <c r="A27" s="52" t="s">
        <v>239</v>
      </c>
      <c r="B27" s="53" t="s">
        <v>238</v>
      </c>
      <c r="C27" s="6">
        <v>548.9395242189745</v>
      </c>
      <c r="D27" s="6">
        <v>664.20673999999997</v>
      </c>
      <c r="E27" s="6">
        <v>502.60207000000003</v>
      </c>
      <c r="F27" s="6">
        <v>249.1</v>
      </c>
      <c r="G27" s="6">
        <v>371.40174999999999</v>
      </c>
      <c r="H27" s="6">
        <v>414.18210128110127</v>
      </c>
      <c r="I27" s="6">
        <v>465.80223000000001</v>
      </c>
      <c r="J27" s="6">
        <v>350.2</v>
      </c>
      <c r="K27" s="6">
        <v>442.80256000000003</v>
      </c>
      <c r="L27" s="6">
        <v>469.39713</v>
      </c>
      <c r="M27" s="6">
        <v>321.67951302393226</v>
      </c>
      <c r="N27" s="6">
        <v>513.23342969531586</v>
      </c>
      <c r="O27" s="6">
        <v>394.09572943536762</v>
      </c>
      <c r="P27" s="6">
        <v>350.14901169101614</v>
      </c>
      <c r="Q27" s="6">
        <v>363.45180089806126</v>
      </c>
      <c r="R27" s="6">
        <v>330.06067408677984</v>
      </c>
    </row>
    <row r="28" spans="1:18" ht="11.25" customHeight="1" x14ac:dyDescent="0.25">
      <c r="A28" s="52" t="s">
        <v>237</v>
      </c>
      <c r="B28" s="53" t="s">
        <v>236</v>
      </c>
      <c r="C28" s="6">
        <v>2.0301901213337219</v>
      </c>
      <c r="D28" s="6">
        <v>2.0000200000000001</v>
      </c>
      <c r="E28" s="6">
        <v>2.0000100000000001</v>
      </c>
      <c r="F28" s="6">
        <v>2</v>
      </c>
      <c r="G28" s="6">
        <v>2.0000100000000001</v>
      </c>
      <c r="H28" s="6">
        <v>2.0301873368833205</v>
      </c>
      <c r="I28" s="6">
        <v>2.0000100000000001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521</v>
      </c>
      <c r="B1" s="42" t="s">
        <v>322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1303.2487799007522</v>
      </c>
      <c r="D2" s="45">
        <v>1312.9609799999998</v>
      </c>
      <c r="E2" s="45">
        <v>1317.8307000000009</v>
      </c>
      <c r="F2" s="45">
        <v>1317.8353399999987</v>
      </c>
      <c r="G2" s="45">
        <v>1321.9920500000003</v>
      </c>
      <c r="H2" s="45">
        <v>1318.5230793565529</v>
      </c>
      <c r="I2" s="45">
        <v>1313.65545</v>
      </c>
      <c r="J2" s="45">
        <v>1319.1999900000001</v>
      </c>
      <c r="K2" s="45">
        <v>1293.5074700000005</v>
      </c>
      <c r="L2" s="45">
        <v>1175.4928199999972</v>
      </c>
      <c r="M2" s="45">
        <v>1280.7295557394395</v>
      </c>
      <c r="N2" s="45">
        <v>1235.836438329992</v>
      </c>
      <c r="O2" s="45">
        <v>1249.0923855928181</v>
      </c>
      <c r="P2" s="45">
        <v>1245.8679659883446</v>
      </c>
      <c r="Q2" s="45">
        <v>1228.1804312027839</v>
      </c>
      <c r="R2" s="45">
        <v>1226.8540838802785</v>
      </c>
    </row>
    <row r="3" spans="1:18" ht="11.25" customHeight="1" x14ac:dyDescent="0.25">
      <c r="A3" s="46" t="s">
        <v>286</v>
      </c>
      <c r="B3" s="47" t="s">
        <v>285</v>
      </c>
      <c r="C3" s="5">
        <v>1303.2487799007522</v>
      </c>
      <c r="D3" s="5">
        <v>1312.9609799999998</v>
      </c>
      <c r="E3" s="5">
        <v>1317.8307000000009</v>
      </c>
      <c r="F3" s="5">
        <v>1317.8353399999987</v>
      </c>
      <c r="G3" s="5">
        <v>1321.9920500000003</v>
      </c>
      <c r="H3" s="5">
        <v>1318.5230793565529</v>
      </c>
      <c r="I3" s="5">
        <v>1313.65545</v>
      </c>
      <c r="J3" s="5">
        <v>1319.1999900000001</v>
      </c>
      <c r="K3" s="5">
        <v>1293.5074700000005</v>
      </c>
      <c r="L3" s="5">
        <v>1175.4928199999972</v>
      </c>
      <c r="M3" s="5">
        <v>1280.7295557394395</v>
      </c>
      <c r="N3" s="5">
        <v>1235.836438329992</v>
      </c>
      <c r="O3" s="5">
        <v>1249.0923855928181</v>
      </c>
      <c r="P3" s="5">
        <v>1245.8679659883446</v>
      </c>
      <c r="Q3" s="5">
        <v>1228.1804312027839</v>
      </c>
      <c r="R3" s="5">
        <v>1226.8540838802785</v>
      </c>
    </row>
    <row r="4" spans="1:18" ht="11.25" customHeight="1" x14ac:dyDescent="0.25">
      <c r="A4" s="48" t="s">
        <v>284</v>
      </c>
      <c r="B4" s="49" t="s">
        <v>283</v>
      </c>
      <c r="C4" s="4">
        <v>1303.2487799007522</v>
      </c>
      <c r="D4" s="4">
        <v>1312.9609799999998</v>
      </c>
      <c r="E4" s="4">
        <v>1317.8307000000009</v>
      </c>
      <c r="F4" s="4">
        <v>1317.8353399999987</v>
      </c>
      <c r="G4" s="4">
        <v>1321.9920500000003</v>
      </c>
      <c r="H4" s="4">
        <v>1318.5230793565529</v>
      </c>
      <c r="I4" s="4">
        <v>1313.65545</v>
      </c>
      <c r="J4" s="4">
        <v>1319.1999900000001</v>
      </c>
      <c r="K4" s="4">
        <v>1293.5074700000005</v>
      </c>
      <c r="L4" s="4">
        <v>1175.4928199999972</v>
      </c>
      <c r="M4" s="4">
        <v>1280.7295557394395</v>
      </c>
      <c r="N4" s="4">
        <v>1235.836438329992</v>
      </c>
      <c r="O4" s="4">
        <v>1249.0923855928181</v>
      </c>
      <c r="P4" s="4">
        <v>1245.8679659883446</v>
      </c>
      <c r="Q4" s="4">
        <v>1228.1804312027839</v>
      </c>
      <c r="R4" s="4">
        <v>1226.8540838802785</v>
      </c>
    </row>
    <row r="5" spans="1:18" ht="11.25" customHeight="1" x14ac:dyDescent="0.25">
      <c r="A5" s="50" t="s">
        <v>282</v>
      </c>
      <c r="B5" s="51" t="s">
        <v>281</v>
      </c>
      <c r="C5" s="7">
        <v>1303.2487799007522</v>
      </c>
      <c r="D5" s="7">
        <v>1312.9609799999998</v>
      </c>
      <c r="E5" s="7">
        <v>1317.8307000000009</v>
      </c>
      <c r="F5" s="7">
        <v>1317.8353399999987</v>
      </c>
      <c r="G5" s="7">
        <v>1321.9920500000003</v>
      </c>
      <c r="H5" s="7">
        <v>1318.5230793565529</v>
      </c>
      <c r="I5" s="7">
        <v>1313.65545</v>
      </c>
      <c r="J5" s="7">
        <v>1319.1999900000001</v>
      </c>
      <c r="K5" s="7">
        <v>1293.5074700000005</v>
      </c>
      <c r="L5" s="7">
        <v>1175.4928199999972</v>
      </c>
      <c r="M5" s="7">
        <v>1280.7295557394395</v>
      </c>
      <c r="N5" s="7">
        <v>1235.836438329992</v>
      </c>
      <c r="O5" s="7">
        <v>1249.0923855928181</v>
      </c>
      <c r="P5" s="7">
        <v>1245.8679659883446</v>
      </c>
      <c r="Q5" s="7">
        <v>1228.1804312027839</v>
      </c>
      <c r="R5" s="7">
        <v>1226.8540838802785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1303.2487799007522</v>
      </c>
      <c r="D7" s="6">
        <v>1312.9609799999998</v>
      </c>
      <c r="E7" s="6">
        <v>1317.8307000000009</v>
      </c>
      <c r="F7" s="6">
        <v>1317.8353399999987</v>
      </c>
      <c r="G7" s="6">
        <v>1321.9920500000003</v>
      </c>
      <c r="H7" s="6">
        <v>1318.5230793565529</v>
      </c>
      <c r="I7" s="6">
        <v>1313.65545</v>
      </c>
      <c r="J7" s="6">
        <v>1319.1999900000001</v>
      </c>
      <c r="K7" s="6">
        <v>1293.5074700000005</v>
      </c>
      <c r="L7" s="6">
        <v>1175.4928199999972</v>
      </c>
      <c r="M7" s="6">
        <v>1280.7295557394395</v>
      </c>
      <c r="N7" s="6">
        <v>1235.836438329992</v>
      </c>
      <c r="O7" s="6">
        <v>1249.0923855928181</v>
      </c>
      <c r="P7" s="6">
        <v>1245.8679659883446</v>
      </c>
      <c r="Q7" s="6">
        <v>1228.1804312027839</v>
      </c>
      <c r="R7" s="6">
        <v>1226.8540838802785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522</v>
      </c>
      <c r="B1" s="42" t="s">
        <v>323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606.31497466792291</v>
      </c>
      <c r="D2" s="45">
        <v>599.48217999999997</v>
      </c>
      <c r="E2" s="45">
        <v>700.01630999999998</v>
      </c>
      <c r="F2" s="45">
        <v>679.81822999999997</v>
      </c>
      <c r="G2" s="45">
        <v>706.39575000000002</v>
      </c>
      <c r="H2" s="45">
        <v>756.51945539343922</v>
      </c>
      <c r="I2" s="45">
        <v>762.97412999999995</v>
      </c>
      <c r="J2" s="45">
        <v>800.09999000000005</v>
      </c>
      <c r="K2" s="45">
        <v>817.70473000000004</v>
      </c>
      <c r="L2" s="45">
        <v>599.29633999999999</v>
      </c>
      <c r="M2" s="45">
        <v>791.02760353091003</v>
      </c>
      <c r="N2" s="45">
        <v>825.14091907901138</v>
      </c>
      <c r="O2" s="45">
        <v>787.02111397726094</v>
      </c>
      <c r="P2" s="45">
        <v>843.91420655393404</v>
      </c>
      <c r="Q2" s="45">
        <v>831.62105469785524</v>
      </c>
      <c r="R2" s="45">
        <v>803.14206721485243</v>
      </c>
    </row>
    <row r="3" spans="1:18" ht="11.25" customHeight="1" x14ac:dyDescent="0.25">
      <c r="A3" s="46" t="s">
        <v>286</v>
      </c>
      <c r="B3" s="47" t="s">
        <v>285</v>
      </c>
      <c r="C3" s="5">
        <v>606.31497466792291</v>
      </c>
      <c r="D3" s="5">
        <v>599.48217999999997</v>
      </c>
      <c r="E3" s="5">
        <v>700.01630999999998</v>
      </c>
      <c r="F3" s="5">
        <v>679.81822999999997</v>
      </c>
      <c r="G3" s="5">
        <v>706.39575000000002</v>
      </c>
      <c r="H3" s="5">
        <v>756.51945539343922</v>
      </c>
      <c r="I3" s="5">
        <v>762.97412999999995</v>
      </c>
      <c r="J3" s="5">
        <v>800.09999000000005</v>
      </c>
      <c r="K3" s="5">
        <v>817.70473000000004</v>
      </c>
      <c r="L3" s="5">
        <v>599.29633999999999</v>
      </c>
      <c r="M3" s="5">
        <v>791.02760353091003</v>
      </c>
      <c r="N3" s="5">
        <v>825.14091907901138</v>
      </c>
      <c r="O3" s="5">
        <v>787.02111397726094</v>
      </c>
      <c r="P3" s="5">
        <v>843.91420655393404</v>
      </c>
      <c r="Q3" s="5">
        <v>831.62105469785524</v>
      </c>
      <c r="R3" s="5">
        <v>803.14206721485243</v>
      </c>
    </row>
    <row r="4" spans="1:18" ht="11.25" customHeight="1" x14ac:dyDescent="0.25">
      <c r="A4" s="48" t="s">
        <v>284</v>
      </c>
      <c r="B4" s="49" t="s">
        <v>283</v>
      </c>
      <c r="C4" s="4">
        <v>606.31497466792291</v>
      </c>
      <c r="D4" s="4">
        <v>599.48217999999997</v>
      </c>
      <c r="E4" s="4">
        <v>700.01630999999998</v>
      </c>
      <c r="F4" s="4">
        <v>679.81822999999997</v>
      </c>
      <c r="G4" s="4">
        <v>706.39575000000002</v>
      </c>
      <c r="H4" s="4">
        <v>756.51945539343922</v>
      </c>
      <c r="I4" s="4">
        <v>762.97412999999995</v>
      </c>
      <c r="J4" s="4">
        <v>800.09999000000005</v>
      </c>
      <c r="K4" s="4">
        <v>817.70473000000004</v>
      </c>
      <c r="L4" s="4">
        <v>599.29633999999999</v>
      </c>
      <c r="M4" s="4">
        <v>791.02760353091003</v>
      </c>
      <c r="N4" s="4">
        <v>825.14091907901138</v>
      </c>
      <c r="O4" s="4">
        <v>787.02111397726094</v>
      </c>
      <c r="P4" s="4">
        <v>843.91420655393404</v>
      </c>
      <c r="Q4" s="4">
        <v>831.62105469785524</v>
      </c>
      <c r="R4" s="4">
        <v>803.14206721485243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606.31497466792291</v>
      </c>
      <c r="D11" s="7">
        <v>599.48217999999997</v>
      </c>
      <c r="E11" s="7">
        <v>700.01630999999998</v>
      </c>
      <c r="F11" s="7">
        <v>679.81822999999997</v>
      </c>
      <c r="G11" s="7">
        <v>706.39575000000002</v>
      </c>
      <c r="H11" s="7">
        <v>756.51945539343922</v>
      </c>
      <c r="I11" s="7">
        <v>762.97412999999995</v>
      </c>
      <c r="J11" s="7">
        <v>800.09999000000005</v>
      </c>
      <c r="K11" s="7">
        <v>817.70473000000004</v>
      </c>
      <c r="L11" s="7">
        <v>599.29633999999999</v>
      </c>
      <c r="M11" s="7">
        <v>791.02760353091003</v>
      </c>
      <c r="N11" s="7">
        <v>825.14091907901138</v>
      </c>
      <c r="O11" s="7">
        <v>787.02111397726094</v>
      </c>
      <c r="P11" s="7">
        <v>843.91420655393404</v>
      </c>
      <c r="Q11" s="7">
        <v>831.62105469785524</v>
      </c>
      <c r="R11" s="7">
        <v>803.14206721485243</v>
      </c>
    </row>
    <row r="12" spans="1:18" ht="11.25" customHeight="1" x14ac:dyDescent="0.25">
      <c r="A12" s="52" t="s">
        <v>268</v>
      </c>
      <c r="B12" s="53" t="s">
        <v>267</v>
      </c>
      <c r="C12" s="6">
        <v>606.31497466792291</v>
      </c>
      <c r="D12" s="6">
        <v>599.48217999999997</v>
      </c>
      <c r="E12" s="6">
        <v>700.01630999999998</v>
      </c>
      <c r="F12" s="6">
        <v>679.81822999999997</v>
      </c>
      <c r="G12" s="6">
        <v>706.39575000000002</v>
      </c>
      <c r="H12" s="6">
        <v>756.51945539343922</v>
      </c>
      <c r="I12" s="6">
        <v>762.97412999999995</v>
      </c>
      <c r="J12" s="6">
        <v>800.09999000000005</v>
      </c>
      <c r="K12" s="6">
        <v>817.70473000000004</v>
      </c>
      <c r="L12" s="6">
        <v>599.29633999999999</v>
      </c>
      <c r="M12" s="6">
        <v>791.02760353091003</v>
      </c>
      <c r="N12" s="6">
        <v>825.14091907901138</v>
      </c>
      <c r="O12" s="6">
        <v>787.02111397726094</v>
      </c>
      <c r="P12" s="6">
        <v>843.91420655393404</v>
      </c>
      <c r="Q12" s="6">
        <v>831.62105469785524</v>
      </c>
      <c r="R12" s="6">
        <v>803.14206721485243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523</v>
      </c>
      <c r="B1" s="42" t="s">
        <v>324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524</v>
      </c>
      <c r="B1" s="42" t="s">
        <v>325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525</v>
      </c>
      <c r="B1" s="42" t="s">
        <v>326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526</v>
      </c>
      <c r="B1" s="42" t="s">
        <v>327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1.93465176268272</v>
      </c>
      <c r="D2" s="45">
        <v>1.90029</v>
      </c>
      <c r="E2" s="45">
        <v>1.79956</v>
      </c>
      <c r="F2" s="45">
        <v>2.2003699999999999</v>
      </c>
      <c r="G2" s="45">
        <v>2.3996300000000002</v>
      </c>
      <c r="H2" s="45">
        <v>2.0540718231658577</v>
      </c>
      <c r="I2" s="45">
        <v>2.2999200000000002</v>
      </c>
      <c r="J2" s="45">
        <v>2.1001599999999998</v>
      </c>
      <c r="K2" s="45">
        <v>2.2999000000000001</v>
      </c>
      <c r="L2" s="45">
        <v>2.5002300000000002</v>
      </c>
      <c r="M2" s="45">
        <v>2.1973883949726276</v>
      </c>
      <c r="N2" s="45">
        <v>2.1018438903219621</v>
      </c>
      <c r="O2" s="45">
        <v>2.5556595980135191</v>
      </c>
      <c r="P2" s="45">
        <v>2.3645927014771333</v>
      </c>
      <c r="Q2" s="45">
        <v>2.2690272282164217</v>
      </c>
      <c r="R2" s="45">
        <v>2.6033947562222819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1.93465176268272</v>
      </c>
      <c r="D61" s="5">
        <v>1.90029</v>
      </c>
      <c r="E61" s="5">
        <v>1.79956</v>
      </c>
      <c r="F61" s="5">
        <v>2.2003699999999999</v>
      </c>
      <c r="G61" s="5">
        <v>2.3996300000000002</v>
      </c>
      <c r="H61" s="5">
        <v>2.0540718231658577</v>
      </c>
      <c r="I61" s="5">
        <v>2.2999200000000002</v>
      </c>
      <c r="J61" s="5">
        <v>2.1001599999999998</v>
      </c>
      <c r="K61" s="5">
        <v>2.2999000000000001</v>
      </c>
      <c r="L61" s="5">
        <v>2.5002300000000002</v>
      </c>
      <c r="M61" s="5">
        <v>2.1973883949726276</v>
      </c>
      <c r="N61" s="5">
        <v>2.1018438903219621</v>
      </c>
      <c r="O61" s="5">
        <v>2.5556595980135191</v>
      </c>
      <c r="P61" s="5">
        <v>2.3645927014771333</v>
      </c>
      <c r="Q61" s="5">
        <v>2.2690272282164217</v>
      </c>
      <c r="R61" s="5">
        <v>2.6033947562222819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1.93465176268272</v>
      </c>
      <c r="D68" s="4">
        <v>1.90029</v>
      </c>
      <c r="E68" s="4">
        <v>1.79956</v>
      </c>
      <c r="F68" s="4">
        <v>2.2003699999999999</v>
      </c>
      <c r="G68" s="4">
        <v>2.3996300000000002</v>
      </c>
      <c r="H68" s="4">
        <v>2.0540718231658577</v>
      </c>
      <c r="I68" s="4">
        <v>2.2999200000000002</v>
      </c>
      <c r="J68" s="4">
        <v>2.1001599999999998</v>
      </c>
      <c r="K68" s="4">
        <v>2.2999000000000001</v>
      </c>
      <c r="L68" s="4">
        <v>2.5002300000000002</v>
      </c>
      <c r="M68" s="4">
        <v>2.1973883949726276</v>
      </c>
      <c r="N68" s="4">
        <v>2.1018438903219621</v>
      </c>
      <c r="O68" s="4">
        <v>2.5556595980135191</v>
      </c>
      <c r="P68" s="4">
        <v>2.3645927014771333</v>
      </c>
      <c r="Q68" s="4">
        <v>2.2690272282164217</v>
      </c>
      <c r="R68" s="4">
        <v>2.6033947562222819</v>
      </c>
    </row>
    <row r="69" spans="1:18" ht="11.25" customHeight="1" x14ac:dyDescent="0.25">
      <c r="A69" s="50" t="s">
        <v>155</v>
      </c>
      <c r="B69" s="51" t="s">
        <v>154</v>
      </c>
      <c r="C69" s="7">
        <v>1.93465176268272</v>
      </c>
      <c r="D69" s="7">
        <v>1.90029</v>
      </c>
      <c r="E69" s="7">
        <v>1.79956</v>
      </c>
      <c r="F69" s="7">
        <v>2.2003699999999999</v>
      </c>
      <c r="G69" s="7">
        <v>2.3996300000000002</v>
      </c>
      <c r="H69" s="7">
        <v>2.0540718231658577</v>
      </c>
      <c r="I69" s="7">
        <v>2.2999200000000002</v>
      </c>
      <c r="J69" s="7">
        <v>2.1001599999999998</v>
      </c>
      <c r="K69" s="7">
        <v>2.2999000000000001</v>
      </c>
      <c r="L69" s="7">
        <v>2.5002300000000002</v>
      </c>
      <c r="M69" s="7">
        <v>2.1973883949726276</v>
      </c>
      <c r="N69" s="7">
        <v>2.1018438903219621</v>
      </c>
      <c r="O69" s="7">
        <v>2.5556595980135191</v>
      </c>
      <c r="P69" s="7">
        <v>2.3645927014771333</v>
      </c>
      <c r="Q69" s="7">
        <v>2.2690272282164217</v>
      </c>
      <c r="R69" s="7">
        <v>2.6033947562222819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527</v>
      </c>
      <c r="B1" s="42" t="s">
        <v>328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290</v>
      </c>
      <c r="B1" s="42" t="s">
        <v>289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9768.4150186299812</v>
      </c>
      <c r="D2" s="45">
        <v>9774.3999999999978</v>
      </c>
      <c r="E2" s="45">
        <v>9807.2999999999956</v>
      </c>
      <c r="F2" s="45">
        <v>9457.2999999999993</v>
      </c>
      <c r="G2" s="45">
        <v>9832.6999999999989</v>
      </c>
      <c r="H2" s="45">
        <v>9773.0008598452278</v>
      </c>
      <c r="I2" s="45">
        <v>9931.9999999999964</v>
      </c>
      <c r="J2" s="45">
        <v>10680.9</v>
      </c>
      <c r="K2" s="45">
        <v>10987.8</v>
      </c>
      <c r="L2" s="45">
        <v>11369.099999999999</v>
      </c>
      <c r="M2" s="45">
        <v>11810.977357409001</v>
      </c>
      <c r="N2" s="45">
        <v>11347.592433361997</v>
      </c>
      <c r="O2" s="45">
        <v>12440.0019107672</v>
      </c>
      <c r="P2" s="45">
        <v>12164.493169007401</v>
      </c>
      <c r="Q2" s="45">
        <v>11966.155536447899</v>
      </c>
      <c r="R2" s="45">
        <v>11932.119996178499</v>
      </c>
    </row>
    <row r="3" spans="1:18" ht="11.25" customHeight="1" x14ac:dyDescent="0.25">
      <c r="A3" s="46" t="s">
        <v>286</v>
      </c>
      <c r="B3" s="47" t="s">
        <v>285</v>
      </c>
      <c r="C3" s="5">
        <v>292.56233877901832</v>
      </c>
      <c r="D3" s="5">
        <v>283.09710999999879</v>
      </c>
      <c r="E3" s="5">
        <v>331.39662999999746</v>
      </c>
      <c r="F3" s="5">
        <v>270.39999999999998</v>
      </c>
      <c r="G3" s="5">
        <v>55.2</v>
      </c>
      <c r="H3" s="5">
        <v>0.21496130696474999</v>
      </c>
      <c r="I3" s="5">
        <v>0.19999999999890861</v>
      </c>
      <c r="J3" s="5">
        <v>0.2</v>
      </c>
      <c r="K3" s="5">
        <v>0.2</v>
      </c>
      <c r="L3" s="5">
        <v>0.2</v>
      </c>
      <c r="M3" s="5">
        <v>0.21496130696474999</v>
      </c>
      <c r="N3" s="5">
        <v>0.21496130696474999</v>
      </c>
      <c r="O3" s="5">
        <v>0.21496089424545062</v>
      </c>
      <c r="P3" s="5">
        <v>0.21496088489766407</v>
      </c>
      <c r="Q3" s="5">
        <v>0.21496130696323235</v>
      </c>
      <c r="R3" s="5">
        <v>0.21496087667583197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292.56233877901832</v>
      </c>
      <c r="D15" s="4">
        <v>283.09710999999879</v>
      </c>
      <c r="E15" s="4">
        <v>331.39662999999746</v>
      </c>
      <c r="F15" s="4">
        <v>270.39999999999998</v>
      </c>
      <c r="G15" s="4">
        <v>55.2</v>
      </c>
      <c r="H15" s="4">
        <v>0.21496130696474999</v>
      </c>
      <c r="I15" s="4">
        <v>0.19999999999890861</v>
      </c>
      <c r="J15" s="4">
        <v>0.2</v>
      </c>
      <c r="K15" s="4">
        <v>0.2</v>
      </c>
      <c r="L15" s="4">
        <v>0.2</v>
      </c>
      <c r="M15" s="4">
        <v>0.21496130696474999</v>
      </c>
      <c r="N15" s="4">
        <v>0.21496130696474999</v>
      </c>
      <c r="O15" s="4">
        <v>0.21496089424545062</v>
      </c>
      <c r="P15" s="4">
        <v>0.21496088489766407</v>
      </c>
      <c r="Q15" s="4">
        <v>0.21496130696323235</v>
      </c>
      <c r="R15" s="4">
        <v>0.21496087667583197</v>
      </c>
    </row>
    <row r="16" spans="1:18" ht="11.25" customHeight="1" x14ac:dyDescent="0.25">
      <c r="A16" s="50" t="s">
        <v>260</v>
      </c>
      <c r="B16" s="51" t="s">
        <v>259</v>
      </c>
      <c r="C16" s="7">
        <v>292.34737747205355</v>
      </c>
      <c r="D16" s="7">
        <v>282.8971099999988</v>
      </c>
      <c r="E16" s="7">
        <v>331.19662999999747</v>
      </c>
      <c r="F16" s="7">
        <v>270.2</v>
      </c>
      <c r="G16" s="7">
        <v>55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0.21496130696474894</v>
      </c>
      <c r="D17" s="7">
        <v>0.2</v>
      </c>
      <c r="E17" s="7">
        <v>0.2</v>
      </c>
      <c r="F17" s="7">
        <v>0.2</v>
      </c>
      <c r="G17" s="7">
        <v>0.2</v>
      </c>
      <c r="H17" s="7">
        <v>0.21496130696474999</v>
      </c>
      <c r="I17" s="7">
        <v>0.19999999999890861</v>
      </c>
      <c r="J17" s="7">
        <v>0.2</v>
      </c>
      <c r="K17" s="7">
        <v>0.2</v>
      </c>
      <c r="L17" s="7">
        <v>0.2</v>
      </c>
      <c r="M17" s="7">
        <v>0.21496130696474999</v>
      </c>
      <c r="N17" s="7">
        <v>0.21496130696474999</v>
      </c>
      <c r="O17" s="7">
        <v>0.21496089424545062</v>
      </c>
      <c r="P17" s="7">
        <v>0.21496088489766407</v>
      </c>
      <c r="Q17" s="7">
        <v>0.21496130696323235</v>
      </c>
      <c r="R17" s="7">
        <v>0.21496087667583197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1068.4532339734394</v>
      </c>
      <c r="D21" s="5">
        <v>998.38978999999995</v>
      </c>
      <c r="E21" s="5">
        <v>1038.4894099999999</v>
      </c>
      <c r="F21" s="5">
        <v>1006.9</v>
      </c>
      <c r="G21" s="5">
        <v>1073.2</v>
      </c>
      <c r="H21" s="5">
        <v>971.24295404604902</v>
      </c>
      <c r="I21" s="5">
        <v>989.9</v>
      </c>
      <c r="J21" s="5">
        <v>981.69999999999993</v>
      </c>
      <c r="K21" s="5">
        <v>987</v>
      </c>
      <c r="L21" s="5">
        <v>1038.2</v>
      </c>
      <c r="M21" s="5">
        <v>1000.7404222795491</v>
      </c>
      <c r="N21" s="5">
        <v>943.68013757523602</v>
      </c>
      <c r="O21" s="5">
        <v>913.5121469035787</v>
      </c>
      <c r="P21" s="5">
        <v>869.77950937470257</v>
      </c>
      <c r="Q21" s="5">
        <v>970.16814751122718</v>
      </c>
      <c r="R21" s="5">
        <v>865.64745037581395</v>
      </c>
    </row>
    <row r="22" spans="1:18" ht="11.25" customHeight="1" x14ac:dyDescent="0.25">
      <c r="A22" s="48" t="s">
        <v>249</v>
      </c>
      <c r="B22" s="49" t="s">
        <v>248</v>
      </c>
      <c r="C22" s="4">
        <v>1068.4532339734394</v>
      </c>
      <c r="D22" s="4">
        <v>998.38978999999995</v>
      </c>
      <c r="E22" s="4">
        <v>1038.4894099999999</v>
      </c>
      <c r="F22" s="4">
        <v>1006.9</v>
      </c>
      <c r="G22" s="4">
        <v>1073.2</v>
      </c>
      <c r="H22" s="4">
        <v>971.24295404604902</v>
      </c>
      <c r="I22" s="4">
        <v>989.9</v>
      </c>
      <c r="J22" s="4">
        <v>981.69999999999993</v>
      </c>
      <c r="K22" s="4">
        <v>987</v>
      </c>
      <c r="L22" s="4">
        <v>1038.2</v>
      </c>
      <c r="M22" s="4">
        <v>1000.7404222795491</v>
      </c>
      <c r="N22" s="4">
        <v>943.68013757523602</v>
      </c>
      <c r="O22" s="4">
        <v>913.5121469035787</v>
      </c>
      <c r="P22" s="4">
        <v>869.77950937470257</v>
      </c>
      <c r="Q22" s="4">
        <v>970.16814751122718</v>
      </c>
      <c r="R22" s="4">
        <v>865.64745037581395</v>
      </c>
    </row>
    <row r="23" spans="1:18" ht="11.25" customHeight="1" x14ac:dyDescent="0.25">
      <c r="A23" s="50" t="s">
        <v>247</v>
      </c>
      <c r="B23" s="51" t="s">
        <v>246</v>
      </c>
      <c r="C23" s="7">
        <v>1068.4532339734394</v>
      </c>
      <c r="D23" s="7">
        <v>998.38978999999995</v>
      </c>
      <c r="E23" s="7">
        <v>1038.4894099999999</v>
      </c>
      <c r="F23" s="7">
        <v>1006.9</v>
      </c>
      <c r="G23" s="7">
        <v>1073.2</v>
      </c>
      <c r="H23" s="7">
        <v>971.24295404604902</v>
      </c>
      <c r="I23" s="7">
        <v>989.9</v>
      </c>
      <c r="J23" s="7">
        <v>981.69999999999993</v>
      </c>
      <c r="K23" s="7">
        <v>987</v>
      </c>
      <c r="L23" s="7">
        <v>1038.2</v>
      </c>
      <c r="M23" s="7">
        <v>1000.7404222795491</v>
      </c>
      <c r="N23" s="7">
        <v>943.68013757523602</v>
      </c>
      <c r="O23" s="7">
        <v>913.5121469035787</v>
      </c>
      <c r="P23" s="7">
        <v>869.77950937470257</v>
      </c>
      <c r="Q23" s="7">
        <v>970.16814751122718</v>
      </c>
      <c r="R23" s="7">
        <v>865.64745037581395</v>
      </c>
    </row>
    <row r="24" spans="1:18" ht="11.25" customHeight="1" x14ac:dyDescent="0.25">
      <c r="A24" s="52" t="s">
        <v>245</v>
      </c>
      <c r="B24" s="53" t="s">
        <v>244</v>
      </c>
      <c r="C24" s="6">
        <v>965.93828348467287</v>
      </c>
      <c r="D24" s="6">
        <v>942.58476999999993</v>
      </c>
      <c r="E24" s="6">
        <v>945.09035999999992</v>
      </c>
      <c r="F24" s="6">
        <v>913.5</v>
      </c>
      <c r="G24" s="6">
        <v>981.8</v>
      </c>
      <c r="H24" s="6">
        <v>859.582497372695</v>
      </c>
      <c r="I24" s="6">
        <v>861</v>
      </c>
      <c r="J24" s="6">
        <v>850.8</v>
      </c>
      <c r="K24" s="6">
        <v>867.21213999999998</v>
      </c>
      <c r="L24" s="6">
        <v>905.2</v>
      </c>
      <c r="M24" s="6">
        <v>864.71768415018948</v>
      </c>
      <c r="N24" s="6">
        <v>821.86873029521303</v>
      </c>
      <c r="O24" s="6">
        <v>832.30469796713487</v>
      </c>
      <c r="P24" s="6">
        <v>839.32671734777091</v>
      </c>
      <c r="Q24" s="6">
        <v>946.80901882105809</v>
      </c>
      <c r="R24" s="6">
        <v>844.34185118881476</v>
      </c>
    </row>
    <row r="25" spans="1:18" ht="11.25" customHeight="1" x14ac:dyDescent="0.25">
      <c r="A25" s="52" t="s">
        <v>243</v>
      </c>
      <c r="B25" s="53" t="s">
        <v>242</v>
      </c>
      <c r="C25" s="6">
        <v>102.51495048876653</v>
      </c>
      <c r="D25" s="6">
        <v>55.805019999999999</v>
      </c>
      <c r="E25" s="6">
        <v>93.399050000000003</v>
      </c>
      <c r="F25" s="6">
        <v>93.4</v>
      </c>
      <c r="G25" s="6">
        <v>91.4</v>
      </c>
      <c r="H25" s="6">
        <v>111.66045667335401</v>
      </c>
      <c r="I25" s="6">
        <v>128.9</v>
      </c>
      <c r="J25" s="6">
        <v>130.9</v>
      </c>
      <c r="K25" s="6">
        <v>119.78785999999999</v>
      </c>
      <c r="L25" s="6">
        <v>133</v>
      </c>
      <c r="M25" s="6">
        <v>136.02273812935957</v>
      </c>
      <c r="N25" s="6">
        <v>121.811407280023</v>
      </c>
      <c r="O25" s="6">
        <v>81.207448936443825</v>
      </c>
      <c r="P25" s="6">
        <v>30.452792026931714</v>
      </c>
      <c r="Q25" s="6">
        <v>23.359128690169129</v>
      </c>
      <c r="R25" s="6">
        <v>21.305599186999199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1548.3662940670699</v>
      </c>
      <c r="D52" s="5">
        <v>1485.4848</v>
      </c>
      <c r="E52" s="5">
        <v>1593.38375</v>
      </c>
      <c r="F52" s="5">
        <v>1653.3</v>
      </c>
      <c r="G52" s="5">
        <v>1600.1</v>
      </c>
      <c r="H52" s="5">
        <v>1330.8493360084101</v>
      </c>
      <c r="I52" s="5">
        <v>1473.2</v>
      </c>
      <c r="J52" s="5">
        <v>1497.1</v>
      </c>
      <c r="K52" s="5">
        <v>1234.5</v>
      </c>
      <c r="L52" s="5">
        <v>1343.9</v>
      </c>
      <c r="M52" s="5">
        <v>1397.1290723225386</v>
      </c>
      <c r="N52" s="5">
        <v>1376.6599789815614</v>
      </c>
      <c r="O52" s="5">
        <v>1479.5519505344005</v>
      </c>
      <c r="P52" s="5">
        <v>1190.6205723533446</v>
      </c>
      <c r="Q52" s="5">
        <v>1085.0291391993915</v>
      </c>
      <c r="R52" s="5">
        <v>1037.4728444658033</v>
      </c>
    </row>
    <row r="53" spans="1:18" ht="11.25" customHeight="1" x14ac:dyDescent="0.25">
      <c r="A53" s="48" t="s">
        <v>187</v>
      </c>
      <c r="B53" s="49" t="s">
        <v>186</v>
      </c>
      <c r="C53" s="4">
        <v>1548.3662940670699</v>
      </c>
      <c r="D53" s="4">
        <v>1485.4848</v>
      </c>
      <c r="E53" s="4">
        <v>1593.38375</v>
      </c>
      <c r="F53" s="4">
        <v>1653.3</v>
      </c>
      <c r="G53" s="4">
        <v>1600.1</v>
      </c>
      <c r="H53" s="4">
        <v>1330.8493360084101</v>
      </c>
      <c r="I53" s="4">
        <v>1473.2</v>
      </c>
      <c r="J53" s="4">
        <v>1497.1</v>
      </c>
      <c r="K53" s="4">
        <v>1234.5</v>
      </c>
      <c r="L53" s="4">
        <v>1343.9</v>
      </c>
      <c r="M53" s="4">
        <v>1397.1290723225386</v>
      </c>
      <c r="N53" s="4">
        <v>1376.6599789815614</v>
      </c>
      <c r="O53" s="4">
        <v>1479.5519505344005</v>
      </c>
      <c r="P53" s="4">
        <v>1190.6205723533446</v>
      </c>
      <c r="Q53" s="4">
        <v>1085.0291391993915</v>
      </c>
      <c r="R53" s="4">
        <v>1037.4728444658033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6608.0299990446174</v>
      </c>
      <c r="D61" s="5">
        <v>6705.7313899999999</v>
      </c>
      <c r="E61" s="5">
        <v>6490.4338199999993</v>
      </c>
      <c r="F61" s="5">
        <v>6130.4</v>
      </c>
      <c r="G61" s="5">
        <v>6618.1</v>
      </c>
      <c r="H61" s="5">
        <v>7078.6758383490969</v>
      </c>
      <c r="I61" s="5">
        <v>6994.0999999999995</v>
      </c>
      <c r="J61" s="5">
        <v>7715.3000000000011</v>
      </c>
      <c r="K61" s="5">
        <v>8149.3999999999978</v>
      </c>
      <c r="L61" s="5">
        <v>8280.7999999999993</v>
      </c>
      <c r="M61" s="5">
        <v>8708.4408139868137</v>
      </c>
      <c r="N61" s="5">
        <v>8260.8913728862153</v>
      </c>
      <c r="O61" s="5">
        <v>9347.7177934426327</v>
      </c>
      <c r="P61" s="5">
        <v>9452.5466451596112</v>
      </c>
      <c r="Q61" s="5">
        <v>9217.3258813413704</v>
      </c>
      <c r="R61" s="5">
        <v>9303.3156662192487</v>
      </c>
    </row>
    <row r="62" spans="1:18" ht="11.25" customHeight="1" x14ac:dyDescent="0.25">
      <c r="A62" s="48" t="s">
        <v>169</v>
      </c>
      <c r="B62" s="49" t="s">
        <v>168</v>
      </c>
      <c r="C62" s="4">
        <v>3597.2580491067201</v>
      </c>
      <c r="D62" s="4">
        <v>3478.5</v>
      </c>
      <c r="E62" s="4">
        <v>3458.9</v>
      </c>
      <c r="F62" s="4">
        <v>2856</v>
      </c>
      <c r="G62" s="4">
        <v>3161</v>
      </c>
      <c r="H62" s="4">
        <v>3189.5958727429102</v>
      </c>
      <c r="I62" s="4">
        <v>3065.9</v>
      </c>
      <c r="J62" s="4">
        <v>3186.1</v>
      </c>
      <c r="K62" s="4">
        <v>3295.8</v>
      </c>
      <c r="L62" s="4">
        <v>3516.4</v>
      </c>
      <c r="M62" s="4">
        <v>3298.6290245533601</v>
      </c>
      <c r="N62" s="4">
        <v>2944.3727906754598</v>
      </c>
      <c r="O62" s="4">
        <v>3766.5520206362899</v>
      </c>
      <c r="P62" s="4">
        <v>3615.05206840546</v>
      </c>
      <c r="Q62" s="4">
        <v>3526.2252794496999</v>
      </c>
      <c r="R62" s="4">
        <v>3186.25203019012</v>
      </c>
    </row>
    <row r="63" spans="1:18" ht="11.25" customHeight="1" x14ac:dyDescent="0.25">
      <c r="A63" s="48" t="s">
        <v>167</v>
      </c>
      <c r="B63" s="49" t="s">
        <v>166</v>
      </c>
      <c r="C63" s="4">
        <v>5.75618610872265</v>
      </c>
      <c r="D63" s="4">
        <v>9</v>
      </c>
      <c r="E63" s="4">
        <v>12</v>
      </c>
      <c r="F63" s="4">
        <v>32</v>
      </c>
      <c r="G63" s="4">
        <v>80.3</v>
      </c>
      <c r="H63" s="4">
        <v>114.45495366389601</v>
      </c>
      <c r="I63" s="4">
        <v>150.69999999999999</v>
      </c>
      <c r="J63" s="4">
        <v>175.2</v>
      </c>
      <c r="K63" s="4">
        <v>172.9</v>
      </c>
      <c r="L63" s="4">
        <v>168</v>
      </c>
      <c r="M63" s="4">
        <v>177.46250119422899</v>
      </c>
      <c r="N63" s="4">
        <v>166.475589949365</v>
      </c>
      <c r="O63" s="4">
        <v>211.68911818095</v>
      </c>
      <c r="P63" s="4">
        <v>271.11397726187101</v>
      </c>
      <c r="Q63" s="4">
        <v>330.70602847043102</v>
      </c>
      <c r="R63" s="4">
        <v>416.16509028374901</v>
      </c>
    </row>
    <row r="64" spans="1:18" ht="11.25" customHeight="1" x14ac:dyDescent="0.25">
      <c r="A64" s="48" t="s">
        <v>165</v>
      </c>
      <c r="B64" s="49" t="s">
        <v>164</v>
      </c>
      <c r="C64" s="4">
        <v>62.649278685392204</v>
      </c>
      <c r="D64" s="4">
        <v>67</v>
      </c>
      <c r="E64" s="4">
        <v>70</v>
      </c>
      <c r="F64" s="4">
        <v>80.3</v>
      </c>
      <c r="G64" s="4">
        <v>86.699999999999989</v>
      </c>
      <c r="H64" s="4">
        <v>92.505015763829164</v>
      </c>
      <c r="I64" s="4">
        <v>100.80000000000001</v>
      </c>
      <c r="J64" s="4">
        <v>107.3</v>
      </c>
      <c r="K64" s="4">
        <v>116.69999999999999</v>
      </c>
      <c r="L64" s="4">
        <v>127.9</v>
      </c>
      <c r="M64" s="4">
        <v>172.51839113403989</v>
      </c>
      <c r="N64" s="4">
        <v>181.403458488583</v>
      </c>
      <c r="O64" s="4">
        <v>203.42505015763879</v>
      </c>
      <c r="P64" s="4">
        <v>227.93063915161912</v>
      </c>
      <c r="Q64" s="4">
        <v>249.90446164134909</v>
      </c>
      <c r="R64" s="4">
        <v>265.50109869112407</v>
      </c>
    </row>
    <row r="65" spans="1:18" ht="11.25" customHeight="1" x14ac:dyDescent="0.25">
      <c r="A65" s="50" t="s">
        <v>163</v>
      </c>
      <c r="B65" s="51" t="s">
        <v>162</v>
      </c>
      <c r="C65" s="7">
        <v>62.362663609439203</v>
      </c>
      <c r="D65" s="7">
        <v>66.5</v>
      </c>
      <c r="E65" s="7">
        <v>69.2</v>
      </c>
      <c r="F65" s="7">
        <v>79</v>
      </c>
      <c r="G65" s="7">
        <v>85.1</v>
      </c>
      <c r="H65" s="7">
        <v>90.689786949460199</v>
      </c>
      <c r="I65" s="7">
        <v>98.9</v>
      </c>
      <c r="J65" s="7">
        <v>105.2</v>
      </c>
      <c r="K65" s="7">
        <v>114.1</v>
      </c>
      <c r="L65" s="7">
        <v>123.7</v>
      </c>
      <c r="M65" s="7">
        <v>164.87532244196001</v>
      </c>
      <c r="N65" s="7">
        <v>166.42782077003901</v>
      </c>
      <c r="O65" s="7">
        <v>174.40527371739799</v>
      </c>
      <c r="P65" s="7">
        <v>177.86853921849601</v>
      </c>
      <c r="Q65" s="7">
        <v>182.38272666475601</v>
      </c>
      <c r="R65" s="7">
        <v>184.91449316900699</v>
      </c>
    </row>
    <row r="66" spans="1:18" ht="11.25" customHeight="1" x14ac:dyDescent="0.25">
      <c r="A66" s="50" t="s">
        <v>161</v>
      </c>
      <c r="B66" s="51" t="s">
        <v>160</v>
      </c>
      <c r="C66" s="7">
        <v>0.28661507595300001</v>
      </c>
      <c r="D66" s="7">
        <v>0.5</v>
      </c>
      <c r="E66" s="7">
        <v>0.8</v>
      </c>
      <c r="F66" s="7">
        <v>1.3</v>
      </c>
      <c r="G66" s="7">
        <v>1.6</v>
      </c>
      <c r="H66" s="7">
        <v>1.8152288143689701</v>
      </c>
      <c r="I66" s="7">
        <v>1.9</v>
      </c>
      <c r="J66" s="7">
        <v>2.1</v>
      </c>
      <c r="K66" s="7">
        <v>2.6</v>
      </c>
      <c r="L66" s="7">
        <v>4.2</v>
      </c>
      <c r="M66" s="7">
        <v>7.6430686920798703</v>
      </c>
      <c r="N66" s="7">
        <v>14.975637718544</v>
      </c>
      <c r="O66" s="7">
        <v>29.0197764402408</v>
      </c>
      <c r="P66" s="7">
        <v>50.0620999331231</v>
      </c>
      <c r="Q66" s="7">
        <v>67.521734976593095</v>
      </c>
      <c r="R66" s="7">
        <v>80.586605522117097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2917.5981656635108</v>
      </c>
      <c r="D68" s="4">
        <v>3122.7313899999999</v>
      </c>
      <c r="E68" s="4">
        <v>2920.3338199999998</v>
      </c>
      <c r="F68" s="4">
        <v>3132.6999999999994</v>
      </c>
      <c r="G68" s="4">
        <v>3262.5000000000005</v>
      </c>
      <c r="H68" s="4">
        <v>3652.359797458676</v>
      </c>
      <c r="I68" s="4">
        <v>3641.2999999999997</v>
      </c>
      <c r="J68" s="4">
        <v>4214.8000000000011</v>
      </c>
      <c r="K68" s="4">
        <v>4530.8999999999978</v>
      </c>
      <c r="L68" s="4">
        <v>4435</v>
      </c>
      <c r="M68" s="4">
        <v>5025.2937804528483</v>
      </c>
      <c r="N68" s="4">
        <v>4936.0848380624811</v>
      </c>
      <c r="O68" s="4">
        <v>5129.6037206423971</v>
      </c>
      <c r="P68" s="4">
        <v>5301.9781919256429</v>
      </c>
      <c r="Q68" s="4">
        <v>5078.9624534250606</v>
      </c>
      <c r="R68" s="4">
        <v>5400.5498307363041</v>
      </c>
    </row>
    <row r="69" spans="1:18" ht="11.25" customHeight="1" x14ac:dyDescent="0.25">
      <c r="A69" s="50" t="s">
        <v>155</v>
      </c>
      <c r="B69" s="51" t="s">
        <v>154</v>
      </c>
      <c r="C69" s="7">
        <v>2827.792843712753</v>
      </c>
      <c r="D69" s="7">
        <v>3032.3333900000002</v>
      </c>
      <c r="E69" s="7">
        <v>2830.9389100000003</v>
      </c>
      <c r="F69" s="7">
        <v>3018.7036399999993</v>
      </c>
      <c r="G69" s="7">
        <v>3099.4050000000007</v>
      </c>
      <c r="H69" s="7">
        <v>3387.24258593491</v>
      </c>
      <c r="I69" s="7">
        <v>3199.9121299999997</v>
      </c>
      <c r="J69" s="7">
        <v>3643.1135600000007</v>
      </c>
      <c r="K69" s="7">
        <v>3944.1129499999988</v>
      </c>
      <c r="L69" s="7">
        <v>3826.0725400000001</v>
      </c>
      <c r="M69" s="7">
        <v>4420.03439380911</v>
      </c>
      <c r="N69" s="7">
        <v>4359.6330558708269</v>
      </c>
      <c r="O69" s="7">
        <v>4516.4406801551168</v>
      </c>
      <c r="P69" s="7">
        <v>4717.6198668046754</v>
      </c>
      <c r="Q69" s="7">
        <v>4226.8359552809734</v>
      </c>
      <c r="R69" s="7">
        <v>4473.4290110553893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30.452602523195697</v>
      </c>
      <c r="D71" s="7">
        <v>27.099399999999999</v>
      </c>
      <c r="E71" s="7">
        <v>21.89875</v>
      </c>
      <c r="F71" s="7">
        <v>26.299160000000001</v>
      </c>
      <c r="G71" s="7">
        <v>28.599119999999999</v>
      </c>
      <c r="H71" s="7">
        <v>113.49882785233672</v>
      </c>
      <c r="I71" s="7">
        <v>159.69560999999999</v>
      </c>
      <c r="J71" s="7">
        <v>153.89635000000001</v>
      </c>
      <c r="K71" s="7">
        <v>170.69623000000001</v>
      </c>
      <c r="L71" s="7">
        <v>152.90690000000001</v>
      </c>
      <c r="M71" s="7">
        <v>153.291296455527</v>
      </c>
      <c r="N71" s="7">
        <v>169.26926788449316</v>
      </c>
      <c r="O71" s="7">
        <v>206.36213266633251</v>
      </c>
      <c r="P71" s="7">
        <v>201.63300010918039</v>
      </c>
      <c r="Q71" s="7">
        <v>296.59743963767289</v>
      </c>
      <c r="R71" s="7">
        <v>300.05973819850391</v>
      </c>
    </row>
    <row r="72" spans="1:18" ht="11.25" customHeight="1" x14ac:dyDescent="0.25">
      <c r="A72" s="55" t="s">
        <v>149</v>
      </c>
      <c r="B72" s="51" t="s">
        <v>148</v>
      </c>
      <c r="C72" s="7">
        <v>42.155955649757189</v>
      </c>
      <c r="D72" s="7">
        <v>44.39902</v>
      </c>
      <c r="E72" s="7">
        <v>47.097320000000003</v>
      </c>
      <c r="F72" s="7">
        <v>66.997860000000003</v>
      </c>
      <c r="G72" s="7">
        <v>100.59692</v>
      </c>
      <c r="H72" s="7">
        <v>102.96579269179746</v>
      </c>
      <c r="I72" s="7">
        <v>132.79634999999999</v>
      </c>
      <c r="J72" s="7">
        <v>131.49688</v>
      </c>
      <c r="K72" s="7">
        <v>129.59714</v>
      </c>
      <c r="L72" s="7">
        <v>129.30582999999999</v>
      </c>
      <c r="M72" s="7">
        <v>137.551351867775</v>
      </c>
      <c r="N72" s="7">
        <v>138.43441183272569</v>
      </c>
      <c r="O72" s="7">
        <v>143.68918867137305</v>
      </c>
      <c r="P72" s="7">
        <v>152.07265004680821</v>
      </c>
      <c r="Q72" s="7">
        <v>174.92991205559022</v>
      </c>
      <c r="R72" s="7">
        <v>182.16633154819618</v>
      </c>
    </row>
    <row r="73" spans="1:18" ht="11.25" customHeight="1" x14ac:dyDescent="0.25">
      <c r="A73" s="50" t="s">
        <v>147</v>
      </c>
      <c r="B73" s="51" t="s">
        <v>146</v>
      </c>
      <c r="C73" s="7">
        <v>17.196763777804637</v>
      </c>
      <c r="D73" s="7">
        <v>18.89958</v>
      </c>
      <c r="E73" s="7">
        <v>20.39884</v>
      </c>
      <c r="F73" s="7">
        <v>20.699339999999999</v>
      </c>
      <c r="G73" s="7">
        <v>33.898960000000002</v>
      </c>
      <c r="H73" s="7">
        <v>48.652590979631711</v>
      </c>
      <c r="I73" s="7">
        <v>148.89591000000001</v>
      </c>
      <c r="J73" s="7">
        <v>286.29320999999999</v>
      </c>
      <c r="K73" s="7">
        <v>286.49368000000004</v>
      </c>
      <c r="L73" s="7">
        <v>326.71472999999997</v>
      </c>
      <c r="M73" s="7">
        <v>314.41673832043551</v>
      </c>
      <c r="N73" s="7">
        <v>268.74810247443531</v>
      </c>
      <c r="O73" s="7">
        <v>263.11171914957464</v>
      </c>
      <c r="P73" s="7">
        <v>230.65267496497901</v>
      </c>
      <c r="Q73" s="7">
        <v>380.59914645082364</v>
      </c>
      <c r="R73" s="7">
        <v>444.89474993421464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20.399519999999999</v>
      </c>
      <c r="K74" s="6">
        <v>44.799010000000003</v>
      </c>
      <c r="L74" s="6">
        <v>68.303079999999994</v>
      </c>
      <c r="M74" s="6">
        <v>60.3085888984427</v>
      </c>
      <c r="N74" s="6">
        <v>58.230347834400327</v>
      </c>
      <c r="O74" s="6">
        <v>81.255089737368607</v>
      </c>
      <c r="P74" s="6">
        <v>74.686850431344169</v>
      </c>
      <c r="Q74" s="6">
        <v>148.05987504541315</v>
      </c>
      <c r="R74" s="6">
        <v>140.05813140141944</v>
      </c>
    </row>
    <row r="75" spans="1:18" ht="11.25" customHeight="1" x14ac:dyDescent="0.25">
      <c r="A75" s="52" t="s">
        <v>143</v>
      </c>
      <c r="B75" s="53" t="s">
        <v>142</v>
      </c>
      <c r="C75" s="6">
        <v>17.196763777804637</v>
      </c>
      <c r="D75" s="6">
        <v>18.89958</v>
      </c>
      <c r="E75" s="6">
        <v>19.998860000000001</v>
      </c>
      <c r="F75" s="6">
        <v>20.399349999999998</v>
      </c>
      <c r="G75" s="6">
        <v>21.49934</v>
      </c>
      <c r="H75" s="6">
        <v>23.669473569374055</v>
      </c>
      <c r="I75" s="6">
        <v>115.09684</v>
      </c>
      <c r="J75" s="6">
        <v>226.89462</v>
      </c>
      <c r="K75" s="6">
        <v>219.29516000000001</v>
      </c>
      <c r="L75" s="6">
        <v>234.01054999999999</v>
      </c>
      <c r="M75" s="6">
        <v>241.87923951466499</v>
      </c>
      <c r="N75" s="6">
        <v>208.53534329046354</v>
      </c>
      <c r="O75" s="6">
        <v>181.80886040001477</v>
      </c>
      <c r="P75" s="6">
        <v>155.63144144887667</v>
      </c>
      <c r="Q75" s="6">
        <v>231.96604394919336</v>
      </c>
      <c r="R75" s="6">
        <v>304.16785528599445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0.39998</v>
      </c>
      <c r="F77" s="6">
        <v>0.29998999999999998</v>
      </c>
      <c r="G77" s="6">
        <v>12.399620000000001</v>
      </c>
      <c r="H77" s="6">
        <v>24.983117410257659</v>
      </c>
      <c r="I77" s="6">
        <v>33.79907</v>
      </c>
      <c r="J77" s="6">
        <v>38.999070000000003</v>
      </c>
      <c r="K77" s="6">
        <v>22.399509999999999</v>
      </c>
      <c r="L77" s="6">
        <v>24.4011</v>
      </c>
      <c r="M77" s="6">
        <v>12.2289099073278</v>
      </c>
      <c r="N77" s="6">
        <v>1.9824113495714673</v>
      </c>
      <c r="O77" s="6">
        <v>4.7769012191281594E-2</v>
      </c>
      <c r="P77" s="6">
        <v>0.33438308475817219</v>
      </c>
      <c r="Q77" s="6">
        <v>0.5732274562171169</v>
      </c>
      <c r="R77" s="6">
        <v>0.66876324680077459</v>
      </c>
    </row>
    <row r="78" spans="1:18" ht="11.25" customHeight="1" x14ac:dyDescent="0.25">
      <c r="A78" s="54" t="s">
        <v>137</v>
      </c>
      <c r="B78" s="57" t="s">
        <v>136</v>
      </c>
      <c r="C78" s="4">
        <v>24.768319480271298</v>
      </c>
      <c r="D78" s="4">
        <v>28.5</v>
      </c>
      <c r="E78" s="4">
        <v>29.2</v>
      </c>
      <c r="F78" s="4">
        <v>29.4</v>
      </c>
      <c r="G78" s="4">
        <v>27.6</v>
      </c>
      <c r="H78" s="4">
        <v>29.760198719786001</v>
      </c>
      <c r="I78" s="4">
        <v>35.4</v>
      </c>
      <c r="J78" s="4">
        <v>31.9</v>
      </c>
      <c r="K78" s="4">
        <v>33.1</v>
      </c>
      <c r="L78" s="4">
        <v>33.5</v>
      </c>
      <c r="M78" s="4">
        <v>34.537116652335897</v>
      </c>
      <c r="N78" s="4">
        <v>32.554695710327699</v>
      </c>
      <c r="O78" s="4">
        <v>36.447883825355902</v>
      </c>
      <c r="P78" s="4">
        <v>36.471768415018602</v>
      </c>
      <c r="Q78" s="4">
        <v>31.527658354829502</v>
      </c>
      <c r="R78" s="4">
        <v>34.847616317951697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251.00315276583513</v>
      </c>
      <c r="D80" s="5">
        <v>301.69691</v>
      </c>
      <c r="E80" s="5">
        <v>353.59638999999999</v>
      </c>
      <c r="F80" s="5">
        <v>396.3</v>
      </c>
      <c r="G80" s="5">
        <v>486.1</v>
      </c>
      <c r="H80" s="5">
        <v>392.017770134709</v>
      </c>
      <c r="I80" s="5">
        <v>474.6</v>
      </c>
      <c r="J80" s="5">
        <v>486.6</v>
      </c>
      <c r="K80" s="5">
        <v>616.70000000000005</v>
      </c>
      <c r="L80" s="5">
        <v>706</v>
      </c>
      <c r="M80" s="5">
        <v>704.45208751313533</v>
      </c>
      <c r="N80" s="5">
        <v>766.145982612019</v>
      </c>
      <c r="O80" s="5">
        <v>699.00505899234304</v>
      </c>
      <c r="P80" s="5">
        <v>651.33148123484546</v>
      </c>
      <c r="Q80" s="5">
        <v>693.41740708894599</v>
      </c>
      <c r="R80" s="5">
        <v>725.4690742409565</v>
      </c>
    </row>
    <row r="81" spans="1:18" ht="11.25" customHeight="1" x14ac:dyDescent="0.25">
      <c r="A81" s="48" t="s">
        <v>132</v>
      </c>
      <c r="B81" s="49" t="s">
        <v>131</v>
      </c>
      <c r="C81" s="4">
        <v>182.23941912677901</v>
      </c>
      <c r="D81" s="4">
        <v>235.09759</v>
      </c>
      <c r="E81" s="4">
        <v>280.49714</v>
      </c>
      <c r="F81" s="4">
        <v>323</v>
      </c>
      <c r="G81" s="4">
        <v>386.3</v>
      </c>
      <c r="H81" s="4">
        <v>282.96073373459399</v>
      </c>
      <c r="I81" s="4">
        <v>334.3</v>
      </c>
      <c r="J81" s="4">
        <v>357.3</v>
      </c>
      <c r="K81" s="4">
        <v>477.5</v>
      </c>
      <c r="L81" s="4">
        <v>511.82749999999999</v>
      </c>
      <c r="M81" s="4">
        <v>498.51915544090883</v>
      </c>
      <c r="N81" s="4">
        <v>535.134231393905</v>
      </c>
      <c r="O81" s="4">
        <v>471.19428018181293</v>
      </c>
      <c r="P81" s="4">
        <v>427.89158365684875</v>
      </c>
      <c r="Q81" s="4">
        <v>421.58689213719299</v>
      </c>
      <c r="R81" s="4">
        <v>445.56612826644619</v>
      </c>
    </row>
    <row r="82" spans="1:18" ht="11.25" customHeight="1" x14ac:dyDescent="0.25">
      <c r="A82" s="48" t="s">
        <v>130</v>
      </c>
      <c r="B82" s="49" t="s">
        <v>129</v>
      </c>
      <c r="C82" s="4">
        <v>68.763733639056099</v>
      </c>
      <c r="D82" s="4">
        <v>66.599320000000006</v>
      </c>
      <c r="E82" s="4">
        <v>73.099249999999998</v>
      </c>
      <c r="F82" s="4">
        <v>73.3</v>
      </c>
      <c r="G82" s="4">
        <v>99.8</v>
      </c>
      <c r="H82" s="4">
        <v>109.057036400115</v>
      </c>
      <c r="I82" s="4">
        <v>140.30000000000001</v>
      </c>
      <c r="J82" s="4">
        <v>129.30000000000001</v>
      </c>
      <c r="K82" s="4">
        <v>139.19999999999999</v>
      </c>
      <c r="L82" s="4">
        <v>194.17250000000001</v>
      </c>
      <c r="M82" s="4">
        <v>205.93293207222649</v>
      </c>
      <c r="N82" s="4">
        <v>231.011751218114</v>
      </c>
      <c r="O82" s="4">
        <v>227.81077881053014</v>
      </c>
      <c r="P82" s="4">
        <v>223.43989757799673</v>
      </c>
      <c r="Q82" s="4">
        <v>271.830514951753</v>
      </c>
      <c r="R82" s="4">
        <v>279.90294597451032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330</v>
      </c>
      <c r="B1" s="42" t="s">
        <v>329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528</v>
      </c>
      <c r="B1" s="42" t="s">
        <v>331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333</v>
      </c>
      <c r="B1" s="42" t="s">
        <v>332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13359.558612782999</v>
      </c>
      <c r="D2" s="45">
        <v>14108.900000000003</v>
      </c>
      <c r="E2" s="45">
        <v>14316.699999999999</v>
      </c>
      <c r="F2" s="45">
        <v>14342.599999999999</v>
      </c>
      <c r="G2" s="45">
        <v>14333.300000000001</v>
      </c>
      <c r="H2" s="45">
        <v>14907.375561287901</v>
      </c>
      <c r="I2" s="45">
        <v>14655.2</v>
      </c>
      <c r="J2" s="45">
        <v>14569.499999999998</v>
      </c>
      <c r="K2" s="45">
        <v>14968.099999999999</v>
      </c>
      <c r="L2" s="45">
        <v>14220.3</v>
      </c>
      <c r="M2" s="45">
        <v>14405.536447883802</v>
      </c>
      <c r="N2" s="45">
        <v>14976.879717206504</v>
      </c>
      <c r="O2" s="45">
        <v>14676.172733352401</v>
      </c>
      <c r="P2" s="45">
        <v>14716.704882010103</v>
      </c>
      <c r="Q2" s="45">
        <v>14208.536352345502</v>
      </c>
      <c r="R2" s="45">
        <v>14776.679086653299</v>
      </c>
    </row>
    <row r="3" spans="1:18" ht="11.25" customHeight="1" x14ac:dyDescent="0.25">
      <c r="A3" s="46" t="s">
        <v>286</v>
      </c>
      <c r="B3" s="47" t="s">
        <v>285</v>
      </c>
      <c r="C3" s="5">
        <v>986.91124486481021</v>
      </c>
      <c r="D3" s="5">
        <v>995.69999999999891</v>
      </c>
      <c r="E3" s="5">
        <v>996.4040700000005</v>
      </c>
      <c r="F3" s="5">
        <v>996.39589999999771</v>
      </c>
      <c r="G3" s="5">
        <v>999.80829999999878</v>
      </c>
      <c r="H3" s="5">
        <v>986.9093608783387</v>
      </c>
      <c r="I3" s="5">
        <v>995.10815000000002</v>
      </c>
      <c r="J3" s="5">
        <v>1005.7166499999985</v>
      </c>
      <c r="K3" s="5">
        <v>989.11607999999978</v>
      </c>
      <c r="L3" s="5">
        <v>872.29999999999745</v>
      </c>
      <c r="M3" s="5">
        <v>972.14954830189345</v>
      </c>
      <c r="N3" s="5">
        <v>944.01733620428604</v>
      </c>
      <c r="O3" s="5">
        <v>937.42333702253563</v>
      </c>
      <c r="P3" s="5">
        <v>965.36734498901035</v>
      </c>
      <c r="Q3" s="5">
        <v>957.89045180707217</v>
      </c>
      <c r="R3" s="5">
        <v>957.86758383491167</v>
      </c>
    </row>
    <row r="4" spans="1:18" ht="11.25" customHeight="1" x14ac:dyDescent="0.25">
      <c r="A4" s="48" t="s">
        <v>284</v>
      </c>
      <c r="B4" s="49" t="s">
        <v>283</v>
      </c>
      <c r="C4" s="4">
        <v>986.91124486481021</v>
      </c>
      <c r="D4" s="4">
        <v>995.69999999999891</v>
      </c>
      <c r="E4" s="4">
        <v>996.4040700000005</v>
      </c>
      <c r="F4" s="4">
        <v>996.39589999999771</v>
      </c>
      <c r="G4" s="4">
        <v>999.80829999999878</v>
      </c>
      <c r="H4" s="4">
        <v>986.9093608783387</v>
      </c>
      <c r="I4" s="4">
        <v>995.10815000000002</v>
      </c>
      <c r="J4" s="4">
        <v>1005.7166499999985</v>
      </c>
      <c r="K4" s="4">
        <v>989.11607999999978</v>
      </c>
      <c r="L4" s="4">
        <v>872.29999999999745</v>
      </c>
      <c r="M4" s="4">
        <v>972.14954830189345</v>
      </c>
      <c r="N4" s="4">
        <v>944.01733620428604</v>
      </c>
      <c r="O4" s="4">
        <v>937.42333702253563</v>
      </c>
      <c r="P4" s="4">
        <v>965.36734498901035</v>
      </c>
      <c r="Q4" s="4">
        <v>957.89045180707217</v>
      </c>
      <c r="R4" s="4">
        <v>957.86758383491167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942.79534009302711</v>
      </c>
      <c r="D11" s="7">
        <v>948.89999999999895</v>
      </c>
      <c r="E11" s="7">
        <v>949.60388000000046</v>
      </c>
      <c r="F11" s="7">
        <v>949.59608999999773</v>
      </c>
      <c r="G11" s="7">
        <v>953.00790999999879</v>
      </c>
      <c r="H11" s="7">
        <v>942.79354032260665</v>
      </c>
      <c r="I11" s="7">
        <v>951.00779</v>
      </c>
      <c r="J11" s="7">
        <v>959.81588999999849</v>
      </c>
      <c r="K11" s="7">
        <v>941.41607999999974</v>
      </c>
      <c r="L11" s="7">
        <v>829.09999999999741</v>
      </c>
      <c r="M11" s="7">
        <v>927.12714403308428</v>
      </c>
      <c r="N11" s="7">
        <v>899.90236757840512</v>
      </c>
      <c r="O11" s="7">
        <v>892.40198640755239</v>
      </c>
      <c r="P11" s="7">
        <v>923.04385210661803</v>
      </c>
      <c r="Q11" s="7">
        <v>918.26595961039015</v>
      </c>
      <c r="R11" s="7">
        <v>912.84400965021712</v>
      </c>
    </row>
    <row r="12" spans="1:18" ht="11.25" customHeight="1" x14ac:dyDescent="0.25">
      <c r="A12" s="52" t="s">
        <v>268</v>
      </c>
      <c r="B12" s="53" t="s">
        <v>267</v>
      </c>
      <c r="C12" s="6">
        <v>942.79534009302711</v>
      </c>
      <c r="D12" s="6">
        <v>948.89999999999895</v>
      </c>
      <c r="E12" s="6">
        <v>949.60388000000046</v>
      </c>
      <c r="F12" s="6">
        <v>949.59608999999773</v>
      </c>
      <c r="G12" s="6">
        <v>953.00790999999879</v>
      </c>
      <c r="H12" s="6">
        <v>942.79354032260665</v>
      </c>
      <c r="I12" s="6">
        <v>951.00779</v>
      </c>
      <c r="J12" s="6">
        <v>959.81588999999849</v>
      </c>
      <c r="K12" s="6">
        <v>941.41607999999974</v>
      </c>
      <c r="L12" s="6">
        <v>829.09999999999741</v>
      </c>
      <c r="M12" s="6">
        <v>927.12714403308428</v>
      </c>
      <c r="N12" s="6">
        <v>899.90236757840512</v>
      </c>
      <c r="O12" s="6">
        <v>892.40198640755239</v>
      </c>
      <c r="P12" s="6">
        <v>923.04385210661803</v>
      </c>
      <c r="Q12" s="6">
        <v>918.26595961039015</v>
      </c>
      <c r="R12" s="6">
        <v>912.84400965021712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44.115904771783157</v>
      </c>
      <c r="D14" s="7">
        <v>46.8</v>
      </c>
      <c r="E14" s="7">
        <v>46.800190000000001</v>
      </c>
      <c r="F14" s="7">
        <v>46.799810000000001</v>
      </c>
      <c r="G14" s="7">
        <v>46.80039</v>
      </c>
      <c r="H14" s="7">
        <v>44.115820555732029</v>
      </c>
      <c r="I14" s="7">
        <v>44.100360000000002</v>
      </c>
      <c r="J14" s="7">
        <v>45.900759999999998</v>
      </c>
      <c r="K14" s="7">
        <v>47.7</v>
      </c>
      <c r="L14" s="7">
        <v>43.2</v>
      </c>
      <c r="M14" s="7">
        <v>45.02240426880914</v>
      </c>
      <c r="N14" s="7">
        <v>44.114968625880913</v>
      </c>
      <c r="O14" s="7">
        <v>45.021350614983305</v>
      </c>
      <c r="P14" s="7">
        <v>42.323492882392301</v>
      </c>
      <c r="Q14" s="7">
        <v>39.624492196682041</v>
      </c>
      <c r="R14" s="7">
        <v>45.023574184694553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8852.7276201394579</v>
      </c>
      <c r="D21" s="5">
        <v>9384.6000000000022</v>
      </c>
      <c r="E21" s="5">
        <v>9512.3387999999977</v>
      </c>
      <c r="F21" s="5">
        <v>9068.7627499999999</v>
      </c>
      <c r="G21" s="5">
        <v>8961.474400000001</v>
      </c>
      <c r="H21" s="5">
        <v>9285.0448526953351</v>
      </c>
      <c r="I21" s="5">
        <v>9077.5743399999992</v>
      </c>
      <c r="J21" s="5">
        <v>9016.9493000000002</v>
      </c>
      <c r="K21" s="5">
        <v>9240.7501599999978</v>
      </c>
      <c r="L21" s="5">
        <v>8834.0000400000008</v>
      </c>
      <c r="M21" s="5">
        <v>8049.3610000189101</v>
      </c>
      <c r="N21" s="5">
        <v>8844.1316500456505</v>
      </c>
      <c r="O21" s="5">
        <v>8799.593437861291</v>
      </c>
      <c r="P21" s="5">
        <v>8959.0379287283704</v>
      </c>
      <c r="Q21" s="5">
        <v>8919.5950047511215</v>
      </c>
      <c r="R21" s="5">
        <v>9161.2209802235648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8852.7276201394579</v>
      </c>
      <c r="D30" s="4">
        <v>9384.6000000000022</v>
      </c>
      <c r="E30" s="4">
        <v>9512.3387999999977</v>
      </c>
      <c r="F30" s="4">
        <v>9068.7627499999999</v>
      </c>
      <c r="G30" s="4">
        <v>8961.474400000001</v>
      </c>
      <c r="H30" s="4">
        <v>9285.0448526953351</v>
      </c>
      <c r="I30" s="4">
        <v>9077.5743399999992</v>
      </c>
      <c r="J30" s="4">
        <v>9016.9493000000002</v>
      </c>
      <c r="K30" s="4">
        <v>9240.7501599999978</v>
      </c>
      <c r="L30" s="4">
        <v>8834.0000400000008</v>
      </c>
      <c r="M30" s="4">
        <v>8049.3610000189101</v>
      </c>
      <c r="N30" s="4">
        <v>8844.1316500456505</v>
      </c>
      <c r="O30" s="4">
        <v>8799.593437861291</v>
      </c>
      <c r="P30" s="4">
        <v>8959.0379287283704</v>
      </c>
      <c r="Q30" s="4">
        <v>8919.5950047511215</v>
      </c>
      <c r="R30" s="4">
        <v>9161.2209802235648</v>
      </c>
    </row>
    <row r="31" spans="1:18" ht="11.25" customHeight="1" x14ac:dyDescent="0.25">
      <c r="A31" s="50" t="s">
        <v>231</v>
      </c>
      <c r="B31" s="51" t="s">
        <v>230</v>
      </c>
      <c r="C31" s="7">
        <v>277.07318186799483</v>
      </c>
      <c r="D31" s="7">
        <v>200.94999000000001</v>
      </c>
      <c r="E31" s="7">
        <v>256.89999999999998</v>
      </c>
      <c r="F31" s="7">
        <v>203.15362999999999</v>
      </c>
      <c r="G31" s="7">
        <v>251.5</v>
      </c>
      <c r="H31" s="7">
        <v>226.42591000286666</v>
      </c>
      <c r="I31" s="7">
        <v>285.8</v>
      </c>
      <c r="J31" s="7">
        <v>305.60000000000002</v>
      </c>
      <c r="K31" s="7">
        <v>280.7</v>
      </c>
      <c r="L31" s="7">
        <v>270.44754999999998</v>
      </c>
      <c r="M31" s="7">
        <v>287.24866554504314</v>
      </c>
      <c r="N31" s="7">
        <v>291.2009171682439</v>
      </c>
      <c r="O31" s="7">
        <v>235.97974586796599</v>
      </c>
      <c r="P31" s="7">
        <v>237.93828222031101</v>
      </c>
      <c r="Q31" s="7">
        <v>244.96035158116001</v>
      </c>
      <c r="R31" s="7">
        <v>199.65128499092401</v>
      </c>
    </row>
    <row r="32" spans="1:18" ht="11.25" customHeight="1" x14ac:dyDescent="0.25">
      <c r="A32" s="52" t="s">
        <v>229</v>
      </c>
      <c r="B32" s="53" t="s">
        <v>228</v>
      </c>
      <c r="C32" s="6">
        <v>277.07318186799483</v>
      </c>
      <c r="D32" s="6">
        <v>200.94999000000001</v>
      </c>
      <c r="E32" s="6">
        <v>256.89999999999998</v>
      </c>
      <c r="F32" s="6">
        <v>203.15362999999999</v>
      </c>
      <c r="G32" s="6">
        <v>251.5</v>
      </c>
      <c r="H32" s="6">
        <v>226.42591000286666</v>
      </c>
      <c r="I32" s="6">
        <v>285.8</v>
      </c>
      <c r="J32" s="6">
        <v>305.60000000000002</v>
      </c>
      <c r="K32" s="6">
        <v>280.7</v>
      </c>
      <c r="L32" s="6">
        <v>270.44754999999998</v>
      </c>
      <c r="M32" s="6">
        <v>287.24866554504314</v>
      </c>
      <c r="N32" s="6">
        <v>291.2009171682439</v>
      </c>
      <c r="O32" s="6">
        <v>235.97974586796599</v>
      </c>
      <c r="P32" s="6">
        <v>237.93828222031101</v>
      </c>
      <c r="Q32" s="6">
        <v>244.96035158116001</v>
      </c>
      <c r="R32" s="6">
        <v>199.65128499092401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37.355670063427169</v>
      </c>
      <c r="D34" s="7">
        <v>0</v>
      </c>
      <c r="E34" s="7">
        <v>25.300129999997807</v>
      </c>
      <c r="F34" s="7">
        <v>54.898700000001554</v>
      </c>
      <c r="G34" s="7">
        <v>62.600590000000011</v>
      </c>
      <c r="H34" s="7">
        <v>117.55972029185796</v>
      </c>
      <c r="I34" s="7">
        <v>54.900460000000749</v>
      </c>
      <c r="J34" s="7">
        <v>76.90041999999994</v>
      </c>
      <c r="K34" s="7">
        <v>107.7005999999983</v>
      </c>
      <c r="L34" s="7">
        <v>101.09945000000153</v>
      </c>
      <c r="M34" s="7">
        <v>95.585868771066089</v>
      </c>
      <c r="N34" s="7">
        <v>110.96814566313333</v>
      </c>
      <c r="O34" s="7">
        <v>73.803048192992719</v>
      </c>
      <c r="P34" s="7">
        <v>72.704690933411257</v>
      </c>
      <c r="Q34" s="7">
        <v>71.606315985671245</v>
      </c>
      <c r="R34" s="7">
        <v>153.12451243899704</v>
      </c>
    </row>
    <row r="35" spans="1:18" ht="11.25" customHeight="1" x14ac:dyDescent="0.25">
      <c r="A35" s="50" t="s">
        <v>223</v>
      </c>
      <c r="B35" s="51" t="s">
        <v>222</v>
      </c>
      <c r="C35" s="7">
        <v>1846.7410828862969</v>
      </c>
      <c r="D35" s="7">
        <v>1955.6234300000006</v>
      </c>
      <c r="E35" s="7">
        <v>1960.7091</v>
      </c>
      <c r="F35" s="7">
        <v>1842.6562799999999</v>
      </c>
      <c r="G35" s="7">
        <v>1768.41697</v>
      </c>
      <c r="H35" s="7">
        <v>1824.5402342736843</v>
      </c>
      <c r="I35" s="7">
        <v>1666.8140900000001</v>
      </c>
      <c r="J35" s="7">
        <v>1690.00956</v>
      </c>
      <c r="K35" s="7">
        <v>1615.3090400000001</v>
      </c>
      <c r="L35" s="7">
        <v>1629.29096</v>
      </c>
      <c r="M35" s="7">
        <v>1421.2247714526281</v>
      </c>
      <c r="N35" s="7">
        <v>1514.4070761452826</v>
      </c>
      <c r="O35" s="7">
        <v>1533.5270266275547</v>
      </c>
      <c r="P35" s="7">
        <v>1530.1662367440476</v>
      </c>
      <c r="Q35" s="7">
        <v>1763.3592717111605</v>
      </c>
      <c r="R35" s="7">
        <v>1711.6220262678803</v>
      </c>
    </row>
    <row r="36" spans="1:18" ht="11.25" customHeight="1" x14ac:dyDescent="0.25">
      <c r="A36" s="56" t="s">
        <v>221</v>
      </c>
      <c r="B36" s="53" t="s">
        <v>220</v>
      </c>
      <c r="C36" s="6">
        <v>1846.7410828862969</v>
      </c>
      <c r="D36" s="6">
        <v>1955.6234300000006</v>
      </c>
      <c r="E36" s="6">
        <v>1960.7091</v>
      </c>
      <c r="F36" s="6">
        <v>1842.6562799999999</v>
      </c>
      <c r="G36" s="6">
        <v>1768.41697</v>
      </c>
      <c r="H36" s="6">
        <v>1824.5402342736843</v>
      </c>
      <c r="I36" s="6">
        <v>1666.8140900000001</v>
      </c>
      <c r="J36" s="6">
        <v>1690.00956</v>
      </c>
      <c r="K36" s="6">
        <v>1615.3090400000001</v>
      </c>
      <c r="L36" s="6">
        <v>1629.29096</v>
      </c>
      <c r="M36" s="6">
        <v>1421.2247714526281</v>
      </c>
      <c r="N36" s="6">
        <v>1514.4070761452826</v>
      </c>
      <c r="O36" s="6">
        <v>1533.5270266275547</v>
      </c>
      <c r="P36" s="6">
        <v>1530.1662367440476</v>
      </c>
      <c r="Q36" s="6">
        <v>1763.3592717111605</v>
      </c>
      <c r="R36" s="6">
        <v>1711.6220262678803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563.63113948642331</v>
      </c>
      <c r="D38" s="7">
        <v>531.50635999999997</v>
      </c>
      <c r="E38" s="7">
        <v>501.60232000000002</v>
      </c>
      <c r="F38" s="7">
        <v>462.28904</v>
      </c>
      <c r="G38" s="7">
        <v>471.60452999999995</v>
      </c>
      <c r="H38" s="7">
        <v>613.28340876352172</v>
      </c>
      <c r="I38" s="7">
        <v>557.40471000000002</v>
      </c>
      <c r="J38" s="7">
        <v>625.70354999999995</v>
      </c>
      <c r="K38" s="7">
        <v>496.40278000000001</v>
      </c>
      <c r="L38" s="7">
        <v>326.79818</v>
      </c>
      <c r="M38" s="7">
        <v>496.05769827742137</v>
      </c>
      <c r="N38" s="7">
        <v>636.90843139326671</v>
      </c>
      <c r="O38" s="7">
        <v>656.2500168772184</v>
      </c>
      <c r="P38" s="7">
        <v>695.30428967230353</v>
      </c>
      <c r="Q38" s="7">
        <v>620.18999362371869</v>
      </c>
      <c r="R38" s="7">
        <v>698.88884081695312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562.60409740667433</v>
      </c>
      <c r="D40" s="6">
        <v>530.50635999999997</v>
      </c>
      <c r="E40" s="6">
        <v>500.60232000000002</v>
      </c>
      <c r="F40" s="6">
        <v>461.28906000000001</v>
      </c>
      <c r="G40" s="6">
        <v>470.60451999999998</v>
      </c>
      <c r="H40" s="6">
        <v>612.25637341761558</v>
      </c>
      <c r="I40" s="6">
        <v>544.00459999999998</v>
      </c>
      <c r="J40" s="6">
        <v>624.70353999999998</v>
      </c>
      <c r="K40" s="6">
        <v>488.10273000000001</v>
      </c>
      <c r="L40" s="6">
        <v>323.69819999999999</v>
      </c>
      <c r="M40" s="6">
        <v>492.95271003648224</v>
      </c>
      <c r="N40" s="6">
        <v>636.90843139326671</v>
      </c>
      <c r="O40" s="6">
        <v>639.69807111743114</v>
      </c>
      <c r="P40" s="6">
        <v>676.67430973535886</v>
      </c>
      <c r="Q40" s="6">
        <v>601.55993142597924</v>
      </c>
      <c r="R40" s="6">
        <v>670.94379643173613</v>
      </c>
    </row>
    <row r="41" spans="1:18" ht="11.25" customHeight="1" x14ac:dyDescent="0.25">
      <c r="A41" s="52" t="s">
        <v>211</v>
      </c>
      <c r="B41" s="53" t="s">
        <v>210</v>
      </c>
      <c r="C41" s="6">
        <v>1.0270420797489672</v>
      </c>
      <c r="D41" s="6">
        <v>1</v>
      </c>
      <c r="E41" s="6">
        <v>1</v>
      </c>
      <c r="F41" s="6">
        <v>0.99997999999999998</v>
      </c>
      <c r="G41" s="6">
        <v>1.0000100000000001</v>
      </c>
      <c r="H41" s="6">
        <v>1.0270353459061172</v>
      </c>
      <c r="I41" s="6">
        <v>13.40011</v>
      </c>
      <c r="J41" s="6">
        <v>1.0000100000000001</v>
      </c>
      <c r="K41" s="6">
        <v>8.3000500000000006</v>
      </c>
      <c r="L41" s="6">
        <v>3.09998</v>
      </c>
      <c r="M41" s="6">
        <v>3.1049882409391314</v>
      </c>
      <c r="N41" s="6">
        <v>0</v>
      </c>
      <c r="O41" s="6">
        <v>16.551945759787213</v>
      </c>
      <c r="P41" s="6">
        <v>18.629979936944697</v>
      </c>
      <c r="Q41" s="6">
        <v>18.630062197739395</v>
      </c>
      <c r="R41" s="6">
        <v>27.945044385216988</v>
      </c>
    </row>
    <row r="42" spans="1:18" ht="11.25" customHeight="1" x14ac:dyDescent="0.25">
      <c r="A42" s="55" t="s">
        <v>209</v>
      </c>
      <c r="B42" s="51" t="s">
        <v>208</v>
      </c>
      <c r="C42" s="7">
        <v>786.85392184962257</v>
      </c>
      <c r="D42" s="7">
        <v>838.95</v>
      </c>
      <c r="E42" s="7">
        <v>898.8</v>
      </c>
      <c r="F42" s="7">
        <v>820.1</v>
      </c>
      <c r="G42" s="7">
        <v>956.4</v>
      </c>
      <c r="H42" s="7">
        <v>705.95543532435329</v>
      </c>
      <c r="I42" s="7">
        <v>1011.8085600000001</v>
      </c>
      <c r="J42" s="7">
        <v>1038.40588</v>
      </c>
      <c r="K42" s="7">
        <v>1007.4056399999999</v>
      </c>
      <c r="L42" s="7">
        <v>964.19465000000002</v>
      </c>
      <c r="M42" s="7">
        <v>988.55660234022764</v>
      </c>
      <c r="N42" s="7">
        <v>935.37118391296428</v>
      </c>
      <c r="O42" s="7">
        <v>1118.2236602910764</v>
      </c>
      <c r="P42" s="7">
        <v>1120.4261010795783</v>
      </c>
      <c r="Q42" s="7">
        <v>1081.64230344465</v>
      </c>
      <c r="R42" s="7">
        <v>1042.8517332883264</v>
      </c>
    </row>
    <row r="43" spans="1:18" ht="11.25" customHeight="1" x14ac:dyDescent="0.25">
      <c r="A43" s="50" t="s">
        <v>207</v>
      </c>
      <c r="B43" s="51" t="s">
        <v>206</v>
      </c>
      <c r="C43" s="7">
        <v>3806.9106038360246</v>
      </c>
      <c r="D43" s="7">
        <v>4047.14851</v>
      </c>
      <c r="E43" s="7">
        <v>4072.7189100000001</v>
      </c>
      <c r="F43" s="7">
        <v>3934.6066500000002</v>
      </c>
      <c r="G43" s="7">
        <v>3607.6346199999998</v>
      </c>
      <c r="H43" s="7">
        <v>3988.1932090398141</v>
      </c>
      <c r="I43" s="7">
        <v>3768.13186</v>
      </c>
      <c r="J43" s="7">
        <v>3539.12003</v>
      </c>
      <c r="K43" s="7">
        <v>4032.82258</v>
      </c>
      <c r="L43" s="7">
        <v>3953.07807</v>
      </c>
      <c r="M43" s="7">
        <v>3414.3406078363869</v>
      </c>
      <c r="N43" s="7">
        <v>3982.3137956435394</v>
      </c>
      <c r="O43" s="7">
        <v>3817.0745449561705</v>
      </c>
      <c r="P43" s="7">
        <v>3910.5044425336741</v>
      </c>
      <c r="Q43" s="7">
        <v>3803.7332374856205</v>
      </c>
      <c r="R43" s="7">
        <v>3899.933963510261</v>
      </c>
    </row>
    <row r="44" spans="1:18" ht="11.25" customHeight="1" x14ac:dyDescent="0.25">
      <c r="A44" s="50" t="s">
        <v>205</v>
      </c>
      <c r="B44" s="51" t="s">
        <v>204</v>
      </c>
      <c r="C44" s="7">
        <v>1027.0420797489671</v>
      </c>
      <c r="D44" s="7">
        <v>1155.11385</v>
      </c>
      <c r="E44" s="7">
        <v>1116.80519</v>
      </c>
      <c r="F44" s="7">
        <v>1095.7739999999999</v>
      </c>
      <c r="G44" s="7">
        <v>1174.21127</v>
      </c>
      <c r="H44" s="7">
        <v>1146.4580605463659</v>
      </c>
      <c r="I44" s="7">
        <v>1046.1088500000001</v>
      </c>
      <c r="J44" s="7">
        <v>1013.70574</v>
      </c>
      <c r="K44" s="7">
        <v>881.80493999999999</v>
      </c>
      <c r="L44" s="7">
        <v>944.89476000000002</v>
      </c>
      <c r="M44" s="7">
        <v>778.63551272781251</v>
      </c>
      <c r="N44" s="7">
        <v>785.32772910112533</v>
      </c>
      <c r="O44" s="7">
        <v>910.47643919637369</v>
      </c>
      <c r="P44" s="7">
        <v>965.89280596159267</v>
      </c>
      <c r="Q44" s="7">
        <v>937.2354367170426</v>
      </c>
      <c r="R44" s="7">
        <v>1102.5155972834323</v>
      </c>
    </row>
    <row r="45" spans="1:18" ht="11.25" customHeight="1" x14ac:dyDescent="0.25">
      <c r="A45" s="50" t="s">
        <v>203</v>
      </c>
      <c r="B45" s="51" t="s">
        <v>202</v>
      </c>
      <c r="C45" s="7">
        <v>507.1199404007005</v>
      </c>
      <c r="D45" s="7">
        <v>655.30786000000001</v>
      </c>
      <c r="E45" s="7">
        <v>679.50315000000001</v>
      </c>
      <c r="F45" s="7">
        <v>655.28444999999999</v>
      </c>
      <c r="G45" s="7">
        <v>669.10642000000007</v>
      </c>
      <c r="H45" s="7">
        <v>662.62887445287117</v>
      </c>
      <c r="I45" s="7">
        <v>686.60581000000002</v>
      </c>
      <c r="J45" s="7">
        <v>727.50412000000006</v>
      </c>
      <c r="K45" s="7">
        <v>818.60457999999994</v>
      </c>
      <c r="L45" s="7">
        <v>644.19641999999999</v>
      </c>
      <c r="M45" s="7">
        <v>567.71127306832454</v>
      </c>
      <c r="N45" s="7">
        <v>587.63437101809507</v>
      </c>
      <c r="O45" s="7">
        <v>454.25895585193712</v>
      </c>
      <c r="P45" s="7">
        <v>426.1010795834523</v>
      </c>
      <c r="Q45" s="7">
        <v>396.86809420209897</v>
      </c>
      <c r="R45" s="7">
        <v>352.63302162679014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67.399630000000002</v>
      </c>
      <c r="M46" s="6">
        <v>73.731528459839154</v>
      </c>
      <c r="N46" s="6">
        <v>68.453445000116275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110.82500581477244</v>
      </c>
      <c r="D47" s="6">
        <v>114.80137999999999</v>
      </c>
      <c r="E47" s="6">
        <v>99.800460000000001</v>
      </c>
      <c r="F47" s="6">
        <v>122.79709</v>
      </c>
      <c r="G47" s="6">
        <v>107.80103</v>
      </c>
      <c r="H47" s="6">
        <v>110.82427918614863</v>
      </c>
      <c r="I47" s="6">
        <v>119.80101000000001</v>
      </c>
      <c r="J47" s="6">
        <v>121.80069</v>
      </c>
      <c r="K47" s="6">
        <v>127.80072</v>
      </c>
      <c r="L47" s="6">
        <v>96.799459999999996</v>
      </c>
      <c r="M47" s="6">
        <v>95.848598545297847</v>
      </c>
      <c r="N47" s="6">
        <v>71.892836514427813</v>
      </c>
      <c r="O47" s="6">
        <v>2.0062964557317837</v>
      </c>
      <c r="P47" s="6">
        <v>2.0063055316709697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342.43493714792982</v>
      </c>
      <c r="D48" s="6">
        <v>401.30480999999997</v>
      </c>
      <c r="E48" s="6">
        <v>415.30193000000003</v>
      </c>
      <c r="F48" s="6">
        <v>397.39057000000003</v>
      </c>
      <c r="G48" s="6">
        <v>432.30414999999999</v>
      </c>
      <c r="H48" s="6">
        <v>465.24701169547188</v>
      </c>
      <c r="I48" s="6">
        <v>391.40330999999998</v>
      </c>
      <c r="J48" s="6">
        <v>410.30232000000001</v>
      </c>
      <c r="K48" s="6">
        <v>443.30248</v>
      </c>
      <c r="L48" s="6">
        <v>419.29766999999998</v>
      </c>
      <c r="M48" s="6">
        <v>291.53451129925435</v>
      </c>
      <c r="N48" s="6">
        <v>375.39525298912309</v>
      </c>
      <c r="O48" s="6">
        <v>365.40868424095822</v>
      </c>
      <c r="P48" s="6">
        <v>313.48523932358796</v>
      </c>
      <c r="Q48" s="6">
        <v>313.4866235196526</v>
      </c>
      <c r="R48" s="6">
        <v>289.52976755350528</v>
      </c>
    </row>
    <row r="49" spans="1:18" ht="11.25" customHeight="1" x14ac:dyDescent="0.25">
      <c r="A49" s="52" t="s">
        <v>195</v>
      </c>
      <c r="B49" s="53" t="s">
        <v>194</v>
      </c>
      <c r="C49" s="6">
        <v>38.884290833286535</v>
      </c>
      <c r="D49" s="6">
        <v>54.300649999999997</v>
      </c>
      <c r="E49" s="6">
        <v>60.600279999999998</v>
      </c>
      <c r="F49" s="6">
        <v>44.198950000000004</v>
      </c>
      <c r="G49" s="6">
        <v>47.100450000000002</v>
      </c>
      <c r="H49" s="6">
        <v>50.611346464536467</v>
      </c>
      <c r="I49" s="6">
        <v>50.600430000000003</v>
      </c>
      <c r="J49" s="6">
        <v>57.60033</v>
      </c>
      <c r="K49" s="6">
        <v>53.8003</v>
      </c>
      <c r="L49" s="6">
        <v>50.699719999999999</v>
      </c>
      <c r="M49" s="6">
        <v>47.697396285811031</v>
      </c>
      <c r="N49" s="6">
        <v>48.939675089057317</v>
      </c>
      <c r="O49" s="6">
        <v>54.886538753233715</v>
      </c>
      <c r="P49" s="6">
        <v>53.692557561861086</v>
      </c>
      <c r="Q49" s="6">
        <v>40.460673542269873</v>
      </c>
      <c r="R49" s="6">
        <v>44.138839336650413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14.975706604711727</v>
      </c>
      <c r="D51" s="6">
        <v>84.901020000000003</v>
      </c>
      <c r="E51" s="6">
        <v>103.80047999999999</v>
      </c>
      <c r="F51" s="6">
        <v>90.897840000000002</v>
      </c>
      <c r="G51" s="6">
        <v>81.900790000000001</v>
      </c>
      <c r="H51" s="6">
        <v>35.94623710671415</v>
      </c>
      <c r="I51" s="6">
        <v>124.80106000000001</v>
      </c>
      <c r="J51" s="6">
        <v>137.80078</v>
      </c>
      <c r="K51" s="6">
        <v>193.70107999999999</v>
      </c>
      <c r="L51" s="6">
        <v>9.9999400000000005</v>
      </c>
      <c r="M51" s="6">
        <v>58.899238478122236</v>
      </c>
      <c r="N51" s="6">
        <v>22.953161425370514</v>
      </c>
      <c r="O51" s="6">
        <v>31.957436402013389</v>
      </c>
      <c r="P51" s="6">
        <v>56.916977166332288</v>
      </c>
      <c r="Q51" s="6">
        <v>42.920797140176468</v>
      </c>
      <c r="R51" s="6">
        <v>18.964414736634474</v>
      </c>
    </row>
    <row r="52" spans="1:18" ht="11.25" customHeight="1" x14ac:dyDescent="0.25">
      <c r="A52" s="46" t="s">
        <v>189</v>
      </c>
      <c r="B52" s="47" t="s">
        <v>188</v>
      </c>
      <c r="C52" s="5">
        <v>831.27925862233599</v>
      </c>
      <c r="D52" s="5">
        <v>809.6</v>
      </c>
      <c r="E52" s="5">
        <v>905.9</v>
      </c>
      <c r="F52" s="5">
        <v>910.35</v>
      </c>
      <c r="G52" s="5">
        <v>940.99999000000003</v>
      </c>
      <c r="H52" s="5">
        <v>989.84904939333205</v>
      </c>
      <c r="I52" s="5">
        <v>995.6</v>
      </c>
      <c r="J52" s="5">
        <v>1032.8499999999999</v>
      </c>
      <c r="K52" s="5">
        <v>1051.1000000000001</v>
      </c>
      <c r="L52" s="5">
        <v>814.44995000000006</v>
      </c>
      <c r="M52" s="5">
        <v>1021.3886494238677</v>
      </c>
      <c r="N52" s="5">
        <v>1052.8924231819569</v>
      </c>
      <c r="O52" s="5">
        <v>1016.946115745439</v>
      </c>
      <c r="P52" s="5">
        <v>1065.8259291105369</v>
      </c>
      <c r="Q52" s="5">
        <v>1048.4498894731632</v>
      </c>
      <c r="R52" s="5">
        <v>1025.341549632177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831.27925862233599</v>
      </c>
      <c r="D54" s="4">
        <v>809.6</v>
      </c>
      <c r="E54" s="4">
        <v>905.9</v>
      </c>
      <c r="F54" s="4">
        <v>910.35</v>
      </c>
      <c r="G54" s="4">
        <v>940.99999000000003</v>
      </c>
      <c r="H54" s="4">
        <v>989.84904939333205</v>
      </c>
      <c r="I54" s="4">
        <v>995.6</v>
      </c>
      <c r="J54" s="4">
        <v>1032.8499999999999</v>
      </c>
      <c r="K54" s="4">
        <v>1051.1000000000001</v>
      </c>
      <c r="L54" s="4">
        <v>814.44995000000006</v>
      </c>
      <c r="M54" s="4">
        <v>1021.3886494238677</v>
      </c>
      <c r="N54" s="4">
        <v>1052.8924231819569</v>
      </c>
      <c r="O54" s="4">
        <v>1016.946115745439</v>
      </c>
      <c r="P54" s="4">
        <v>1065.8259291105369</v>
      </c>
      <c r="Q54" s="4">
        <v>1048.4498894731632</v>
      </c>
      <c r="R54" s="4">
        <v>1025.341549632177</v>
      </c>
    </row>
    <row r="55" spans="1:18" ht="11.25" customHeight="1" x14ac:dyDescent="0.25">
      <c r="A55" s="50" t="s">
        <v>183</v>
      </c>
      <c r="B55" s="51" t="s">
        <v>182</v>
      </c>
      <c r="C55" s="7">
        <v>224.96895003343801</v>
      </c>
      <c r="D55" s="7">
        <v>210.1</v>
      </c>
      <c r="E55" s="7">
        <v>205.9</v>
      </c>
      <c r="F55" s="7">
        <v>230.5</v>
      </c>
      <c r="G55" s="7">
        <v>234.54999000000001</v>
      </c>
      <c r="H55" s="7">
        <v>233.32855641540101</v>
      </c>
      <c r="I55" s="7">
        <v>232.6</v>
      </c>
      <c r="J55" s="7">
        <v>232.8</v>
      </c>
      <c r="K55" s="7">
        <v>233.4</v>
      </c>
      <c r="L55" s="7">
        <v>215.09995000000001</v>
      </c>
      <c r="M55" s="7">
        <v>230.35492438326361</v>
      </c>
      <c r="N55" s="7">
        <v>227.75150410294688</v>
      </c>
      <c r="O55" s="7">
        <v>229.92500176817705</v>
      </c>
      <c r="P55" s="7">
        <v>221.91172255660601</v>
      </c>
      <c r="Q55" s="7">
        <v>216.8362465955482</v>
      </c>
      <c r="R55" s="7">
        <v>222.198337632559</v>
      </c>
    </row>
    <row r="56" spans="1:18" ht="11.25" customHeight="1" x14ac:dyDescent="0.25">
      <c r="A56" s="50" t="s">
        <v>181</v>
      </c>
      <c r="B56" s="51" t="s">
        <v>180</v>
      </c>
      <c r="C56" s="7">
        <v>606.31030858889801</v>
      </c>
      <c r="D56" s="7">
        <v>599.5</v>
      </c>
      <c r="E56" s="7">
        <v>700</v>
      </c>
      <c r="F56" s="7">
        <v>679.85</v>
      </c>
      <c r="G56" s="7">
        <v>706.45</v>
      </c>
      <c r="H56" s="7">
        <v>756.52049297793099</v>
      </c>
      <c r="I56" s="7">
        <v>763</v>
      </c>
      <c r="J56" s="7">
        <v>800.05</v>
      </c>
      <c r="K56" s="7">
        <v>817.7</v>
      </c>
      <c r="L56" s="7">
        <v>599.35</v>
      </c>
      <c r="M56" s="7">
        <v>791.03372504060405</v>
      </c>
      <c r="N56" s="7">
        <v>825.14091907901002</v>
      </c>
      <c r="O56" s="7">
        <v>787.02111397726196</v>
      </c>
      <c r="P56" s="7">
        <v>843.91420655393097</v>
      </c>
      <c r="Q56" s="7">
        <v>831.61364287761501</v>
      </c>
      <c r="R56" s="7">
        <v>803.14321199961796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1143.6658068214383</v>
      </c>
      <c r="D60" s="5">
        <v>1155.4000000000001</v>
      </c>
      <c r="E60" s="5">
        <v>1153.2499999999998</v>
      </c>
      <c r="F60" s="5">
        <v>1260.2</v>
      </c>
      <c r="G60" s="5">
        <v>1346.5999999999997</v>
      </c>
      <c r="H60" s="5">
        <v>1405.7991783701154</v>
      </c>
      <c r="I60" s="5">
        <v>1449.1000000000001</v>
      </c>
      <c r="J60" s="5">
        <v>1457.3500000000001</v>
      </c>
      <c r="K60" s="5">
        <v>1609.2</v>
      </c>
      <c r="L60" s="5">
        <v>1685.3500000000004</v>
      </c>
      <c r="M60" s="5">
        <v>2004.3708799082829</v>
      </c>
      <c r="N60" s="5">
        <v>1906.4679468806742</v>
      </c>
      <c r="O60" s="5">
        <v>2020.6840546479416</v>
      </c>
      <c r="P60" s="5">
        <v>2111.636572083692</v>
      </c>
      <c r="Q60" s="5">
        <v>1908.2831756950434</v>
      </c>
      <c r="R60" s="5">
        <v>2003.8454189357019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0.7</v>
      </c>
      <c r="E61" s="5">
        <v>0.7</v>
      </c>
      <c r="F61" s="5">
        <v>0.7</v>
      </c>
      <c r="G61" s="5">
        <v>0.70001000000000002</v>
      </c>
      <c r="H61" s="5">
        <v>0.74042086609943303</v>
      </c>
      <c r="I61" s="5">
        <v>0.70001000000000002</v>
      </c>
      <c r="J61" s="5">
        <v>0.70001000000000002</v>
      </c>
      <c r="K61" s="5">
        <v>0.70001000000000002</v>
      </c>
      <c r="L61" s="5">
        <v>0.7</v>
      </c>
      <c r="M61" s="5">
        <v>0.74042150256397321</v>
      </c>
      <c r="N61" s="5">
        <v>0.74042448695306629</v>
      </c>
      <c r="O61" s="5">
        <v>0.7404230393319079</v>
      </c>
      <c r="P61" s="5">
        <v>0.74042227954523998</v>
      </c>
      <c r="Q61" s="5">
        <v>0.71653692941559055</v>
      </c>
      <c r="R61" s="5">
        <v>0.71653768988249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0.7</v>
      </c>
      <c r="E68" s="4">
        <v>0.7</v>
      </c>
      <c r="F68" s="4">
        <v>0.7</v>
      </c>
      <c r="G68" s="4">
        <v>0.70001000000000002</v>
      </c>
      <c r="H68" s="4">
        <v>0.74042086609943303</v>
      </c>
      <c r="I68" s="4">
        <v>0.70001000000000002</v>
      </c>
      <c r="J68" s="4">
        <v>0.70001000000000002</v>
      </c>
      <c r="K68" s="4">
        <v>0.70001000000000002</v>
      </c>
      <c r="L68" s="4">
        <v>0.7</v>
      </c>
      <c r="M68" s="4">
        <v>0.74042150256397321</v>
      </c>
      <c r="N68" s="4">
        <v>0.74042448695306629</v>
      </c>
      <c r="O68" s="4">
        <v>0.7404230393319079</v>
      </c>
      <c r="P68" s="4">
        <v>0.74042227954523998</v>
      </c>
      <c r="Q68" s="4">
        <v>0.71653692941559055</v>
      </c>
      <c r="R68" s="4">
        <v>0.71653768988249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0.7</v>
      </c>
      <c r="E70" s="7">
        <v>0.7</v>
      </c>
      <c r="F70" s="7">
        <v>0.7</v>
      </c>
      <c r="G70" s="7">
        <v>0.70001000000000002</v>
      </c>
      <c r="H70" s="7">
        <v>0.74042086609943303</v>
      </c>
      <c r="I70" s="7">
        <v>0.70001000000000002</v>
      </c>
      <c r="J70" s="7">
        <v>0.70001000000000002</v>
      </c>
      <c r="K70" s="7">
        <v>0.70001000000000002</v>
      </c>
      <c r="L70" s="7">
        <v>0.7</v>
      </c>
      <c r="M70" s="7">
        <v>0.74042150256397321</v>
      </c>
      <c r="N70" s="7">
        <v>0.74042448695306629</v>
      </c>
      <c r="O70" s="7">
        <v>0.7404230393319079</v>
      </c>
      <c r="P70" s="7">
        <v>0.74042227954523998</v>
      </c>
      <c r="Q70" s="7">
        <v>0.71653692941559055</v>
      </c>
      <c r="R70" s="7">
        <v>0.71653768988249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1544.974682334956</v>
      </c>
      <c r="D79" s="5">
        <v>1762.9000000000005</v>
      </c>
      <c r="E79" s="5">
        <v>1748.1071300000003</v>
      </c>
      <c r="F79" s="5">
        <v>2106.1913500000005</v>
      </c>
      <c r="G79" s="5">
        <v>2083.7173000000003</v>
      </c>
      <c r="H79" s="5">
        <v>2239.0326990846816</v>
      </c>
      <c r="I79" s="5">
        <v>2137.1175000000007</v>
      </c>
      <c r="J79" s="5">
        <v>2055.9340400000001</v>
      </c>
      <c r="K79" s="5">
        <v>2077.2337500000003</v>
      </c>
      <c r="L79" s="5">
        <v>2013.5000099999997</v>
      </c>
      <c r="M79" s="5">
        <v>2357.5259487282829</v>
      </c>
      <c r="N79" s="5">
        <v>2228.6299364069837</v>
      </c>
      <c r="O79" s="5">
        <v>1900.7853650358629</v>
      </c>
      <c r="P79" s="5">
        <v>1614.096684818948</v>
      </c>
      <c r="Q79" s="5">
        <v>1373.6012936896836</v>
      </c>
      <c r="R79" s="5">
        <v>1627.6870163370597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335</v>
      </c>
      <c r="B1" s="42" t="s">
        <v>334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337</v>
      </c>
      <c r="B1" s="42" t="s">
        <v>336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2233.0419413394461</v>
      </c>
      <c r="D2" s="45">
        <v>2498.9256000000005</v>
      </c>
      <c r="E2" s="45">
        <v>2478.9388200000003</v>
      </c>
      <c r="F2" s="45">
        <v>2928.3565900000003</v>
      </c>
      <c r="G2" s="45">
        <v>3027.5172999999995</v>
      </c>
      <c r="H2" s="45">
        <v>3171.2243490321348</v>
      </c>
      <c r="I2" s="45">
        <v>3116.1276900000007</v>
      </c>
      <c r="J2" s="45">
        <v>3039.1897800000002</v>
      </c>
      <c r="K2" s="45">
        <v>3133.0337500000001</v>
      </c>
      <c r="L2" s="45">
        <v>3082.6317300000001</v>
      </c>
      <c r="M2" s="45">
        <v>3637.3816858067212</v>
      </c>
      <c r="N2" s="45">
        <v>3452.9062333402035</v>
      </c>
      <c r="O2" s="45">
        <v>3140.0372996876254</v>
      </c>
      <c r="P2" s="45">
        <v>2837.441482755321</v>
      </c>
      <c r="Q2" s="45">
        <v>2451.9427477835038</v>
      </c>
      <c r="R2" s="45">
        <v>2817.6172733352419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688.0672590044901</v>
      </c>
      <c r="D60" s="5">
        <v>736.02560000000017</v>
      </c>
      <c r="E60" s="5">
        <v>730.83168999999987</v>
      </c>
      <c r="F60" s="5">
        <v>822.16524000000015</v>
      </c>
      <c r="G60" s="5">
        <v>943.79999999999973</v>
      </c>
      <c r="H60" s="5">
        <v>932.19164994745336</v>
      </c>
      <c r="I60" s="5">
        <v>979.01019000000008</v>
      </c>
      <c r="J60" s="5">
        <v>983.25573999999995</v>
      </c>
      <c r="K60" s="5">
        <v>1055.8</v>
      </c>
      <c r="L60" s="5">
        <v>1069.1317200000003</v>
      </c>
      <c r="M60" s="5">
        <v>1279.8557370784381</v>
      </c>
      <c r="N60" s="5">
        <v>1224.27629693322</v>
      </c>
      <c r="O60" s="5">
        <v>1239.2519346517622</v>
      </c>
      <c r="P60" s="5">
        <v>1223.3447979363734</v>
      </c>
      <c r="Q60" s="5">
        <v>1078.3414540938202</v>
      </c>
      <c r="R60" s="5">
        <v>1189.9302569981821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1544.974682334956</v>
      </c>
      <c r="D79" s="5">
        <v>1762.9000000000005</v>
      </c>
      <c r="E79" s="5">
        <v>1748.1071300000003</v>
      </c>
      <c r="F79" s="5">
        <v>2106.1913500000005</v>
      </c>
      <c r="G79" s="5">
        <v>2083.7173000000003</v>
      </c>
      <c r="H79" s="5">
        <v>2239.0326990846816</v>
      </c>
      <c r="I79" s="5">
        <v>2137.1175000000007</v>
      </c>
      <c r="J79" s="5">
        <v>2055.9340400000001</v>
      </c>
      <c r="K79" s="5">
        <v>2077.2337500000003</v>
      </c>
      <c r="L79" s="5">
        <v>2013.5000099999997</v>
      </c>
      <c r="M79" s="5">
        <v>2357.5259487282829</v>
      </c>
      <c r="N79" s="5">
        <v>2228.6299364069837</v>
      </c>
      <c r="O79" s="5">
        <v>1900.7853650358629</v>
      </c>
      <c r="P79" s="5">
        <v>1614.096684818948</v>
      </c>
      <c r="Q79" s="5">
        <v>1373.6012936896836</v>
      </c>
      <c r="R79" s="5">
        <v>1627.6870163370597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529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1065.2568493919466</v>
      </c>
      <c r="D2" s="45">
        <v>1200.4674624142999</v>
      </c>
      <c r="E2" s="45">
        <v>1037.8027184638288</v>
      </c>
      <c r="F2" s="45">
        <v>1472.0952798870856</v>
      </c>
      <c r="G2" s="45">
        <v>1469.1675698255879</v>
      </c>
      <c r="H2" s="45">
        <v>1580.0217514201868</v>
      </c>
      <c r="I2" s="45">
        <v>1425.8811061326121</v>
      </c>
      <c r="J2" s="45">
        <v>1300.5129397382138</v>
      </c>
      <c r="K2" s="45">
        <v>1330.0504580480795</v>
      </c>
      <c r="L2" s="45">
        <v>1219.987529254297</v>
      </c>
      <c r="M2" s="45">
        <v>1335.681992867899</v>
      </c>
      <c r="N2" s="45">
        <v>1296.3668687301665</v>
      </c>
      <c r="O2" s="45">
        <v>996.39966165396481</v>
      </c>
      <c r="P2" s="45">
        <v>767.05816035203702</v>
      </c>
      <c r="Q2" s="45">
        <v>669.10146746350779</v>
      </c>
      <c r="R2" s="45">
        <v>884.66632979661813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1065.2568493919466</v>
      </c>
      <c r="D79" s="5">
        <v>1200.4674624142999</v>
      </c>
      <c r="E79" s="5">
        <v>1037.8027184638288</v>
      </c>
      <c r="F79" s="5">
        <v>1472.0952798870856</v>
      </c>
      <c r="G79" s="5">
        <v>1469.1675698255879</v>
      </c>
      <c r="H79" s="5">
        <v>1580.0217514201868</v>
      </c>
      <c r="I79" s="5">
        <v>1425.8811061326121</v>
      </c>
      <c r="J79" s="5">
        <v>1300.5129397382138</v>
      </c>
      <c r="K79" s="5">
        <v>1330.0504580480795</v>
      </c>
      <c r="L79" s="5">
        <v>1219.987529254297</v>
      </c>
      <c r="M79" s="5">
        <v>1335.681992867899</v>
      </c>
      <c r="N79" s="5">
        <v>1296.3668687301665</v>
      </c>
      <c r="O79" s="5">
        <v>996.39966165396481</v>
      </c>
      <c r="P79" s="5">
        <v>767.05816035203702</v>
      </c>
      <c r="Q79" s="5">
        <v>669.10146746350779</v>
      </c>
      <c r="R79" s="5">
        <v>884.66632979661813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530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1167.7850919474995</v>
      </c>
      <c r="D2" s="45">
        <v>1298.4581375857006</v>
      </c>
      <c r="E2" s="45">
        <v>1441.1361015361713</v>
      </c>
      <c r="F2" s="45">
        <v>1456.261310112915</v>
      </c>
      <c r="G2" s="45">
        <v>1558.3497301744119</v>
      </c>
      <c r="H2" s="45">
        <v>1591.202597611948</v>
      </c>
      <c r="I2" s="45">
        <v>1690.2465838673886</v>
      </c>
      <c r="J2" s="45">
        <v>1738.6768402617863</v>
      </c>
      <c r="K2" s="45">
        <v>1802.9832919519206</v>
      </c>
      <c r="L2" s="45">
        <v>1862.6442007457031</v>
      </c>
      <c r="M2" s="45">
        <v>2301.699692938822</v>
      </c>
      <c r="N2" s="45">
        <v>2156.539364610037</v>
      </c>
      <c r="O2" s="45">
        <v>2143.6376380336606</v>
      </c>
      <c r="P2" s="45">
        <v>2070.3833224032842</v>
      </c>
      <c r="Q2" s="45">
        <v>1782.841280319996</v>
      </c>
      <c r="R2" s="45">
        <v>1932.9509435386237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688.0672590044901</v>
      </c>
      <c r="D60" s="5">
        <v>736.02560000000017</v>
      </c>
      <c r="E60" s="5">
        <v>730.83168999999987</v>
      </c>
      <c r="F60" s="5">
        <v>822.16524000000015</v>
      </c>
      <c r="G60" s="5">
        <v>943.79999999999973</v>
      </c>
      <c r="H60" s="5">
        <v>932.19164994745336</v>
      </c>
      <c r="I60" s="5">
        <v>979.01019000000008</v>
      </c>
      <c r="J60" s="5">
        <v>983.25573999999995</v>
      </c>
      <c r="K60" s="5">
        <v>1055.8</v>
      </c>
      <c r="L60" s="5">
        <v>1069.1317200000003</v>
      </c>
      <c r="M60" s="5">
        <v>1279.8557370784381</v>
      </c>
      <c r="N60" s="5">
        <v>1224.27629693322</v>
      </c>
      <c r="O60" s="5">
        <v>1239.2519346517622</v>
      </c>
      <c r="P60" s="5">
        <v>1223.3447979363734</v>
      </c>
      <c r="Q60" s="5">
        <v>1078.3414540938202</v>
      </c>
      <c r="R60" s="5">
        <v>1189.9302569981821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479.71783294300945</v>
      </c>
      <c r="D79" s="5">
        <v>562.43253758570052</v>
      </c>
      <c r="E79" s="5">
        <v>710.30441153617141</v>
      </c>
      <c r="F79" s="5">
        <v>634.09607011291484</v>
      </c>
      <c r="G79" s="5">
        <v>614.54973017441228</v>
      </c>
      <c r="H79" s="5">
        <v>659.01094766449467</v>
      </c>
      <c r="I79" s="5">
        <v>711.23639386738853</v>
      </c>
      <c r="J79" s="5">
        <v>755.42110026178636</v>
      </c>
      <c r="K79" s="5">
        <v>747.18329195192064</v>
      </c>
      <c r="L79" s="5">
        <v>793.51248074570265</v>
      </c>
      <c r="M79" s="5">
        <v>1021.843955860384</v>
      </c>
      <c r="N79" s="5">
        <v>932.26306767681695</v>
      </c>
      <c r="O79" s="5">
        <v>904.38570338189822</v>
      </c>
      <c r="P79" s="5">
        <v>847.03852446691099</v>
      </c>
      <c r="Q79" s="5">
        <v>704.49982622617586</v>
      </c>
      <c r="R79" s="5">
        <v>743.0206865404416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339</v>
      </c>
      <c r="B1" s="42" t="s">
        <v>338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455.5985478169481</v>
      </c>
      <c r="D2" s="45">
        <v>419.37440000000004</v>
      </c>
      <c r="E2" s="45">
        <v>422.41830999999996</v>
      </c>
      <c r="F2" s="45">
        <v>438.03475999999989</v>
      </c>
      <c r="G2" s="45">
        <v>402.79999999999995</v>
      </c>
      <c r="H2" s="45">
        <v>473.60752842266209</v>
      </c>
      <c r="I2" s="45">
        <v>470.08981000000006</v>
      </c>
      <c r="J2" s="45">
        <v>474.09426000000013</v>
      </c>
      <c r="K2" s="45">
        <v>553.40000000000009</v>
      </c>
      <c r="L2" s="45">
        <v>616.21828000000005</v>
      </c>
      <c r="M2" s="45">
        <v>724.51514282984476</v>
      </c>
      <c r="N2" s="45">
        <v>682.19164994745415</v>
      </c>
      <c r="O2" s="45">
        <v>781.43211999617938</v>
      </c>
      <c r="P2" s="45">
        <v>888.29177414731885</v>
      </c>
      <c r="Q2" s="45">
        <v>829.94172160122321</v>
      </c>
      <c r="R2" s="45">
        <v>813.91516193751977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455.5985478169481</v>
      </c>
      <c r="D60" s="5">
        <v>419.37440000000004</v>
      </c>
      <c r="E60" s="5">
        <v>422.41830999999996</v>
      </c>
      <c r="F60" s="5">
        <v>438.03475999999989</v>
      </c>
      <c r="G60" s="5">
        <v>402.79999999999995</v>
      </c>
      <c r="H60" s="5">
        <v>473.60752842266209</v>
      </c>
      <c r="I60" s="5">
        <v>470.08981000000006</v>
      </c>
      <c r="J60" s="5">
        <v>474.09426000000013</v>
      </c>
      <c r="K60" s="5">
        <v>553.40000000000009</v>
      </c>
      <c r="L60" s="5">
        <v>616.21828000000005</v>
      </c>
      <c r="M60" s="5">
        <v>724.51514282984476</v>
      </c>
      <c r="N60" s="5">
        <v>682.19164994745415</v>
      </c>
      <c r="O60" s="5">
        <v>781.43211999617938</v>
      </c>
      <c r="P60" s="5">
        <v>888.29177414731885</v>
      </c>
      <c r="Q60" s="5">
        <v>829.94172160122321</v>
      </c>
      <c r="R60" s="5">
        <v>813.91516193751977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531</v>
      </c>
      <c r="B1" s="42" t="s">
        <v>340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8852.7276201394579</v>
      </c>
      <c r="D2" s="45">
        <v>9384.6000000000022</v>
      </c>
      <c r="E2" s="45">
        <v>9512.3387999999977</v>
      </c>
      <c r="F2" s="45">
        <v>9068.7627499999999</v>
      </c>
      <c r="G2" s="45">
        <v>8961.474400000001</v>
      </c>
      <c r="H2" s="45">
        <v>9285.0448526953351</v>
      </c>
      <c r="I2" s="45">
        <v>9077.5743399999992</v>
      </c>
      <c r="J2" s="45">
        <v>9016.9493000000002</v>
      </c>
      <c r="K2" s="45">
        <v>9240.7501599999978</v>
      </c>
      <c r="L2" s="45">
        <v>8834.0000400000008</v>
      </c>
      <c r="M2" s="45">
        <v>8049.3610000189101</v>
      </c>
      <c r="N2" s="45">
        <v>8844.1316500456505</v>
      </c>
      <c r="O2" s="45">
        <v>8799.593437861291</v>
      </c>
      <c r="P2" s="45">
        <v>8959.0379287283704</v>
      </c>
      <c r="Q2" s="45">
        <v>8919.5950047511215</v>
      </c>
      <c r="R2" s="45">
        <v>9161.2209802235648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8852.7276201394579</v>
      </c>
      <c r="D21" s="5">
        <v>9384.6000000000022</v>
      </c>
      <c r="E21" s="5">
        <v>9512.3387999999977</v>
      </c>
      <c r="F21" s="5">
        <v>9068.7627499999999</v>
      </c>
      <c r="G21" s="5">
        <v>8961.474400000001</v>
      </c>
      <c r="H21" s="5">
        <v>9285.0448526953351</v>
      </c>
      <c r="I21" s="5">
        <v>9077.5743399999992</v>
      </c>
      <c r="J21" s="5">
        <v>9016.9493000000002</v>
      </c>
      <c r="K21" s="5">
        <v>9240.7501599999978</v>
      </c>
      <c r="L21" s="5">
        <v>8834.0000400000008</v>
      </c>
      <c r="M21" s="5">
        <v>8049.3610000189101</v>
      </c>
      <c r="N21" s="5">
        <v>8844.1316500456505</v>
      </c>
      <c r="O21" s="5">
        <v>8799.593437861291</v>
      </c>
      <c r="P21" s="5">
        <v>8959.0379287283704</v>
      </c>
      <c r="Q21" s="5">
        <v>8919.5950047511215</v>
      </c>
      <c r="R21" s="5">
        <v>9161.2209802235648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8852.7276201394579</v>
      </c>
      <c r="D30" s="4">
        <v>9384.6000000000022</v>
      </c>
      <c r="E30" s="4">
        <v>9512.3387999999977</v>
      </c>
      <c r="F30" s="4">
        <v>9068.7627499999999</v>
      </c>
      <c r="G30" s="4">
        <v>8961.474400000001</v>
      </c>
      <c r="H30" s="4">
        <v>9285.0448526953351</v>
      </c>
      <c r="I30" s="4">
        <v>9077.5743399999992</v>
      </c>
      <c r="J30" s="4">
        <v>9016.9493000000002</v>
      </c>
      <c r="K30" s="4">
        <v>9240.7501599999978</v>
      </c>
      <c r="L30" s="4">
        <v>8834.0000400000008</v>
      </c>
      <c r="M30" s="4">
        <v>8049.3610000189101</v>
      </c>
      <c r="N30" s="4">
        <v>8844.1316500456505</v>
      </c>
      <c r="O30" s="4">
        <v>8799.593437861291</v>
      </c>
      <c r="P30" s="4">
        <v>8959.0379287283704</v>
      </c>
      <c r="Q30" s="4">
        <v>8919.5950047511215</v>
      </c>
      <c r="R30" s="4">
        <v>9161.2209802235648</v>
      </c>
    </row>
    <row r="31" spans="1:18" ht="11.25" customHeight="1" x14ac:dyDescent="0.25">
      <c r="A31" s="50" t="s">
        <v>231</v>
      </c>
      <c r="B31" s="51" t="s">
        <v>230</v>
      </c>
      <c r="C31" s="7">
        <v>277.07318186799483</v>
      </c>
      <c r="D31" s="7">
        <v>200.94999000000001</v>
      </c>
      <c r="E31" s="7">
        <v>256.89999999999998</v>
      </c>
      <c r="F31" s="7">
        <v>203.15362999999999</v>
      </c>
      <c r="G31" s="7">
        <v>251.5</v>
      </c>
      <c r="H31" s="7">
        <v>226.42591000286666</v>
      </c>
      <c r="I31" s="7">
        <v>285.8</v>
      </c>
      <c r="J31" s="7">
        <v>305.60000000000002</v>
      </c>
      <c r="K31" s="7">
        <v>280.7</v>
      </c>
      <c r="L31" s="7">
        <v>270.44754999999998</v>
      </c>
      <c r="M31" s="7">
        <v>287.24866554504314</v>
      </c>
      <c r="N31" s="7">
        <v>291.2009171682439</v>
      </c>
      <c r="O31" s="7">
        <v>235.97974586796599</v>
      </c>
      <c r="P31" s="7">
        <v>237.93828222031101</v>
      </c>
      <c r="Q31" s="7">
        <v>244.96035158116001</v>
      </c>
      <c r="R31" s="7">
        <v>199.65128499092401</v>
      </c>
    </row>
    <row r="32" spans="1:18" ht="11.25" customHeight="1" x14ac:dyDescent="0.25">
      <c r="A32" s="52" t="s">
        <v>229</v>
      </c>
      <c r="B32" s="53" t="s">
        <v>228</v>
      </c>
      <c r="C32" s="6">
        <v>277.07318186799483</v>
      </c>
      <c r="D32" s="6">
        <v>200.94999000000001</v>
      </c>
      <c r="E32" s="6">
        <v>256.89999999999998</v>
      </c>
      <c r="F32" s="6">
        <v>203.15362999999999</v>
      </c>
      <c r="G32" s="6">
        <v>251.5</v>
      </c>
      <c r="H32" s="6">
        <v>226.42591000286666</v>
      </c>
      <c r="I32" s="6">
        <v>285.8</v>
      </c>
      <c r="J32" s="6">
        <v>305.60000000000002</v>
      </c>
      <c r="K32" s="6">
        <v>280.7</v>
      </c>
      <c r="L32" s="6">
        <v>270.44754999999998</v>
      </c>
      <c r="M32" s="6">
        <v>287.24866554504314</v>
      </c>
      <c r="N32" s="6">
        <v>291.2009171682439</v>
      </c>
      <c r="O32" s="6">
        <v>235.97974586796599</v>
      </c>
      <c r="P32" s="6">
        <v>237.93828222031101</v>
      </c>
      <c r="Q32" s="6">
        <v>244.96035158116001</v>
      </c>
      <c r="R32" s="6">
        <v>199.65128499092401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37.355670063427169</v>
      </c>
      <c r="D34" s="7">
        <v>0</v>
      </c>
      <c r="E34" s="7">
        <v>25.300129999997807</v>
      </c>
      <c r="F34" s="7">
        <v>54.898700000001554</v>
      </c>
      <c r="G34" s="7">
        <v>62.600590000000011</v>
      </c>
      <c r="H34" s="7">
        <v>117.55972029185796</v>
      </c>
      <c r="I34" s="7">
        <v>54.900460000000749</v>
      </c>
      <c r="J34" s="7">
        <v>76.90041999999994</v>
      </c>
      <c r="K34" s="7">
        <v>107.7005999999983</v>
      </c>
      <c r="L34" s="7">
        <v>101.09945000000153</v>
      </c>
      <c r="M34" s="7">
        <v>95.585868771066089</v>
      </c>
      <c r="N34" s="7">
        <v>110.96814566313333</v>
      </c>
      <c r="O34" s="7">
        <v>73.803048192992719</v>
      </c>
      <c r="P34" s="7">
        <v>72.704690933411257</v>
      </c>
      <c r="Q34" s="7">
        <v>71.606315985671245</v>
      </c>
      <c r="R34" s="7">
        <v>153.12451243899704</v>
      </c>
    </row>
    <row r="35" spans="1:18" ht="11.25" customHeight="1" x14ac:dyDescent="0.25">
      <c r="A35" s="50" t="s">
        <v>223</v>
      </c>
      <c r="B35" s="51" t="s">
        <v>222</v>
      </c>
      <c r="C35" s="7">
        <v>1846.7410828862969</v>
      </c>
      <c r="D35" s="7">
        <v>1955.6234300000006</v>
      </c>
      <c r="E35" s="7">
        <v>1960.7091</v>
      </c>
      <c r="F35" s="7">
        <v>1842.6562799999999</v>
      </c>
      <c r="G35" s="7">
        <v>1768.41697</v>
      </c>
      <c r="H35" s="7">
        <v>1824.5402342736843</v>
      </c>
      <c r="I35" s="7">
        <v>1666.8140900000001</v>
      </c>
      <c r="J35" s="7">
        <v>1690.00956</v>
      </c>
      <c r="K35" s="7">
        <v>1615.3090400000001</v>
      </c>
      <c r="L35" s="7">
        <v>1629.29096</v>
      </c>
      <c r="M35" s="7">
        <v>1421.2247714526281</v>
      </c>
      <c r="N35" s="7">
        <v>1514.4070761452826</v>
      </c>
      <c r="O35" s="7">
        <v>1533.5270266275547</v>
      </c>
      <c r="P35" s="7">
        <v>1530.1662367440476</v>
      </c>
      <c r="Q35" s="7">
        <v>1763.3592717111605</v>
      </c>
      <c r="R35" s="7">
        <v>1711.6220262678803</v>
      </c>
    </row>
    <row r="36" spans="1:18" ht="11.25" customHeight="1" x14ac:dyDescent="0.25">
      <c r="A36" s="56" t="s">
        <v>221</v>
      </c>
      <c r="B36" s="53" t="s">
        <v>220</v>
      </c>
      <c r="C36" s="6">
        <v>1846.7410828862969</v>
      </c>
      <c r="D36" s="6">
        <v>1955.6234300000006</v>
      </c>
      <c r="E36" s="6">
        <v>1960.7091</v>
      </c>
      <c r="F36" s="6">
        <v>1842.6562799999999</v>
      </c>
      <c r="G36" s="6">
        <v>1768.41697</v>
      </c>
      <c r="H36" s="6">
        <v>1824.5402342736843</v>
      </c>
      <c r="I36" s="6">
        <v>1666.8140900000001</v>
      </c>
      <c r="J36" s="6">
        <v>1690.00956</v>
      </c>
      <c r="K36" s="6">
        <v>1615.3090400000001</v>
      </c>
      <c r="L36" s="6">
        <v>1629.29096</v>
      </c>
      <c r="M36" s="6">
        <v>1421.2247714526281</v>
      </c>
      <c r="N36" s="6">
        <v>1514.4070761452826</v>
      </c>
      <c r="O36" s="6">
        <v>1533.5270266275547</v>
      </c>
      <c r="P36" s="6">
        <v>1530.1662367440476</v>
      </c>
      <c r="Q36" s="6">
        <v>1763.3592717111605</v>
      </c>
      <c r="R36" s="6">
        <v>1711.6220262678803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563.63113948642331</v>
      </c>
      <c r="D38" s="7">
        <v>531.50635999999997</v>
      </c>
      <c r="E38" s="7">
        <v>501.60232000000002</v>
      </c>
      <c r="F38" s="7">
        <v>462.28904</v>
      </c>
      <c r="G38" s="7">
        <v>471.60452999999995</v>
      </c>
      <c r="H38" s="7">
        <v>613.28340876352172</v>
      </c>
      <c r="I38" s="7">
        <v>557.40471000000002</v>
      </c>
      <c r="J38" s="7">
        <v>625.70354999999995</v>
      </c>
      <c r="K38" s="7">
        <v>496.40278000000001</v>
      </c>
      <c r="L38" s="7">
        <v>326.79818</v>
      </c>
      <c r="M38" s="7">
        <v>496.05769827742137</v>
      </c>
      <c r="N38" s="7">
        <v>636.90843139326671</v>
      </c>
      <c r="O38" s="7">
        <v>656.2500168772184</v>
      </c>
      <c r="P38" s="7">
        <v>695.30428967230353</v>
      </c>
      <c r="Q38" s="7">
        <v>620.18999362371869</v>
      </c>
      <c r="R38" s="7">
        <v>698.88884081695312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562.60409740667433</v>
      </c>
      <c r="D40" s="6">
        <v>530.50635999999997</v>
      </c>
      <c r="E40" s="6">
        <v>500.60232000000002</v>
      </c>
      <c r="F40" s="6">
        <v>461.28906000000001</v>
      </c>
      <c r="G40" s="6">
        <v>470.60451999999998</v>
      </c>
      <c r="H40" s="6">
        <v>612.25637341761558</v>
      </c>
      <c r="I40" s="6">
        <v>544.00459999999998</v>
      </c>
      <c r="J40" s="6">
        <v>624.70353999999998</v>
      </c>
      <c r="K40" s="6">
        <v>488.10273000000001</v>
      </c>
      <c r="L40" s="6">
        <v>323.69819999999999</v>
      </c>
      <c r="M40" s="6">
        <v>492.95271003648224</v>
      </c>
      <c r="N40" s="6">
        <v>636.90843139326671</v>
      </c>
      <c r="O40" s="6">
        <v>639.69807111743114</v>
      </c>
      <c r="P40" s="6">
        <v>676.67430973535886</v>
      </c>
      <c r="Q40" s="6">
        <v>601.55993142597924</v>
      </c>
      <c r="R40" s="6">
        <v>670.94379643173613</v>
      </c>
    </row>
    <row r="41" spans="1:18" ht="11.25" customHeight="1" x14ac:dyDescent="0.25">
      <c r="A41" s="52" t="s">
        <v>211</v>
      </c>
      <c r="B41" s="53" t="s">
        <v>210</v>
      </c>
      <c r="C41" s="6">
        <v>1.0270420797489672</v>
      </c>
      <c r="D41" s="6">
        <v>1</v>
      </c>
      <c r="E41" s="6">
        <v>1</v>
      </c>
      <c r="F41" s="6">
        <v>0.99997999999999998</v>
      </c>
      <c r="G41" s="6">
        <v>1.0000100000000001</v>
      </c>
      <c r="H41" s="6">
        <v>1.0270353459061172</v>
      </c>
      <c r="I41" s="6">
        <v>13.40011</v>
      </c>
      <c r="J41" s="6">
        <v>1.0000100000000001</v>
      </c>
      <c r="K41" s="6">
        <v>8.3000500000000006</v>
      </c>
      <c r="L41" s="6">
        <v>3.09998</v>
      </c>
      <c r="M41" s="6">
        <v>3.1049882409391314</v>
      </c>
      <c r="N41" s="6">
        <v>0</v>
      </c>
      <c r="O41" s="6">
        <v>16.551945759787213</v>
      </c>
      <c r="P41" s="6">
        <v>18.629979936944697</v>
      </c>
      <c r="Q41" s="6">
        <v>18.630062197739395</v>
      </c>
      <c r="R41" s="6">
        <v>27.945044385216988</v>
      </c>
    </row>
    <row r="42" spans="1:18" ht="11.25" customHeight="1" x14ac:dyDescent="0.25">
      <c r="A42" s="55" t="s">
        <v>209</v>
      </c>
      <c r="B42" s="51" t="s">
        <v>208</v>
      </c>
      <c r="C42" s="7">
        <v>786.85392184962257</v>
      </c>
      <c r="D42" s="7">
        <v>838.95</v>
      </c>
      <c r="E42" s="7">
        <v>898.8</v>
      </c>
      <c r="F42" s="7">
        <v>820.1</v>
      </c>
      <c r="G42" s="7">
        <v>956.4</v>
      </c>
      <c r="H42" s="7">
        <v>705.95543532435329</v>
      </c>
      <c r="I42" s="7">
        <v>1011.8085600000001</v>
      </c>
      <c r="J42" s="7">
        <v>1038.40588</v>
      </c>
      <c r="K42" s="7">
        <v>1007.4056399999999</v>
      </c>
      <c r="L42" s="7">
        <v>964.19465000000002</v>
      </c>
      <c r="M42" s="7">
        <v>988.55660234022764</v>
      </c>
      <c r="N42" s="7">
        <v>935.37118391296428</v>
      </c>
      <c r="O42" s="7">
        <v>1118.2236602910764</v>
      </c>
      <c r="P42" s="7">
        <v>1120.4261010795783</v>
      </c>
      <c r="Q42" s="7">
        <v>1081.64230344465</v>
      </c>
      <c r="R42" s="7">
        <v>1042.8517332883264</v>
      </c>
    </row>
    <row r="43" spans="1:18" ht="11.25" customHeight="1" x14ac:dyDescent="0.25">
      <c r="A43" s="50" t="s">
        <v>207</v>
      </c>
      <c r="B43" s="51" t="s">
        <v>206</v>
      </c>
      <c r="C43" s="7">
        <v>3806.9106038360246</v>
      </c>
      <c r="D43" s="7">
        <v>4047.14851</v>
      </c>
      <c r="E43" s="7">
        <v>4072.7189100000001</v>
      </c>
      <c r="F43" s="7">
        <v>3934.6066500000002</v>
      </c>
      <c r="G43" s="7">
        <v>3607.6346199999998</v>
      </c>
      <c r="H43" s="7">
        <v>3988.1932090398141</v>
      </c>
      <c r="I43" s="7">
        <v>3768.13186</v>
      </c>
      <c r="J43" s="7">
        <v>3539.12003</v>
      </c>
      <c r="K43" s="7">
        <v>4032.82258</v>
      </c>
      <c r="L43" s="7">
        <v>3953.07807</v>
      </c>
      <c r="M43" s="7">
        <v>3414.3406078363869</v>
      </c>
      <c r="N43" s="7">
        <v>3982.3137956435394</v>
      </c>
      <c r="O43" s="7">
        <v>3817.0745449561705</v>
      </c>
      <c r="P43" s="7">
        <v>3910.5044425336741</v>
      </c>
      <c r="Q43" s="7">
        <v>3803.7332374856205</v>
      </c>
      <c r="R43" s="7">
        <v>3899.933963510261</v>
      </c>
    </row>
    <row r="44" spans="1:18" ht="11.25" customHeight="1" x14ac:dyDescent="0.25">
      <c r="A44" s="50" t="s">
        <v>205</v>
      </c>
      <c r="B44" s="51" t="s">
        <v>204</v>
      </c>
      <c r="C44" s="7">
        <v>1027.0420797489671</v>
      </c>
      <c r="D44" s="7">
        <v>1155.11385</v>
      </c>
      <c r="E44" s="7">
        <v>1116.80519</v>
      </c>
      <c r="F44" s="7">
        <v>1095.7739999999999</v>
      </c>
      <c r="G44" s="7">
        <v>1174.21127</v>
      </c>
      <c r="H44" s="7">
        <v>1146.4580605463659</v>
      </c>
      <c r="I44" s="7">
        <v>1046.1088500000001</v>
      </c>
      <c r="J44" s="7">
        <v>1013.70574</v>
      </c>
      <c r="K44" s="7">
        <v>881.80493999999999</v>
      </c>
      <c r="L44" s="7">
        <v>944.89476000000002</v>
      </c>
      <c r="M44" s="7">
        <v>778.63551272781251</v>
      </c>
      <c r="N44" s="7">
        <v>785.32772910112533</v>
      </c>
      <c r="O44" s="7">
        <v>910.47643919637369</v>
      </c>
      <c r="P44" s="7">
        <v>965.89280596159267</v>
      </c>
      <c r="Q44" s="7">
        <v>937.2354367170426</v>
      </c>
      <c r="R44" s="7">
        <v>1102.5155972834323</v>
      </c>
    </row>
    <row r="45" spans="1:18" ht="11.25" customHeight="1" x14ac:dyDescent="0.25">
      <c r="A45" s="50" t="s">
        <v>203</v>
      </c>
      <c r="B45" s="51" t="s">
        <v>202</v>
      </c>
      <c r="C45" s="7">
        <v>507.1199404007005</v>
      </c>
      <c r="D45" s="7">
        <v>655.30786000000001</v>
      </c>
      <c r="E45" s="7">
        <v>679.50315000000001</v>
      </c>
      <c r="F45" s="7">
        <v>655.28444999999999</v>
      </c>
      <c r="G45" s="7">
        <v>669.10642000000007</v>
      </c>
      <c r="H45" s="7">
        <v>662.62887445287117</v>
      </c>
      <c r="I45" s="7">
        <v>686.60581000000002</v>
      </c>
      <c r="J45" s="7">
        <v>727.50412000000006</v>
      </c>
      <c r="K45" s="7">
        <v>818.60457999999994</v>
      </c>
      <c r="L45" s="7">
        <v>644.19641999999999</v>
      </c>
      <c r="M45" s="7">
        <v>567.71127306832454</v>
      </c>
      <c r="N45" s="7">
        <v>587.63437101809507</v>
      </c>
      <c r="O45" s="7">
        <v>454.25895585193712</v>
      </c>
      <c r="P45" s="7">
        <v>426.1010795834523</v>
      </c>
      <c r="Q45" s="7">
        <v>396.86809420209897</v>
      </c>
      <c r="R45" s="7">
        <v>352.63302162679014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67.399630000000002</v>
      </c>
      <c r="M46" s="6">
        <v>73.731528459839154</v>
      </c>
      <c r="N46" s="6">
        <v>68.453445000116275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110.82500581477244</v>
      </c>
      <c r="D47" s="6">
        <v>114.80137999999999</v>
      </c>
      <c r="E47" s="6">
        <v>99.800460000000001</v>
      </c>
      <c r="F47" s="6">
        <v>122.79709</v>
      </c>
      <c r="G47" s="6">
        <v>107.80103</v>
      </c>
      <c r="H47" s="6">
        <v>110.82427918614863</v>
      </c>
      <c r="I47" s="6">
        <v>119.80101000000001</v>
      </c>
      <c r="J47" s="6">
        <v>121.80069</v>
      </c>
      <c r="K47" s="6">
        <v>127.80072</v>
      </c>
      <c r="L47" s="6">
        <v>96.799459999999996</v>
      </c>
      <c r="M47" s="6">
        <v>95.848598545297847</v>
      </c>
      <c r="N47" s="6">
        <v>71.892836514427813</v>
      </c>
      <c r="O47" s="6">
        <v>2.0062964557317837</v>
      </c>
      <c r="P47" s="6">
        <v>2.0063055316709697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342.43493714792982</v>
      </c>
      <c r="D48" s="6">
        <v>401.30480999999997</v>
      </c>
      <c r="E48" s="6">
        <v>415.30193000000003</v>
      </c>
      <c r="F48" s="6">
        <v>397.39057000000003</v>
      </c>
      <c r="G48" s="6">
        <v>432.30414999999999</v>
      </c>
      <c r="H48" s="6">
        <v>465.24701169547188</v>
      </c>
      <c r="I48" s="6">
        <v>391.40330999999998</v>
      </c>
      <c r="J48" s="6">
        <v>410.30232000000001</v>
      </c>
      <c r="K48" s="6">
        <v>443.30248</v>
      </c>
      <c r="L48" s="6">
        <v>419.29766999999998</v>
      </c>
      <c r="M48" s="6">
        <v>291.53451129925435</v>
      </c>
      <c r="N48" s="6">
        <v>375.39525298912309</v>
      </c>
      <c r="O48" s="6">
        <v>365.40868424095822</v>
      </c>
      <c r="P48" s="6">
        <v>313.48523932358796</v>
      </c>
      <c r="Q48" s="6">
        <v>313.4866235196526</v>
      </c>
      <c r="R48" s="6">
        <v>289.52976755350528</v>
      </c>
    </row>
    <row r="49" spans="1:18" ht="11.25" customHeight="1" x14ac:dyDescent="0.25">
      <c r="A49" s="52" t="s">
        <v>195</v>
      </c>
      <c r="B49" s="53" t="s">
        <v>194</v>
      </c>
      <c r="C49" s="6">
        <v>38.884290833286535</v>
      </c>
      <c r="D49" s="6">
        <v>54.300649999999997</v>
      </c>
      <c r="E49" s="6">
        <v>60.600279999999998</v>
      </c>
      <c r="F49" s="6">
        <v>44.198950000000004</v>
      </c>
      <c r="G49" s="6">
        <v>47.100450000000002</v>
      </c>
      <c r="H49" s="6">
        <v>50.611346464536467</v>
      </c>
      <c r="I49" s="6">
        <v>50.600430000000003</v>
      </c>
      <c r="J49" s="6">
        <v>57.60033</v>
      </c>
      <c r="K49" s="6">
        <v>53.8003</v>
      </c>
      <c r="L49" s="6">
        <v>50.699719999999999</v>
      </c>
      <c r="M49" s="6">
        <v>47.697396285811031</v>
      </c>
      <c r="N49" s="6">
        <v>48.939675089057317</v>
      </c>
      <c r="O49" s="6">
        <v>54.886538753233715</v>
      </c>
      <c r="P49" s="6">
        <v>53.692557561861086</v>
      </c>
      <c r="Q49" s="6">
        <v>40.460673542269873</v>
      </c>
      <c r="R49" s="6">
        <v>44.138839336650413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14.975706604711727</v>
      </c>
      <c r="D51" s="6">
        <v>84.901020000000003</v>
      </c>
      <c r="E51" s="6">
        <v>103.80047999999999</v>
      </c>
      <c r="F51" s="6">
        <v>90.897840000000002</v>
      </c>
      <c r="G51" s="6">
        <v>81.900790000000001</v>
      </c>
      <c r="H51" s="6">
        <v>35.94623710671415</v>
      </c>
      <c r="I51" s="6">
        <v>124.80106000000001</v>
      </c>
      <c r="J51" s="6">
        <v>137.80078</v>
      </c>
      <c r="K51" s="6">
        <v>193.70107999999999</v>
      </c>
      <c r="L51" s="6">
        <v>9.9999400000000005</v>
      </c>
      <c r="M51" s="6">
        <v>58.899238478122236</v>
      </c>
      <c r="N51" s="6">
        <v>22.953161425370514</v>
      </c>
      <c r="O51" s="6">
        <v>31.957436402013389</v>
      </c>
      <c r="P51" s="6">
        <v>56.916977166332288</v>
      </c>
      <c r="Q51" s="6">
        <v>42.920797140176468</v>
      </c>
      <c r="R51" s="6">
        <v>18.964414736634474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532</v>
      </c>
      <c r="B1" s="42" t="s">
        <v>341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1211.8801948982482</v>
      </c>
      <c r="D2" s="45">
        <v>1205.7999999999988</v>
      </c>
      <c r="E2" s="45">
        <v>1202.3040700000006</v>
      </c>
      <c r="F2" s="45">
        <v>1226.8958999999977</v>
      </c>
      <c r="G2" s="45">
        <v>1234.3582899999988</v>
      </c>
      <c r="H2" s="45">
        <v>1220.2379172937397</v>
      </c>
      <c r="I2" s="45">
        <v>1227.7081499999999</v>
      </c>
      <c r="J2" s="45">
        <v>1238.5166499999984</v>
      </c>
      <c r="K2" s="45">
        <v>1222.5160799999999</v>
      </c>
      <c r="L2" s="45">
        <v>1087.3999499999975</v>
      </c>
      <c r="M2" s="45">
        <v>1202.504472685157</v>
      </c>
      <c r="N2" s="45">
        <v>1171.7688403072329</v>
      </c>
      <c r="O2" s="45">
        <v>1167.3483387907127</v>
      </c>
      <c r="P2" s="45">
        <v>1187.2790675456163</v>
      </c>
      <c r="Q2" s="45">
        <v>1174.7266984026203</v>
      </c>
      <c r="R2" s="45">
        <v>1180.0659214674706</v>
      </c>
    </row>
    <row r="3" spans="1:18" ht="11.25" customHeight="1" x14ac:dyDescent="0.25">
      <c r="A3" s="46" t="s">
        <v>286</v>
      </c>
      <c r="B3" s="47" t="s">
        <v>285</v>
      </c>
      <c r="C3" s="5">
        <v>986.91124486481021</v>
      </c>
      <c r="D3" s="5">
        <v>995.69999999999891</v>
      </c>
      <c r="E3" s="5">
        <v>996.4040700000005</v>
      </c>
      <c r="F3" s="5">
        <v>996.39589999999771</v>
      </c>
      <c r="G3" s="5">
        <v>999.80829999999878</v>
      </c>
      <c r="H3" s="5">
        <v>986.9093608783387</v>
      </c>
      <c r="I3" s="5">
        <v>995.10815000000002</v>
      </c>
      <c r="J3" s="5">
        <v>1005.7166499999985</v>
      </c>
      <c r="K3" s="5">
        <v>989.11607999999978</v>
      </c>
      <c r="L3" s="5">
        <v>872.29999999999745</v>
      </c>
      <c r="M3" s="5">
        <v>972.14954830189345</v>
      </c>
      <c r="N3" s="5">
        <v>944.01733620428604</v>
      </c>
      <c r="O3" s="5">
        <v>937.42333702253563</v>
      </c>
      <c r="P3" s="5">
        <v>965.36734498901035</v>
      </c>
      <c r="Q3" s="5">
        <v>957.89045180707217</v>
      </c>
      <c r="R3" s="5">
        <v>957.86758383491167</v>
      </c>
    </row>
    <row r="4" spans="1:18" ht="11.25" customHeight="1" x14ac:dyDescent="0.25">
      <c r="A4" s="48" t="s">
        <v>284</v>
      </c>
      <c r="B4" s="49" t="s">
        <v>283</v>
      </c>
      <c r="C4" s="4">
        <v>986.91124486481021</v>
      </c>
      <c r="D4" s="4">
        <v>995.69999999999891</v>
      </c>
      <c r="E4" s="4">
        <v>996.4040700000005</v>
      </c>
      <c r="F4" s="4">
        <v>996.39589999999771</v>
      </c>
      <c r="G4" s="4">
        <v>999.80829999999878</v>
      </c>
      <c r="H4" s="4">
        <v>986.9093608783387</v>
      </c>
      <c r="I4" s="4">
        <v>995.10815000000002</v>
      </c>
      <c r="J4" s="4">
        <v>1005.7166499999985</v>
      </c>
      <c r="K4" s="4">
        <v>989.11607999999978</v>
      </c>
      <c r="L4" s="4">
        <v>872.29999999999745</v>
      </c>
      <c r="M4" s="4">
        <v>972.14954830189345</v>
      </c>
      <c r="N4" s="4">
        <v>944.01733620428604</v>
      </c>
      <c r="O4" s="4">
        <v>937.42333702253563</v>
      </c>
      <c r="P4" s="4">
        <v>965.36734498901035</v>
      </c>
      <c r="Q4" s="4">
        <v>957.89045180707217</v>
      </c>
      <c r="R4" s="4">
        <v>957.86758383491167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942.79534009302711</v>
      </c>
      <c r="D11" s="7">
        <v>948.89999999999895</v>
      </c>
      <c r="E11" s="7">
        <v>949.60388000000046</v>
      </c>
      <c r="F11" s="7">
        <v>949.59608999999773</v>
      </c>
      <c r="G11" s="7">
        <v>953.00790999999879</v>
      </c>
      <c r="H11" s="7">
        <v>942.79354032260665</v>
      </c>
      <c r="I11" s="7">
        <v>951.00779</v>
      </c>
      <c r="J11" s="7">
        <v>959.81588999999849</v>
      </c>
      <c r="K11" s="7">
        <v>941.41607999999974</v>
      </c>
      <c r="L11" s="7">
        <v>829.09999999999741</v>
      </c>
      <c r="M11" s="7">
        <v>927.12714403308428</v>
      </c>
      <c r="N11" s="7">
        <v>899.90236757840512</v>
      </c>
      <c r="O11" s="7">
        <v>892.40198640755239</v>
      </c>
      <c r="P11" s="7">
        <v>923.04385210661803</v>
      </c>
      <c r="Q11" s="7">
        <v>918.26595961039015</v>
      </c>
      <c r="R11" s="7">
        <v>912.84400965021712</v>
      </c>
    </row>
    <row r="12" spans="1:18" ht="11.25" customHeight="1" x14ac:dyDescent="0.25">
      <c r="A12" s="52" t="s">
        <v>268</v>
      </c>
      <c r="B12" s="53" t="s">
        <v>267</v>
      </c>
      <c r="C12" s="6">
        <v>942.79534009302711</v>
      </c>
      <c r="D12" s="6">
        <v>948.89999999999895</v>
      </c>
      <c r="E12" s="6">
        <v>949.60388000000046</v>
      </c>
      <c r="F12" s="6">
        <v>949.59608999999773</v>
      </c>
      <c r="G12" s="6">
        <v>953.00790999999879</v>
      </c>
      <c r="H12" s="6">
        <v>942.79354032260665</v>
      </c>
      <c r="I12" s="6">
        <v>951.00779</v>
      </c>
      <c r="J12" s="6">
        <v>959.81588999999849</v>
      </c>
      <c r="K12" s="6">
        <v>941.41607999999974</v>
      </c>
      <c r="L12" s="6">
        <v>829.09999999999741</v>
      </c>
      <c r="M12" s="6">
        <v>927.12714403308428</v>
      </c>
      <c r="N12" s="6">
        <v>899.90236757840512</v>
      </c>
      <c r="O12" s="6">
        <v>892.40198640755239</v>
      </c>
      <c r="P12" s="6">
        <v>923.04385210661803</v>
      </c>
      <c r="Q12" s="6">
        <v>918.26595961039015</v>
      </c>
      <c r="R12" s="6">
        <v>912.84400965021712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44.115904771783157</v>
      </c>
      <c r="D14" s="7">
        <v>46.8</v>
      </c>
      <c r="E14" s="7">
        <v>46.800190000000001</v>
      </c>
      <c r="F14" s="7">
        <v>46.799810000000001</v>
      </c>
      <c r="G14" s="7">
        <v>46.80039</v>
      </c>
      <c r="H14" s="7">
        <v>44.115820555732029</v>
      </c>
      <c r="I14" s="7">
        <v>44.100360000000002</v>
      </c>
      <c r="J14" s="7">
        <v>45.900759999999998</v>
      </c>
      <c r="K14" s="7">
        <v>47.7</v>
      </c>
      <c r="L14" s="7">
        <v>43.2</v>
      </c>
      <c r="M14" s="7">
        <v>45.02240426880914</v>
      </c>
      <c r="N14" s="7">
        <v>44.114968625880913</v>
      </c>
      <c r="O14" s="7">
        <v>45.021350614983305</v>
      </c>
      <c r="P14" s="7">
        <v>42.323492882392301</v>
      </c>
      <c r="Q14" s="7">
        <v>39.624492196682041</v>
      </c>
      <c r="R14" s="7">
        <v>45.023574184694553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224.96895003343801</v>
      </c>
      <c r="D52" s="5">
        <v>210.1</v>
      </c>
      <c r="E52" s="5">
        <v>205.9</v>
      </c>
      <c r="F52" s="5">
        <v>230.5</v>
      </c>
      <c r="G52" s="5">
        <v>234.54999000000001</v>
      </c>
      <c r="H52" s="5">
        <v>233.32855641540101</v>
      </c>
      <c r="I52" s="5">
        <v>232.6</v>
      </c>
      <c r="J52" s="5">
        <v>232.8</v>
      </c>
      <c r="K52" s="5">
        <v>233.4</v>
      </c>
      <c r="L52" s="5">
        <v>215.09995000000001</v>
      </c>
      <c r="M52" s="5">
        <v>230.35492438326361</v>
      </c>
      <c r="N52" s="5">
        <v>227.75150410294688</v>
      </c>
      <c r="O52" s="5">
        <v>229.92500176817705</v>
      </c>
      <c r="P52" s="5">
        <v>221.91172255660601</v>
      </c>
      <c r="Q52" s="5">
        <v>216.8362465955482</v>
      </c>
      <c r="R52" s="5">
        <v>222.198337632559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224.96895003343801</v>
      </c>
      <c r="D54" s="4">
        <v>210.1</v>
      </c>
      <c r="E54" s="4">
        <v>205.9</v>
      </c>
      <c r="F54" s="4">
        <v>230.5</v>
      </c>
      <c r="G54" s="4">
        <v>234.54999000000001</v>
      </c>
      <c r="H54" s="4">
        <v>233.32855641540101</v>
      </c>
      <c r="I54" s="4">
        <v>232.6</v>
      </c>
      <c r="J54" s="4">
        <v>232.8</v>
      </c>
      <c r="K54" s="4">
        <v>233.4</v>
      </c>
      <c r="L54" s="4">
        <v>215.09995000000001</v>
      </c>
      <c r="M54" s="4">
        <v>230.35492438326361</v>
      </c>
      <c r="N54" s="4">
        <v>227.75150410294688</v>
      </c>
      <c r="O54" s="4">
        <v>229.92500176817705</v>
      </c>
      <c r="P54" s="4">
        <v>221.91172255660601</v>
      </c>
      <c r="Q54" s="4">
        <v>216.8362465955482</v>
      </c>
      <c r="R54" s="4">
        <v>222.198337632559</v>
      </c>
    </row>
    <row r="55" spans="1:18" ht="11.25" customHeight="1" x14ac:dyDescent="0.25">
      <c r="A55" s="50" t="s">
        <v>183</v>
      </c>
      <c r="B55" s="51" t="s">
        <v>182</v>
      </c>
      <c r="C55" s="7">
        <v>224.96895003343801</v>
      </c>
      <c r="D55" s="7">
        <v>210.1</v>
      </c>
      <c r="E55" s="7">
        <v>205.9</v>
      </c>
      <c r="F55" s="7">
        <v>230.5</v>
      </c>
      <c r="G55" s="7">
        <v>234.54999000000001</v>
      </c>
      <c r="H55" s="7">
        <v>233.32855641540101</v>
      </c>
      <c r="I55" s="7">
        <v>232.6</v>
      </c>
      <c r="J55" s="7">
        <v>232.8</v>
      </c>
      <c r="K55" s="7">
        <v>233.4</v>
      </c>
      <c r="L55" s="7">
        <v>215.09995000000001</v>
      </c>
      <c r="M55" s="7">
        <v>230.35492438326361</v>
      </c>
      <c r="N55" s="7">
        <v>227.75150410294688</v>
      </c>
      <c r="O55" s="7">
        <v>229.92500176817705</v>
      </c>
      <c r="P55" s="7">
        <v>221.91172255660601</v>
      </c>
      <c r="Q55" s="7">
        <v>216.8362465955482</v>
      </c>
      <c r="R55" s="7">
        <v>222.198337632559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292</v>
      </c>
      <c r="B1" s="42" t="s">
        <v>291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31.9</v>
      </c>
      <c r="G2" s="45">
        <v>37.5</v>
      </c>
      <c r="H2" s="45">
        <v>23.454667048820099</v>
      </c>
      <c r="I2" s="45">
        <v>28.6</v>
      </c>
      <c r="J2" s="45">
        <v>27.8</v>
      </c>
      <c r="K2" s="45">
        <v>29.3</v>
      </c>
      <c r="L2" s="45">
        <v>27.8</v>
      </c>
      <c r="M2" s="45">
        <v>32.984618324257198</v>
      </c>
      <c r="N2" s="45">
        <v>29.8079678991115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31.9</v>
      </c>
      <c r="G21" s="5">
        <v>37.5</v>
      </c>
      <c r="H21" s="5">
        <v>23.454667048820099</v>
      </c>
      <c r="I21" s="5">
        <v>28.6</v>
      </c>
      <c r="J21" s="5">
        <v>27.8</v>
      </c>
      <c r="K21" s="5">
        <v>29.3</v>
      </c>
      <c r="L21" s="5">
        <v>27.8</v>
      </c>
      <c r="M21" s="5">
        <v>32.984618324257198</v>
      </c>
      <c r="N21" s="5">
        <v>29.8079678991115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31.9</v>
      </c>
      <c r="G30" s="4">
        <v>37.5</v>
      </c>
      <c r="H30" s="4">
        <v>23.454667048820099</v>
      </c>
      <c r="I30" s="4">
        <v>28.6</v>
      </c>
      <c r="J30" s="4">
        <v>27.8</v>
      </c>
      <c r="K30" s="4">
        <v>29.3</v>
      </c>
      <c r="L30" s="4">
        <v>27.8</v>
      </c>
      <c r="M30" s="4">
        <v>32.984618324257198</v>
      </c>
      <c r="N30" s="4">
        <v>29.8079678991115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31.9</v>
      </c>
      <c r="G31" s="7">
        <v>37.5</v>
      </c>
      <c r="H31" s="7">
        <v>23.454667048820099</v>
      </c>
      <c r="I31" s="7">
        <v>28.6</v>
      </c>
      <c r="J31" s="7">
        <v>27.8</v>
      </c>
      <c r="K31" s="7">
        <v>29.3</v>
      </c>
      <c r="L31" s="7">
        <v>27.8</v>
      </c>
      <c r="M31" s="7">
        <v>32.984618324257198</v>
      </c>
      <c r="N31" s="7">
        <v>29.8079678991115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31.9</v>
      </c>
      <c r="G32" s="6">
        <v>37.5</v>
      </c>
      <c r="H32" s="6">
        <v>23.454667048820099</v>
      </c>
      <c r="I32" s="6">
        <v>28.6</v>
      </c>
      <c r="J32" s="6">
        <v>27.8</v>
      </c>
      <c r="K32" s="6">
        <v>29.3</v>
      </c>
      <c r="L32" s="6">
        <v>27.8</v>
      </c>
      <c r="M32" s="6">
        <v>32.984618324257198</v>
      </c>
      <c r="N32" s="6">
        <v>29.8079678991115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533</v>
      </c>
      <c r="B1" s="42" t="s">
        <v>342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606.31030858889801</v>
      </c>
      <c r="D2" s="45">
        <v>599.5</v>
      </c>
      <c r="E2" s="45">
        <v>700</v>
      </c>
      <c r="F2" s="45">
        <v>679.85</v>
      </c>
      <c r="G2" s="45">
        <v>706.45</v>
      </c>
      <c r="H2" s="45">
        <v>756.52049297793099</v>
      </c>
      <c r="I2" s="45">
        <v>763</v>
      </c>
      <c r="J2" s="45">
        <v>800.05</v>
      </c>
      <c r="K2" s="45">
        <v>817.7</v>
      </c>
      <c r="L2" s="45">
        <v>599.35</v>
      </c>
      <c r="M2" s="45">
        <v>791.03372504060405</v>
      </c>
      <c r="N2" s="45">
        <v>825.14091907901002</v>
      </c>
      <c r="O2" s="45">
        <v>787.02111397726196</v>
      </c>
      <c r="P2" s="45">
        <v>843.91420655393097</v>
      </c>
      <c r="Q2" s="45">
        <v>831.61364287761501</v>
      </c>
      <c r="R2" s="45">
        <v>803.14321199961796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606.31030858889801</v>
      </c>
      <c r="D52" s="5">
        <v>599.5</v>
      </c>
      <c r="E52" s="5">
        <v>700</v>
      </c>
      <c r="F52" s="5">
        <v>679.85</v>
      </c>
      <c r="G52" s="5">
        <v>706.45</v>
      </c>
      <c r="H52" s="5">
        <v>756.52049297793099</v>
      </c>
      <c r="I52" s="5">
        <v>763</v>
      </c>
      <c r="J52" s="5">
        <v>800.05</v>
      </c>
      <c r="K52" s="5">
        <v>817.7</v>
      </c>
      <c r="L52" s="5">
        <v>599.35</v>
      </c>
      <c r="M52" s="5">
        <v>791.03372504060405</v>
      </c>
      <c r="N52" s="5">
        <v>825.14091907901002</v>
      </c>
      <c r="O52" s="5">
        <v>787.02111397726196</v>
      </c>
      <c r="P52" s="5">
        <v>843.91420655393097</v>
      </c>
      <c r="Q52" s="5">
        <v>831.61364287761501</v>
      </c>
      <c r="R52" s="5">
        <v>803.14321199961796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606.31030858889801</v>
      </c>
      <c r="D54" s="4">
        <v>599.5</v>
      </c>
      <c r="E54" s="4">
        <v>700</v>
      </c>
      <c r="F54" s="4">
        <v>679.85</v>
      </c>
      <c r="G54" s="4">
        <v>706.45</v>
      </c>
      <c r="H54" s="4">
        <v>756.52049297793099</v>
      </c>
      <c r="I54" s="4">
        <v>763</v>
      </c>
      <c r="J54" s="4">
        <v>800.05</v>
      </c>
      <c r="K54" s="4">
        <v>817.7</v>
      </c>
      <c r="L54" s="4">
        <v>599.35</v>
      </c>
      <c r="M54" s="4">
        <v>791.03372504060405</v>
      </c>
      <c r="N54" s="4">
        <v>825.14091907901002</v>
      </c>
      <c r="O54" s="4">
        <v>787.02111397726196</v>
      </c>
      <c r="P54" s="4">
        <v>843.91420655393097</v>
      </c>
      <c r="Q54" s="4">
        <v>831.61364287761501</v>
      </c>
      <c r="R54" s="4">
        <v>803.14321199961796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606.31030858889801</v>
      </c>
      <c r="D56" s="7">
        <v>599.5</v>
      </c>
      <c r="E56" s="7">
        <v>700</v>
      </c>
      <c r="F56" s="7">
        <v>679.85</v>
      </c>
      <c r="G56" s="7">
        <v>706.45</v>
      </c>
      <c r="H56" s="7">
        <v>756.52049297793099</v>
      </c>
      <c r="I56" s="7">
        <v>763</v>
      </c>
      <c r="J56" s="7">
        <v>800.05</v>
      </c>
      <c r="K56" s="7">
        <v>817.7</v>
      </c>
      <c r="L56" s="7">
        <v>599.35</v>
      </c>
      <c r="M56" s="7">
        <v>791.03372504060405</v>
      </c>
      <c r="N56" s="7">
        <v>825.14091907901002</v>
      </c>
      <c r="O56" s="7">
        <v>787.02111397726196</v>
      </c>
      <c r="P56" s="7">
        <v>843.91420655393097</v>
      </c>
      <c r="Q56" s="7">
        <v>831.61364287761501</v>
      </c>
      <c r="R56" s="7">
        <v>803.14321199961796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534</v>
      </c>
      <c r="B1" s="42" t="s">
        <v>343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535</v>
      </c>
      <c r="B1" s="42" t="s">
        <v>344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536</v>
      </c>
      <c r="B1" s="42" t="s">
        <v>345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537</v>
      </c>
      <c r="B1" s="42" t="s">
        <v>346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0.7</v>
      </c>
      <c r="E2" s="45">
        <v>0.7</v>
      </c>
      <c r="F2" s="45">
        <v>0.7</v>
      </c>
      <c r="G2" s="45">
        <v>0.70001000000000002</v>
      </c>
      <c r="H2" s="45">
        <v>0.74042086609943303</v>
      </c>
      <c r="I2" s="45">
        <v>0.70001000000000002</v>
      </c>
      <c r="J2" s="45">
        <v>0.70001000000000002</v>
      </c>
      <c r="K2" s="45">
        <v>0.70001000000000002</v>
      </c>
      <c r="L2" s="45">
        <v>0.7</v>
      </c>
      <c r="M2" s="45">
        <v>0.74042150256397321</v>
      </c>
      <c r="N2" s="45">
        <v>0.74042448695306629</v>
      </c>
      <c r="O2" s="45">
        <v>0.7404230393319079</v>
      </c>
      <c r="P2" s="45">
        <v>0.74042227954523998</v>
      </c>
      <c r="Q2" s="45">
        <v>0.71653692941559055</v>
      </c>
      <c r="R2" s="45">
        <v>0.71653768988249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0.7</v>
      </c>
      <c r="E61" s="5">
        <v>0.7</v>
      </c>
      <c r="F61" s="5">
        <v>0.7</v>
      </c>
      <c r="G61" s="5">
        <v>0.70001000000000002</v>
      </c>
      <c r="H61" s="5">
        <v>0.74042086609943303</v>
      </c>
      <c r="I61" s="5">
        <v>0.70001000000000002</v>
      </c>
      <c r="J61" s="5">
        <v>0.70001000000000002</v>
      </c>
      <c r="K61" s="5">
        <v>0.70001000000000002</v>
      </c>
      <c r="L61" s="5">
        <v>0.7</v>
      </c>
      <c r="M61" s="5">
        <v>0.74042150256397321</v>
      </c>
      <c r="N61" s="5">
        <v>0.74042448695306629</v>
      </c>
      <c r="O61" s="5">
        <v>0.7404230393319079</v>
      </c>
      <c r="P61" s="5">
        <v>0.74042227954523998</v>
      </c>
      <c r="Q61" s="5">
        <v>0.71653692941559055</v>
      </c>
      <c r="R61" s="5">
        <v>0.71653768988249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0.7</v>
      </c>
      <c r="E68" s="4">
        <v>0.7</v>
      </c>
      <c r="F68" s="4">
        <v>0.7</v>
      </c>
      <c r="G68" s="4">
        <v>0.70001000000000002</v>
      </c>
      <c r="H68" s="4">
        <v>0.74042086609943303</v>
      </c>
      <c r="I68" s="4">
        <v>0.70001000000000002</v>
      </c>
      <c r="J68" s="4">
        <v>0.70001000000000002</v>
      </c>
      <c r="K68" s="4">
        <v>0.70001000000000002</v>
      </c>
      <c r="L68" s="4">
        <v>0.7</v>
      </c>
      <c r="M68" s="4">
        <v>0.74042150256397321</v>
      </c>
      <c r="N68" s="4">
        <v>0.74042448695306629</v>
      </c>
      <c r="O68" s="4">
        <v>0.7404230393319079</v>
      </c>
      <c r="P68" s="4">
        <v>0.74042227954523998</v>
      </c>
      <c r="Q68" s="4">
        <v>0.71653692941559055</v>
      </c>
      <c r="R68" s="4">
        <v>0.71653768988249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0.7</v>
      </c>
      <c r="E70" s="7">
        <v>0.7</v>
      </c>
      <c r="F70" s="7">
        <v>0.7</v>
      </c>
      <c r="G70" s="7">
        <v>0.70001000000000002</v>
      </c>
      <c r="H70" s="7">
        <v>0.74042086609943303</v>
      </c>
      <c r="I70" s="7">
        <v>0.70001000000000002</v>
      </c>
      <c r="J70" s="7">
        <v>0.70001000000000002</v>
      </c>
      <c r="K70" s="7">
        <v>0.70001000000000002</v>
      </c>
      <c r="L70" s="7">
        <v>0.7</v>
      </c>
      <c r="M70" s="7">
        <v>0.74042150256397321</v>
      </c>
      <c r="N70" s="7">
        <v>0.74042448695306629</v>
      </c>
      <c r="O70" s="7">
        <v>0.7404230393319079</v>
      </c>
      <c r="P70" s="7">
        <v>0.74042227954523998</v>
      </c>
      <c r="Q70" s="7">
        <v>0.71653692941559055</v>
      </c>
      <c r="R70" s="7">
        <v>0.71653768988249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348</v>
      </c>
      <c r="B1" s="42" t="s">
        <v>347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0.38215343460399964</v>
      </c>
      <c r="D2" s="45">
        <v>0.19999999999999929</v>
      </c>
      <c r="E2" s="45">
        <v>-4.5474735088646412E-13</v>
      </c>
      <c r="F2" s="45">
        <v>-0.39999999999999858</v>
      </c>
      <c r="G2" s="45">
        <v>0.39999999999999858</v>
      </c>
      <c r="H2" s="45">
        <v>2.9855737078436988</v>
      </c>
      <c r="I2" s="45">
        <v>-0.19999999999999929</v>
      </c>
      <c r="J2" s="45">
        <v>5.0999999999999943</v>
      </c>
      <c r="K2" s="45">
        <v>-2.6000000000000014</v>
      </c>
      <c r="L2" s="45">
        <v>0</v>
      </c>
      <c r="M2" s="45">
        <v>-0.64488392089428714</v>
      </c>
      <c r="N2" s="45">
        <v>-2.3884589662749036</v>
      </c>
      <c r="O2" s="45">
        <v>4.060380242666497</v>
      </c>
      <c r="P2" s="45">
        <v>2.4839973249254399</v>
      </c>
      <c r="Q2" s="45">
        <v>1.1942294831374056</v>
      </c>
      <c r="R2" s="45">
        <v>13.136524314511803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0.38215343460399964</v>
      </c>
      <c r="D21" s="5">
        <v>0.19999999999999929</v>
      </c>
      <c r="E21" s="5">
        <v>0</v>
      </c>
      <c r="F21" s="5">
        <v>-0.39999999999999858</v>
      </c>
      <c r="G21" s="5">
        <v>0.39999999999999858</v>
      </c>
      <c r="H21" s="5">
        <v>2.9855737078436988</v>
      </c>
      <c r="I21" s="5">
        <v>-0.19999999999999929</v>
      </c>
      <c r="J21" s="5">
        <v>5.0999999999999943</v>
      </c>
      <c r="K21" s="5">
        <v>-2.6000000000000014</v>
      </c>
      <c r="L21" s="5">
        <v>0</v>
      </c>
      <c r="M21" s="5">
        <v>-0.64488392089428714</v>
      </c>
      <c r="N21" s="5">
        <v>-2.3884589662749036</v>
      </c>
      <c r="O21" s="5">
        <v>4.0603802426674065</v>
      </c>
      <c r="P21" s="5">
        <v>2.4839973249254399</v>
      </c>
      <c r="Q21" s="5">
        <v>1.1942294831374056</v>
      </c>
      <c r="R21" s="5">
        <v>13.136524314511803</v>
      </c>
    </row>
    <row r="22" spans="1:18" ht="11.25" customHeight="1" x14ac:dyDescent="0.25">
      <c r="A22" s="48" t="s">
        <v>249</v>
      </c>
      <c r="B22" s="49" t="s">
        <v>248</v>
      </c>
      <c r="C22" s="4">
        <v>21.352823158498101</v>
      </c>
      <c r="D22" s="4">
        <v>9.1999999999999993</v>
      </c>
      <c r="E22" s="4">
        <v>1</v>
      </c>
      <c r="F22" s="4">
        <v>21.1</v>
      </c>
      <c r="G22" s="4">
        <v>36.750209999999996</v>
      </c>
      <c r="H22" s="4">
        <v>57.573482954215322</v>
      </c>
      <c r="I22" s="4">
        <v>16.2</v>
      </c>
      <c r="J22" s="4">
        <v>93.1</v>
      </c>
      <c r="K22" s="4">
        <v>43.048479999999998</v>
      </c>
      <c r="L22" s="4">
        <v>13.2</v>
      </c>
      <c r="M22" s="4">
        <v>92.337823636189896</v>
      </c>
      <c r="N22" s="4">
        <v>39.624534250501597</v>
      </c>
      <c r="O22" s="4">
        <v>310.29672479087458</v>
      </c>
      <c r="P22" s="4">
        <v>326.287379382822</v>
      </c>
      <c r="Q22" s="4">
        <v>281.26492786853902</v>
      </c>
      <c r="R22" s="4">
        <v>444.11006018916601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21.352823158498101</v>
      </c>
      <c r="D26" s="7">
        <v>9.1999999999999993</v>
      </c>
      <c r="E26" s="7">
        <v>1</v>
      </c>
      <c r="F26" s="7">
        <v>21.1</v>
      </c>
      <c r="G26" s="7">
        <v>36.750209999999996</v>
      </c>
      <c r="H26" s="7">
        <v>57.573482954215322</v>
      </c>
      <c r="I26" s="7">
        <v>16.2</v>
      </c>
      <c r="J26" s="7">
        <v>93.1</v>
      </c>
      <c r="K26" s="7">
        <v>43.048479999999998</v>
      </c>
      <c r="L26" s="7">
        <v>13.2</v>
      </c>
      <c r="M26" s="7">
        <v>92.337823636189896</v>
      </c>
      <c r="N26" s="7">
        <v>39.624534250501597</v>
      </c>
      <c r="O26" s="7">
        <v>310.29672479087458</v>
      </c>
      <c r="P26" s="7">
        <v>326.287379382822</v>
      </c>
      <c r="Q26" s="7">
        <v>281.26492786853902</v>
      </c>
      <c r="R26" s="7">
        <v>444.11006018916601</v>
      </c>
    </row>
    <row r="27" spans="1:18" ht="11.25" customHeight="1" x14ac:dyDescent="0.25">
      <c r="A27" s="52" t="s">
        <v>239</v>
      </c>
      <c r="B27" s="53" t="s">
        <v>238</v>
      </c>
      <c r="C27" s="6">
        <v>21.352823158498101</v>
      </c>
      <c r="D27" s="6">
        <v>9.1999999999999993</v>
      </c>
      <c r="E27" s="6">
        <v>1</v>
      </c>
      <c r="F27" s="6">
        <v>21.1</v>
      </c>
      <c r="G27" s="6">
        <v>36.750209999999996</v>
      </c>
      <c r="H27" s="6">
        <v>57.573482954215322</v>
      </c>
      <c r="I27" s="6">
        <v>16.2</v>
      </c>
      <c r="J27" s="6">
        <v>93.1</v>
      </c>
      <c r="K27" s="6">
        <v>43.048479999999998</v>
      </c>
      <c r="L27" s="6">
        <v>13.2</v>
      </c>
      <c r="M27" s="6">
        <v>92.337823636189896</v>
      </c>
      <c r="N27" s="6">
        <v>39.624534250501597</v>
      </c>
      <c r="O27" s="6">
        <v>310.29672479087458</v>
      </c>
      <c r="P27" s="6">
        <v>326.287379382822</v>
      </c>
      <c r="Q27" s="6">
        <v>281.26492786853902</v>
      </c>
      <c r="R27" s="6">
        <v>444.11006018916601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-20.970669723894101</v>
      </c>
      <c r="D30" s="4">
        <v>-9</v>
      </c>
      <c r="E30" s="4">
        <v>-1</v>
      </c>
      <c r="F30" s="4">
        <v>-21.5</v>
      </c>
      <c r="G30" s="4">
        <v>-36.350209999999997</v>
      </c>
      <c r="H30" s="4">
        <v>-54.587909246371623</v>
      </c>
      <c r="I30" s="4">
        <v>-16.399999999999999</v>
      </c>
      <c r="J30" s="4">
        <v>-88</v>
      </c>
      <c r="K30" s="4">
        <v>-45.648479999999999</v>
      </c>
      <c r="L30" s="4">
        <v>-13.2</v>
      </c>
      <c r="M30" s="4">
        <v>-92.982707557084183</v>
      </c>
      <c r="N30" s="4">
        <v>-42.012993216776501</v>
      </c>
      <c r="O30" s="4">
        <v>-306.23634454820717</v>
      </c>
      <c r="P30" s="4">
        <v>-323.80338205789656</v>
      </c>
      <c r="Q30" s="4">
        <v>-280.07069838540161</v>
      </c>
      <c r="R30" s="4">
        <v>-430.9735358746542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-12.2</v>
      </c>
      <c r="G35" s="7">
        <v>-23.367989999999999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-37.618228718830601</v>
      </c>
      <c r="N35" s="7">
        <v>0</v>
      </c>
      <c r="O35" s="7">
        <v>-56.293796919367061</v>
      </c>
      <c r="P35" s="7">
        <v>-47.410910480557902</v>
      </c>
      <c r="Q35" s="7">
        <v>-77.577147224610698</v>
      </c>
      <c r="R35" s="7">
        <v>-48.724562912009198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-12.2</v>
      </c>
      <c r="G36" s="6">
        <v>-23.367989999999999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-37.618228718830601</v>
      </c>
      <c r="N36" s="6">
        <v>0</v>
      </c>
      <c r="O36" s="6">
        <v>-56.293796919367061</v>
      </c>
      <c r="P36" s="6">
        <v>-47.410910480557902</v>
      </c>
      <c r="Q36" s="6">
        <v>-77.577147224610698</v>
      </c>
      <c r="R36" s="6">
        <v>-48.724562912009198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-12.4</v>
      </c>
      <c r="J38" s="7">
        <v>0</v>
      </c>
      <c r="K38" s="7">
        <v>-7.1918800000000003</v>
      </c>
      <c r="L38" s="7">
        <v>0</v>
      </c>
      <c r="M38" s="7">
        <v>0</v>
      </c>
      <c r="N38" s="7">
        <v>0</v>
      </c>
      <c r="O38" s="7">
        <v>-16.551379408197473</v>
      </c>
      <c r="P38" s="7">
        <v>-18.6299799369447</v>
      </c>
      <c r="Q38" s="7">
        <v>-18.6299799369447</v>
      </c>
      <c r="R38" s="7">
        <v>-27.944969905417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-12.4</v>
      </c>
      <c r="J41" s="6">
        <v>0</v>
      </c>
      <c r="K41" s="6">
        <v>-7.1918800000000003</v>
      </c>
      <c r="L41" s="6">
        <v>0</v>
      </c>
      <c r="M41" s="6">
        <v>0</v>
      </c>
      <c r="N41" s="6">
        <v>0</v>
      </c>
      <c r="O41" s="6">
        <v>-16.551379408197473</v>
      </c>
      <c r="P41" s="6">
        <v>-18.6299799369447</v>
      </c>
      <c r="Q41" s="6">
        <v>-18.6299799369447</v>
      </c>
      <c r="R41" s="6">
        <v>-27.944969905417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-35.459980000000002</v>
      </c>
      <c r="L42" s="7">
        <v>-2.2000000000000002</v>
      </c>
      <c r="M42" s="7">
        <v>-16.6236744052737</v>
      </c>
      <c r="N42" s="7">
        <v>-31.026081971911701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-34.752077959300699</v>
      </c>
      <c r="N43" s="7">
        <v>0</v>
      </c>
      <c r="O43" s="7">
        <v>-101.55334089993553</v>
      </c>
      <c r="P43" s="7">
        <v>-125.919556702016</v>
      </c>
      <c r="Q43" s="7">
        <v>-74.949842361708207</v>
      </c>
      <c r="R43" s="7">
        <v>-115.458106429732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-51.601699768998991</v>
      </c>
      <c r="I44" s="7">
        <v>0</v>
      </c>
      <c r="J44" s="7">
        <v>-86</v>
      </c>
      <c r="K44" s="7">
        <v>0</v>
      </c>
      <c r="L44" s="7">
        <v>0</v>
      </c>
      <c r="M44" s="7">
        <v>0</v>
      </c>
      <c r="N44" s="7">
        <v>0</v>
      </c>
      <c r="O44" s="7">
        <v>-131.83782732070711</v>
      </c>
      <c r="P44" s="7">
        <v>-131.84293493837799</v>
      </c>
      <c r="Q44" s="7">
        <v>-108.913728862138</v>
      </c>
      <c r="R44" s="7">
        <v>-238.84589662749599</v>
      </c>
    </row>
    <row r="45" spans="1:18" ht="11.25" customHeight="1" x14ac:dyDescent="0.25">
      <c r="A45" s="50" t="s">
        <v>203</v>
      </c>
      <c r="B45" s="51" t="s">
        <v>202</v>
      </c>
      <c r="C45" s="7">
        <v>-20.970669723894101</v>
      </c>
      <c r="D45" s="7">
        <v>-9</v>
      </c>
      <c r="E45" s="7">
        <v>-1</v>
      </c>
      <c r="F45" s="7">
        <v>-9.3000000000000007</v>
      </c>
      <c r="G45" s="7">
        <v>-12.98222</v>
      </c>
      <c r="H45" s="7">
        <v>-2.9862094773726291</v>
      </c>
      <c r="I45" s="7">
        <v>-4</v>
      </c>
      <c r="J45" s="7">
        <v>-2</v>
      </c>
      <c r="K45" s="7">
        <v>-2.9966200000000001</v>
      </c>
      <c r="L45" s="7">
        <v>-11</v>
      </c>
      <c r="M45" s="7">
        <v>-3.9887264736791801</v>
      </c>
      <c r="N45" s="7">
        <v>-10.9869112448648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-6.3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-20.970669723894101</v>
      </c>
      <c r="D51" s="6">
        <v>-9</v>
      </c>
      <c r="E51" s="6">
        <v>-1</v>
      </c>
      <c r="F51" s="6">
        <v>-3</v>
      </c>
      <c r="G51" s="6">
        <v>-12.98222</v>
      </c>
      <c r="H51" s="6">
        <v>-2.9862094773726291</v>
      </c>
      <c r="I51" s="6">
        <v>-4</v>
      </c>
      <c r="J51" s="6">
        <v>-2</v>
      </c>
      <c r="K51" s="6">
        <v>-2.9966200000000001</v>
      </c>
      <c r="L51" s="6">
        <v>-11</v>
      </c>
      <c r="M51" s="6">
        <v>-3.9887264736791801</v>
      </c>
      <c r="N51" s="6">
        <v>-10.9869112448648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-3603.3008502913954</v>
      </c>
      <c r="D61" s="5">
        <v>-3488</v>
      </c>
      <c r="E61" s="5">
        <v>-3471.7000000000003</v>
      </c>
      <c r="F61" s="5">
        <v>-2889.3</v>
      </c>
      <c r="G61" s="5">
        <v>-3242.9</v>
      </c>
      <c r="H61" s="5">
        <v>-3305.866055221175</v>
      </c>
      <c r="I61" s="5">
        <v>-3218.5</v>
      </c>
      <c r="J61" s="5">
        <v>-3363.3999999999996</v>
      </c>
      <c r="K61" s="5">
        <v>-3471.3</v>
      </c>
      <c r="L61" s="5">
        <v>-3688.6</v>
      </c>
      <c r="M61" s="5">
        <v>-3483.7345944396689</v>
      </c>
      <c r="N61" s="5">
        <v>-3125.8240183433686</v>
      </c>
      <c r="O61" s="5">
        <v>-4007.260915257481</v>
      </c>
      <c r="P61" s="5">
        <v>-3936.2281456004539</v>
      </c>
      <c r="Q61" s="5">
        <v>-3924.4530428967241</v>
      </c>
      <c r="R61" s="5">
        <v>-3683.0037259959863</v>
      </c>
    </row>
    <row r="62" spans="1:18" ht="11.25" customHeight="1" x14ac:dyDescent="0.25">
      <c r="A62" s="48" t="s">
        <v>169</v>
      </c>
      <c r="B62" s="49" t="s">
        <v>168</v>
      </c>
      <c r="C62" s="4">
        <v>-3597.2580491067201</v>
      </c>
      <c r="D62" s="4">
        <v>-3478.5</v>
      </c>
      <c r="E62" s="4">
        <v>-3458.9</v>
      </c>
      <c r="F62" s="4">
        <v>-2856</v>
      </c>
      <c r="G62" s="4">
        <v>-3161</v>
      </c>
      <c r="H62" s="4">
        <v>-3189.5958727429102</v>
      </c>
      <c r="I62" s="4">
        <v>-3065.9</v>
      </c>
      <c r="J62" s="4">
        <v>-3186.1</v>
      </c>
      <c r="K62" s="4">
        <v>-3295.8</v>
      </c>
      <c r="L62" s="4">
        <v>-3516.4</v>
      </c>
      <c r="M62" s="4">
        <v>-3298.6290245533601</v>
      </c>
      <c r="N62" s="4">
        <v>-2944.3727906754598</v>
      </c>
      <c r="O62" s="4">
        <v>-3766.5520206362899</v>
      </c>
      <c r="P62" s="4">
        <v>-3615.05206840546</v>
      </c>
      <c r="Q62" s="4">
        <v>-3526.2252794496999</v>
      </c>
      <c r="R62" s="4">
        <v>-3186.25203019012</v>
      </c>
    </row>
    <row r="63" spans="1:18" ht="11.25" customHeight="1" x14ac:dyDescent="0.25">
      <c r="A63" s="48" t="s">
        <v>167</v>
      </c>
      <c r="B63" s="49" t="s">
        <v>166</v>
      </c>
      <c r="C63" s="4">
        <v>-5.75618610872265</v>
      </c>
      <c r="D63" s="4">
        <v>-9</v>
      </c>
      <c r="E63" s="4">
        <v>-12</v>
      </c>
      <c r="F63" s="4">
        <v>-32</v>
      </c>
      <c r="G63" s="4">
        <v>-80.3</v>
      </c>
      <c r="H63" s="4">
        <v>-114.45495366389601</v>
      </c>
      <c r="I63" s="4">
        <v>-150.69999999999999</v>
      </c>
      <c r="J63" s="4">
        <v>-175.2</v>
      </c>
      <c r="K63" s="4">
        <v>-172.9</v>
      </c>
      <c r="L63" s="4">
        <v>-168</v>
      </c>
      <c r="M63" s="4">
        <v>-177.46250119422905</v>
      </c>
      <c r="N63" s="4">
        <v>-166.475589949365</v>
      </c>
      <c r="O63" s="4">
        <v>-211.68911818095</v>
      </c>
      <c r="P63" s="4">
        <v>-271.11397726187101</v>
      </c>
      <c r="Q63" s="4">
        <v>-330.70602847043102</v>
      </c>
      <c r="R63" s="4">
        <v>-416.16509028374901</v>
      </c>
    </row>
    <row r="64" spans="1:18" ht="11.25" customHeight="1" x14ac:dyDescent="0.25">
      <c r="A64" s="48" t="s">
        <v>165</v>
      </c>
      <c r="B64" s="49" t="s">
        <v>164</v>
      </c>
      <c r="C64" s="4">
        <v>-0.28661507595300001</v>
      </c>
      <c r="D64" s="4">
        <v>-0.5</v>
      </c>
      <c r="E64" s="4">
        <v>-0.8</v>
      </c>
      <c r="F64" s="4">
        <v>-1.3</v>
      </c>
      <c r="G64" s="4">
        <v>-1.6</v>
      </c>
      <c r="H64" s="4">
        <v>-1.8152288143689701</v>
      </c>
      <c r="I64" s="4">
        <v>-1.9</v>
      </c>
      <c r="J64" s="4">
        <v>-2.1</v>
      </c>
      <c r="K64" s="4">
        <v>-2.6</v>
      </c>
      <c r="L64" s="4">
        <v>-4.2</v>
      </c>
      <c r="M64" s="4">
        <v>-7.6430686920798729</v>
      </c>
      <c r="N64" s="4">
        <v>-14.975637718544</v>
      </c>
      <c r="O64" s="4">
        <v>-29.0197764402408</v>
      </c>
      <c r="P64" s="4">
        <v>-50.0620999331231</v>
      </c>
      <c r="Q64" s="4">
        <v>-67.521734976593095</v>
      </c>
      <c r="R64" s="4">
        <v>-80.586605522117097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-0.28661507595300001</v>
      </c>
      <c r="D66" s="7">
        <v>-0.5</v>
      </c>
      <c r="E66" s="7">
        <v>-0.8</v>
      </c>
      <c r="F66" s="7">
        <v>-1.3</v>
      </c>
      <c r="G66" s="7">
        <v>-1.6</v>
      </c>
      <c r="H66" s="7">
        <v>-1.8152288143689701</v>
      </c>
      <c r="I66" s="7">
        <v>-1.9</v>
      </c>
      <c r="J66" s="7">
        <v>-2.1</v>
      </c>
      <c r="K66" s="7">
        <v>-2.6</v>
      </c>
      <c r="L66" s="7">
        <v>-4.2</v>
      </c>
      <c r="M66" s="7">
        <v>-7.6430686920798729</v>
      </c>
      <c r="N66" s="7">
        <v>-14.975637718544</v>
      </c>
      <c r="O66" s="7">
        <v>-29.0197764402408</v>
      </c>
      <c r="P66" s="7">
        <v>-50.0620999331231</v>
      </c>
      <c r="Q66" s="7">
        <v>-67.521734976593095</v>
      </c>
      <c r="R66" s="7">
        <v>-80.586605522117097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3603.3008502913954</v>
      </c>
      <c r="D79" s="5">
        <v>3488</v>
      </c>
      <c r="E79" s="5">
        <v>3471.7</v>
      </c>
      <c r="F79" s="5">
        <v>2889.3</v>
      </c>
      <c r="G79" s="5">
        <v>3242.9</v>
      </c>
      <c r="H79" s="5">
        <v>3305.866055221175</v>
      </c>
      <c r="I79" s="5">
        <v>3218.5</v>
      </c>
      <c r="J79" s="5">
        <v>3363.3999999999996</v>
      </c>
      <c r="K79" s="5">
        <v>3471.3</v>
      </c>
      <c r="L79" s="5">
        <v>3688.6</v>
      </c>
      <c r="M79" s="5">
        <v>3483.7345944396689</v>
      </c>
      <c r="N79" s="5">
        <v>3125.8240183433686</v>
      </c>
      <c r="O79" s="5">
        <v>4007.2609152574801</v>
      </c>
      <c r="P79" s="5">
        <v>3936.2281456004539</v>
      </c>
      <c r="Q79" s="5">
        <v>3924.4530428967241</v>
      </c>
      <c r="R79" s="5">
        <v>3683.0037259959863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350</v>
      </c>
      <c r="B1" s="42" t="s">
        <v>349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-4.5474735088646412E-13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-9.0949470177292824E-13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-3603.3008502913954</v>
      </c>
      <c r="D61" s="5">
        <v>-3488</v>
      </c>
      <c r="E61" s="5">
        <v>-3471.7000000000003</v>
      </c>
      <c r="F61" s="5">
        <v>-2889.3</v>
      </c>
      <c r="G61" s="5">
        <v>-3242.9</v>
      </c>
      <c r="H61" s="5">
        <v>-3305.866055221175</v>
      </c>
      <c r="I61" s="5">
        <v>-3218.5</v>
      </c>
      <c r="J61" s="5">
        <v>-3363.3999999999996</v>
      </c>
      <c r="K61" s="5">
        <v>-3471.3</v>
      </c>
      <c r="L61" s="5">
        <v>-3688.6</v>
      </c>
      <c r="M61" s="5">
        <v>-3483.7345944396689</v>
      </c>
      <c r="N61" s="5">
        <v>-3125.8240183433686</v>
      </c>
      <c r="O61" s="5">
        <v>-4007.260915257481</v>
      </c>
      <c r="P61" s="5">
        <v>-3936.2281456004539</v>
      </c>
      <c r="Q61" s="5">
        <v>-3924.4530428967241</v>
      </c>
      <c r="R61" s="5">
        <v>-3683.0037259959863</v>
      </c>
    </row>
    <row r="62" spans="1:18" ht="11.25" customHeight="1" x14ac:dyDescent="0.25">
      <c r="A62" s="48" t="s">
        <v>169</v>
      </c>
      <c r="B62" s="49" t="s">
        <v>168</v>
      </c>
      <c r="C62" s="4">
        <v>-3597.2580491067201</v>
      </c>
      <c r="D62" s="4">
        <v>-3478.5</v>
      </c>
      <c r="E62" s="4">
        <v>-3458.9</v>
      </c>
      <c r="F62" s="4">
        <v>-2856</v>
      </c>
      <c r="G62" s="4">
        <v>-3161</v>
      </c>
      <c r="H62" s="4">
        <v>-3189.5958727429102</v>
      </c>
      <c r="I62" s="4">
        <v>-3065.9</v>
      </c>
      <c r="J62" s="4">
        <v>-3186.1</v>
      </c>
      <c r="K62" s="4">
        <v>-3295.8</v>
      </c>
      <c r="L62" s="4">
        <v>-3516.4</v>
      </c>
      <c r="M62" s="4">
        <v>-3298.6290245533601</v>
      </c>
      <c r="N62" s="4">
        <v>-2944.3727906754598</v>
      </c>
      <c r="O62" s="4">
        <v>-3766.5520206362899</v>
      </c>
      <c r="P62" s="4">
        <v>-3615.05206840546</v>
      </c>
      <c r="Q62" s="4">
        <v>-3526.2252794496999</v>
      </c>
      <c r="R62" s="4">
        <v>-3186.25203019012</v>
      </c>
    </row>
    <row r="63" spans="1:18" ht="11.25" customHeight="1" x14ac:dyDescent="0.25">
      <c r="A63" s="48" t="s">
        <v>167</v>
      </c>
      <c r="B63" s="49" t="s">
        <v>166</v>
      </c>
      <c r="C63" s="4">
        <v>-5.75618610872265</v>
      </c>
      <c r="D63" s="4">
        <v>-9</v>
      </c>
      <c r="E63" s="4">
        <v>-12</v>
      </c>
      <c r="F63" s="4">
        <v>-32</v>
      </c>
      <c r="G63" s="4">
        <v>-80.3</v>
      </c>
      <c r="H63" s="4">
        <v>-114.45495366389601</v>
      </c>
      <c r="I63" s="4">
        <v>-150.69999999999999</v>
      </c>
      <c r="J63" s="4">
        <v>-175.2</v>
      </c>
      <c r="K63" s="4">
        <v>-172.9</v>
      </c>
      <c r="L63" s="4">
        <v>-168</v>
      </c>
      <c r="M63" s="4">
        <v>-177.46250119422905</v>
      </c>
      <c r="N63" s="4">
        <v>-166.475589949365</v>
      </c>
      <c r="O63" s="4">
        <v>-211.68911818095</v>
      </c>
      <c r="P63" s="4">
        <v>-271.11397726187101</v>
      </c>
      <c r="Q63" s="4">
        <v>-330.70602847043102</v>
      </c>
      <c r="R63" s="4">
        <v>-416.16509028374901</v>
      </c>
    </row>
    <row r="64" spans="1:18" ht="11.25" customHeight="1" x14ac:dyDescent="0.25">
      <c r="A64" s="48" t="s">
        <v>165</v>
      </c>
      <c r="B64" s="49" t="s">
        <v>164</v>
      </c>
      <c r="C64" s="4">
        <v>-0.28661507595300001</v>
      </c>
      <c r="D64" s="4">
        <v>-0.5</v>
      </c>
      <c r="E64" s="4">
        <v>-0.8</v>
      </c>
      <c r="F64" s="4">
        <v>-1.3</v>
      </c>
      <c r="G64" s="4">
        <v>-1.6</v>
      </c>
      <c r="H64" s="4">
        <v>-1.8152288143689701</v>
      </c>
      <c r="I64" s="4">
        <v>-1.9</v>
      </c>
      <c r="J64" s="4">
        <v>-2.1</v>
      </c>
      <c r="K64" s="4">
        <v>-2.6</v>
      </c>
      <c r="L64" s="4">
        <v>-4.2</v>
      </c>
      <c r="M64" s="4">
        <v>-7.6430686920798729</v>
      </c>
      <c r="N64" s="4">
        <v>-14.975637718544</v>
      </c>
      <c r="O64" s="4">
        <v>-29.0197764402408</v>
      </c>
      <c r="P64" s="4">
        <v>-50.0620999331231</v>
      </c>
      <c r="Q64" s="4">
        <v>-67.521734976593095</v>
      </c>
      <c r="R64" s="4">
        <v>-80.586605522117097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-0.28661507595300001</v>
      </c>
      <c r="D66" s="7">
        <v>-0.5</v>
      </c>
      <c r="E66" s="7">
        <v>-0.8</v>
      </c>
      <c r="F66" s="7">
        <v>-1.3</v>
      </c>
      <c r="G66" s="7">
        <v>-1.6</v>
      </c>
      <c r="H66" s="7">
        <v>-1.8152288143689701</v>
      </c>
      <c r="I66" s="7">
        <v>-1.9</v>
      </c>
      <c r="J66" s="7">
        <v>-2.1</v>
      </c>
      <c r="K66" s="7">
        <v>-2.6</v>
      </c>
      <c r="L66" s="7">
        <v>-4.2</v>
      </c>
      <c r="M66" s="7">
        <v>-7.6430686920798729</v>
      </c>
      <c r="N66" s="7">
        <v>-14.975637718544</v>
      </c>
      <c r="O66" s="7">
        <v>-29.0197764402408</v>
      </c>
      <c r="P66" s="7">
        <v>-50.0620999331231</v>
      </c>
      <c r="Q66" s="7">
        <v>-67.521734976593095</v>
      </c>
      <c r="R66" s="7">
        <v>-80.586605522117097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3603.3008502913954</v>
      </c>
      <c r="D79" s="5">
        <v>3488</v>
      </c>
      <c r="E79" s="5">
        <v>3471.7</v>
      </c>
      <c r="F79" s="5">
        <v>2889.3</v>
      </c>
      <c r="G79" s="5">
        <v>3242.9</v>
      </c>
      <c r="H79" s="5">
        <v>3305.866055221175</v>
      </c>
      <c r="I79" s="5">
        <v>3218.5</v>
      </c>
      <c r="J79" s="5">
        <v>3363.3999999999996</v>
      </c>
      <c r="K79" s="5">
        <v>3471.3</v>
      </c>
      <c r="L79" s="5">
        <v>3688.6</v>
      </c>
      <c r="M79" s="5">
        <v>3483.7345944396689</v>
      </c>
      <c r="N79" s="5">
        <v>3125.8240183433686</v>
      </c>
      <c r="O79" s="5">
        <v>4007.2609152574801</v>
      </c>
      <c r="P79" s="5">
        <v>3936.2281456004539</v>
      </c>
      <c r="Q79" s="5">
        <v>3924.4530428967241</v>
      </c>
      <c r="R79" s="5">
        <v>3683.0037259959863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352</v>
      </c>
      <c r="B1" s="42" t="s">
        <v>351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0.38215343460399964</v>
      </c>
      <c r="D2" s="45">
        <v>0.19999999999999929</v>
      </c>
      <c r="E2" s="45">
        <v>0</v>
      </c>
      <c r="F2" s="45">
        <v>-0.39999999999999858</v>
      </c>
      <c r="G2" s="45">
        <v>0.39999999999999858</v>
      </c>
      <c r="H2" s="45">
        <v>2.9855737078436988</v>
      </c>
      <c r="I2" s="45">
        <v>-0.19999999999999929</v>
      </c>
      <c r="J2" s="45">
        <v>5.0999999999999943</v>
      </c>
      <c r="K2" s="45">
        <v>-2.6000000000000014</v>
      </c>
      <c r="L2" s="45">
        <v>0</v>
      </c>
      <c r="M2" s="45">
        <v>-0.64488392089428714</v>
      </c>
      <c r="N2" s="45">
        <v>-2.3884589662749036</v>
      </c>
      <c r="O2" s="45">
        <v>4.0603802426674065</v>
      </c>
      <c r="P2" s="45">
        <v>2.4839973249254399</v>
      </c>
      <c r="Q2" s="45">
        <v>1.1942294831374056</v>
      </c>
      <c r="R2" s="45">
        <v>13.136524314511803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0.38215343460399964</v>
      </c>
      <c r="D21" s="5">
        <v>0.19999999999999929</v>
      </c>
      <c r="E21" s="5">
        <v>0</v>
      </c>
      <c r="F21" s="5">
        <v>-0.39999999999999858</v>
      </c>
      <c r="G21" s="5">
        <v>0.39999999999999858</v>
      </c>
      <c r="H21" s="5">
        <v>2.9855737078436988</v>
      </c>
      <c r="I21" s="5">
        <v>-0.19999999999999929</v>
      </c>
      <c r="J21" s="5">
        <v>5.0999999999999943</v>
      </c>
      <c r="K21" s="5">
        <v>-2.6000000000000014</v>
      </c>
      <c r="L21" s="5">
        <v>0</v>
      </c>
      <c r="M21" s="5">
        <v>-0.64488392089428714</v>
      </c>
      <c r="N21" s="5">
        <v>-2.3884589662749036</v>
      </c>
      <c r="O21" s="5">
        <v>4.0603802426674065</v>
      </c>
      <c r="P21" s="5">
        <v>2.4839973249254399</v>
      </c>
      <c r="Q21" s="5">
        <v>1.1942294831374056</v>
      </c>
      <c r="R21" s="5">
        <v>13.136524314511803</v>
      </c>
    </row>
    <row r="22" spans="1:18" ht="11.25" customHeight="1" x14ac:dyDescent="0.25">
      <c r="A22" s="48" t="s">
        <v>249</v>
      </c>
      <c r="B22" s="49" t="s">
        <v>248</v>
      </c>
      <c r="C22" s="4">
        <v>21.352823158498101</v>
      </c>
      <c r="D22" s="4">
        <v>9.1999999999999993</v>
      </c>
      <c r="E22" s="4">
        <v>1</v>
      </c>
      <c r="F22" s="4">
        <v>21.1</v>
      </c>
      <c r="G22" s="4">
        <v>36.750209999999996</v>
      </c>
      <c r="H22" s="4">
        <v>57.573482954215322</v>
      </c>
      <c r="I22" s="4">
        <v>16.2</v>
      </c>
      <c r="J22" s="4">
        <v>93.1</v>
      </c>
      <c r="K22" s="4">
        <v>43.048479999999998</v>
      </c>
      <c r="L22" s="4">
        <v>13.2</v>
      </c>
      <c r="M22" s="4">
        <v>92.337823636189896</v>
      </c>
      <c r="N22" s="4">
        <v>39.624534250501597</v>
      </c>
      <c r="O22" s="4">
        <v>310.29672479087458</v>
      </c>
      <c r="P22" s="4">
        <v>326.287379382822</v>
      </c>
      <c r="Q22" s="4">
        <v>281.26492786853902</v>
      </c>
      <c r="R22" s="4">
        <v>444.11006018916601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21.352823158498101</v>
      </c>
      <c r="D26" s="7">
        <v>9.1999999999999993</v>
      </c>
      <c r="E26" s="7">
        <v>1</v>
      </c>
      <c r="F26" s="7">
        <v>21.1</v>
      </c>
      <c r="G26" s="7">
        <v>36.750209999999996</v>
      </c>
      <c r="H26" s="7">
        <v>57.573482954215322</v>
      </c>
      <c r="I26" s="7">
        <v>16.2</v>
      </c>
      <c r="J26" s="7">
        <v>93.1</v>
      </c>
      <c r="K26" s="7">
        <v>43.048479999999998</v>
      </c>
      <c r="L26" s="7">
        <v>13.2</v>
      </c>
      <c r="M26" s="7">
        <v>92.337823636189896</v>
      </c>
      <c r="N26" s="7">
        <v>39.624534250501597</v>
      </c>
      <c r="O26" s="7">
        <v>310.29672479087458</v>
      </c>
      <c r="P26" s="7">
        <v>326.287379382822</v>
      </c>
      <c r="Q26" s="7">
        <v>281.26492786853902</v>
      </c>
      <c r="R26" s="7">
        <v>444.11006018916601</v>
      </c>
    </row>
    <row r="27" spans="1:18" ht="11.25" customHeight="1" x14ac:dyDescent="0.25">
      <c r="A27" s="52" t="s">
        <v>239</v>
      </c>
      <c r="B27" s="53" t="s">
        <v>238</v>
      </c>
      <c r="C27" s="6">
        <v>21.352823158498101</v>
      </c>
      <c r="D27" s="6">
        <v>9.1999999999999993</v>
      </c>
      <c r="E27" s="6">
        <v>1</v>
      </c>
      <c r="F27" s="6">
        <v>21.1</v>
      </c>
      <c r="G27" s="6">
        <v>36.750209999999996</v>
      </c>
      <c r="H27" s="6">
        <v>57.573482954215322</v>
      </c>
      <c r="I27" s="6">
        <v>16.2</v>
      </c>
      <c r="J27" s="6">
        <v>93.1</v>
      </c>
      <c r="K27" s="6">
        <v>43.048479999999998</v>
      </c>
      <c r="L27" s="6">
        <v>13.2</v>
      </c>
      <c r="M27" s="6">
        <v>92.337823636189896</v>
      </c>
      <c r="N27" s="6">
        <v>39.624534250501597</v>
      </c>
      <c r="O27" s="6">
        <v>310.29672479087458</v>
      </c>
      <c r="P27" s="6">
        <v>326.287379382822</v>
      </c>
      <c r="Q27" s="6">
        <v>281.26492786853902</v>
      </c>
      <c r="R27" s="6">
        <v>444.11006018916601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-20.970669723894101</v>
      </c>
      <c r="D30" s="4">
        <v>-9</v>
      </c>
      <c r="E30" s="4">
        <v>-1</v>
      </c>
      <c r="F30" s="4">
        <v>-21.5</v>
      </c>
      <c r="G30" s="4">
        <v>-36.350209999999997</v>
      </c>
      <c r="H30" s="4">
        <v>-54.587909246371623</v>
      </c>
      <c r="I30" s="4">
        <v>-16.399999999999999</v>
      </c>
      <c r="J30" s="4">
        <v>-88</v>
      </c>
      <c r="K30" s="4">
        <v>-45.648479999999999</v>
      </c>
      <c r="L30" s="4">
        <v>-13.2</v>
      </c>
      <c r="M30" s="4">
        <v>-92.982707557084183</v>
      </c>
      <c r="N30" s="4">
        <v>-42.012993216776501</v>
      </c>
      <c r="O30" s="4">
        <v>-306.23634454820717</v>
      </c>
      <c r="P30" s="4">
        <v>-323.80338205789656</v>
      </c>
      <c r="Q30" s="4">
        <v>-280.07069838540161</v>
      </c>
      <c r="R30" s="4">
        <v>-430.9735358746542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-12.2</v>
      </c>
      <c r="G35" s="7">
        <v>-23.367989999999999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-37.618228718830601</v>
      </c>
      <c r="N35" s="7">
        <v>0</v>
      </c>
      <c r="O35" s="7">
        <v>-56.293796919367061</v>
      </c>
      <c r="P35" s="7">
        <v>-47.410910480557902</v>
      </c>
      <c r="Q35" s="7">
        <v>-77.577147224610698</v>
      </c>
      <c r="R35" s="7">
        <v>-48.724562912009198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-12.2</v>
      </c>
      <c r="G36" s="6">
        <v>-23.367989999999999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-37.618228718830601</v>
      </c>
      <c r="N36" s="6">
        <v>0</v>
      </c>
      <c r="O36" s="6">
        <v>-56.293796919367061</v>
      </c>
      <c r="P36" s="6">
        <v>-47.410910480557902</v>
      </c>
      <c r="Q36" s="6">
        <v>-77.577147224610698</v>
      </c>
      <c r="R36" s="6">
        <v>-48.724562912009198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-12.4</v>
      </c>
      <c r="J38" s="7">
        <v>0</v>
      </c>
      <c r="K38" s="7">
        <v>-7.1918800000000003</v>
      </c>
      <c r="L38" s="7">
        <v>0</v>
      </c>
      <c r="M38" s="7">
        <v>0</v>
      </c>
      <c r="N38" s="7">
        <v>0</v>
      </c>
      <c r="O38" s="7">
        <v>-16.551379408197473</v>
      </c>
      <c r="P38" s="7">
        <v>-18.6299799369447</v>
      </c>
      <c r="Q38" s="7">
        <v>-18.6299799369447</v>
      </c>
      <c r="R38" s="7">
        <v>-27.944969905417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-12.4</v>
      </c>
      <c r="J41" s="6">
        <v>0</v>
      </c>
      <c r="K41" s="6">
        <v>-7.1918800000000003</v>
      </c>
      <c r="L41" s="6">
        <v>0</v>
      </c>
      <c r="M41" s="6">
        <v>0</v>
      </c>
      <c r="N41" s="6">
        <v>0</v>
      </c>
      <c r="O41" s="6">
        <v>-16.551379408197473</v>
      </c>
      <c r="P41" s="6">
        <v>-18.6299799369447</v>
      </c>
      <c r="Q41" s="6">
        <v>-18.6299799369447</v>
      </c>
      <c r="R41" s="6">
        <v>-27.944969905417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-35.459980000000002</v>
      </c>
      <c r="L42" s="7">
        <v>-2.2000000000000002</v>
      </c>
      <c r="M42" s="7">
        <v>-16.6236744052737</v>
      </c>
      <c r="N42" s="7">
        <v>-31.026081971911701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-34.752077959300699</v>
      </c>
      <c r="N43" s="7">
        <v>0</v>
      </c>
      <c r="O43" s="7">
        <v>-101.55334089993553</v>
      </c>
      <c r="P43" s="7">
        <v>-125.919556702016</v>
      </c>
      <c r="Q43" s="7">
        <v>-74.949842361708207</v>
      </c>
      <c r="R43" s="7">
        <v>-115.458106429732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-51.601699768998991</v>
      </c>
      <c r="I44" s="7">
        <v>0</v>
      </c>
      <c r="J44" s="7">
        <v>-86</v>
      </c>
      <c r="K44" s="7">
        <v>0</v>
      </c>
      <c r="L44" s="7">
        <v>0</v>
      </c>
      <c r="M44" s="7">
        <v>0</v>
      </c>
      <c r="N44" s="7">
        <v>0</v>
      </c>
      <c r="O44" s="7">
        <v>-131.83782732070711</v>
      </c>
      <c r="P44" s="7">
        <v>-131.84293493837799</v>
      </c>
      <c r="Q44" s="7">
        <v>-108.913728862138</v>
      </c>
      <c r="R44" s="7">
        <v>-238.84589662749599</v>
      </c>
    </row>
    <row r="45" spans="1:18" ht="11.25" customHeight="1" x14ac:dyDescent="0.25">
      <c r="A45" s="50" t="s">
        <v>203</v>
      </c>
      <c r="B45" s="51" t="s">
        <v>202</v>
      </c>
      <c r="C45" s="7">
        <v>-20.970669723894101</v>
      </c>
      <c r="D45" s="7">
        <v>-9</v>
      </c>
      <c r="E45" s="7">
        <v>-1</v>
      </c>
      <c r="F45" s="7">
        <v>-9.3000000000000007</v>
      </c>
      <c r="G45" s="7">
        <v>-12.98222</v>
      </c>
      <c r="H45" s="7">
        <v>-2.9862094773726291</v>
      </c>
      <c r="I45" s="7">
        <v>-4</v>
      </c>
      <c r="J45" s="7">
        <v>-2</v>
      </c>
      <c r="K45" s="7">
        <v>-2.9966200000000001</v>
      </c>
      <c r="L45" s="7">
        <v>-11</v>
      </c>
      <c r="M45" s="7">
        <v>-3.9887264736791801</v>
      </c>
      <c r="N45" s="7">
        <v>-10.9869112448648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-6.3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-20.970669723894101</v>
      </c>
      <c r="D51" s="6">
        <v>-9</v>
      </c>
      <c r="E51" s="6">
        <v>-1</v>
      </c>
      <c r="F51" s="6">
        <v>-3</v>
      </c>
      <c r="G51" s="6">
        <v>-12.98222</v>
      </c>
      <c r="H51" s="6">
        <v>-2.9862094773726291</v>
      </c>
      <c r="I51" s="6">
        <v>-4</v>
      </c>
      <c r="J51" s="6">
        <v>-2</v>
      </c>
      <c r="K51" s="6">
        <v>-2.9966200000000001</v>
      </c>
      <c r="L51" s="6">
        <v>-11</v>
      </c>
      <c r="M51" s="6">
        <v>-3.9887264736791801</v>
      </c>
      <c r="N51" s="6">
        <v>-10.9869112448648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354</v>
      </c>
      <c r="B1" s="42" t="s">
        <v>353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356</v>
      </c>
      <c r="B1" s="42" t="s">
        <v>355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1335.4351772236598</v>
      </c>
      <c r="D2" s="45">
        <v>1291.3000000000002</v>
      </c>
      <c r="E2" s="45">
        <v>1420.0000000000002</v>
      </c>
      <c r="F2" s="45">
        <v>1363.1999999999998</v>
      </c>
      <c r="G2" s="45">
        <v>1570.2</v>
      </c>
      <c r="H2" s="45">
        <v>1573.8750358268812</v>
      </c>
      <c r="I2" s="45">
        <v>1549.4</v>
      </c>
      <c r="J2" s="45">
        <v>1549.6999999999998</v>
      </c>
      <c r="K2" s="45">
        <v>1584.6000000000001</v>
      </c>
      <c r="L2" s="45">
        <v>1266.8</v>
      </c>
      <c r="M2" s="45">
        <v>1426.6026559663717</v>
      </c>
      <c r="N2" s="45">
        <v>1502.0063055316698</v>
      </c>
      <c r="O2" s="45">
        <v>1519.0121333715499</v>
      </c>
      <c r="P2" s="45">
        <v>1543.9954141587809</v>
      </c>
      <c r="Q2" s="45">
        <v>1455.4791248686297</v>
      </c>
      <c r="R2" s="45">
        <v>1499.9761154103403</v>
      </c>
    </row>
    <row r="3" spans="1:18" ht="11.25" customHeight="1" x14ac:dyDescent="0.25">
      <c r="A3" s="46" t="s">
        <v>286</v>
      </c>
      <c r="B3" s="47" t="s">
        <v>285</v>
      </c>
      <c r="C3" s="5">
        <v>22.308605739960058</v>
      </c>
      <c r="D3" s="5">
        <v>1.4</v>
      </c>
      <c r="E3" s="5">
        <v>0.3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21.783697369608056</v>
      </c>
      <c r="D4" s="4">
        <v>1.4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21.783697369608056</v>
      </c>
      <c r="D5" s="7">
        <v>1.4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21.783697369608056</v>
      </c>
      <c r="D8" s="6">
        <v>1.4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0.52490837035199978</v>
      </c>
      <c r="D15" s="4">
        <v>0</v>
      </c>
      <c r="E15" s="4">
        <v>0.3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0.52490837035199978</v>
      </c>
      <c r="D16" s="7">
        <v>0</v>
      </c>
      <c r="E16" s="7">
        <v>0.3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603.98042114171994</v>
      </c>
      <c r="D21" s="5">
        <v>545.70000000000005</v>
      </c>
      <c r="E21" s="5">
        <v>671.9</v>
      </c>
      <c r="F21" s="5">
        <v>588.70000000000005</v>
      </c>
      <c r="G21" s="5">
        <v>695.1</v>
      </c>
      <c r="H21" s="5">
        <v>611.80376421133019</v>
      </c>
      <c r="I21" s="5">
        <v>679.7</v>
      </c>
      <c r="J21" s="5">
        <v>789.59999999999991</v>
      </c>
      <c r="K21" s="5">
        <v>759.9</v>
      </c>
      <c r="L21" s="5">
        <v>595.1</v>
      </c>
      <c r="M21" s="5">
        <v>570.91334670870413</v>
      </c>
      <c r="N21" s="5">
        <v>582.33944080730953</v>
      </c>
      <c r="O21" s="5">
        <v>569.16082231236385</v>
      </c>
      <c r="P21" s="5">
        <v>547.21983376325579</v>
      </c>
      <c r="Q21" s="5">
        <v>511.72733352440832</v>
      </c>
      <c r="R21" s="5">
        <v>462.04002981772942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603.98042114171994</v>
      </c>
      <c r="D30" s="4">
        <v>545.70000000000005</v>
      </c>
      <c r="E30" s="4">
        <v>671.9</v>
      </c>
      <c r="F30" s="4">
        <v>588.70000000000005</v>
      </c>
      <c r="G30" s="4">
        <v>695.1</v>
      </c>
      <c r="H30" s="4">
        <v>611.80376421133019</v>
      </c>
      <c r="I30" s="4">
        <v>679.7</v>
      </c>
      <c r="J30" s="4">
        <v>789.59999999999991</v>
      </c>
      <c r="K30" s="4">
        <v>759.9</v>
      </c>
      <c r="L30" s="4">
        <v>595.1</v>
      </c>
      <c r="M30" s="4">
        <v>570.91334670870413</v>
      </c>
      <c r="N30" s="4">
        <v>582.33944080730953</v>
      </c>
      <c r="O30" s="4">
        <v>569.16082231236385</v>
      </c>
      <c r="P30" s="4">
        <v>547.21983376325579</v>
      </c>
      <c r="Q30" s="4">
        <v>511.72733352440832</v>
      </c>
      <c r="R30" s="4">
        <v>462.04002981772942</v>
      </c>
    </row>
    <row r="31" spans="1:18" ht="11.25" customHeight="1" x14ac:dyDescent="0.25">
      <c r="A31" s="50" t="s">
        <v>231</v>
      </c>
      <c r="B31" s="51" t="s">
        <v>230</v>
      </c>
      <c r="C31" s="7">
        <v>275.30564605263004</v>
      </c>
      <c r="D31" s="7">
        <v>200.34984</v>
      </c>
      <c r="E31" s="7">
        <v>255.2</v>
      </c>
      <c r="F31" s="7">
        <v>233.35324</v>
      </c>
      <c r="G31" s="7">
        <v>287</v>
      </c>
      <c r="H31" s="7">
        <v>248.423617082259</v>
      </c>
      <c r="I31" s="7">
        <v>312.89999999999998</v>
      </c>
      <c r="J31" s="7">
        <v>331.9</v>
      </c>
      <c r="K31" s="7">
        <v>308.5</v>
      </c>
      <c r="L31" s="7">
        <v>296.74781000000002</v>
      </c>
      <c r="M31" s="7">
        <v>317.29536383380218</v>
      </c>
      <c r="N31" s="7">
        <v>319.48027132893901</v>
      </c>
      <c r="O31" s="7">
        <v>233.710709850005</v>
      </c>
      <c r="P31" s="7">
        <v>235.645361612687</v>
      </c>
      <c r="Q31" s="7">
        <v>244.243813891277</v>
      </c>
      <c r="R31" s="7">
        <v>199.65128499092401</v>
      </c>
    </row>
    <row r="32" spans="1:18" ht="11.25" customHeight="1" x14ac:dyDescent="0.25">
      <c r="A32" s="52" t="s">
        <v>229</v>
      </c>
      <c r="B32" s="53" t="s">
        <v>228</v>
      </c>
      <c r="C32" s="6">
        <v>275.30564605263004</v>
      </c>
      <c r="D32" s="6">
        <v>200.34984</v>
      </c>
      <c r="E32" s="6">
        <v>255.2</v>
      </c>
      <c r="F32" s="6">
        <v>233.35324</v>
      </c>
      <c r="G32" s="6">
        <v>287</v>
      </c>
      <c r="H32" s="6">
        <v>248.423617082259</v>
      </c>
      <c r="I32" s="6">
        <v>312.89999999999998</v>
      </c>
      <c r="J32" s="6">
        <v>331.9</v>
      </c>
      <c r="K32" s="6">
        <v>308.5</v>
      </c>
      <c r="L32" s="6">
        <v>296.74781000000002</v>
      </c>
      <c r="M32" s="6">
        <v>317.29536383380218</v>
      </c>
      <c r="N32" s="6">
        <v>319.48027132893901</v>
      </c>
      <c r="O32" s="6">
        <v>233.710709850005</v>
      </c>
      <c r="P32" s="6">
        <v>235.645361612687</v>
      </c>
      <c r="Q32" s="6">
        <v>244.243813891277</v>
      </c>
      <c r="R32" s="6">
        <v>199.65128499092401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21.973698163445079</v>
      </c>
      <c r="D34" s="7">
        <v>0</v>
      </c>
      <c r="E34" s="7">
        <v>2.1989999999999554</v>
      </c>
      <c r="F34" s="7">
        <v>1.0997600000000602</v>
      </c>
      <c r="G34" s="7">
        <v>3.3</v>
      </c>
      <c r="H34" s="7">
        <v>53.835865099837598</v>
      </c>
      <c r="I34" s="7">
        <v>3.2991000000000668</v>
      </c>
      <c r="J34" s="7">
        <v>24.2</v>
      </c>
      <c r="K34" s="7">
        <v>23.1</v>
      </c>
      <c r="L34" s="7">
        <v>43.907690000000002</v>
      </c>
      <c r="M34" s="7">
        <v>31.863476092966721</v>
      </c>
      <c r="N34" s="7">
        <v>28.566975619821051</v>
      </c>
      <c r="O34" s="7">
        <v>4.394647254757956</v>
      </c>
      <c r="P34" s="7">
        <v>6.6160313365816403</v>
      </c>
      <c r="Q34" s="7">
        <v>4.3951569577153009</v>
      </c>
      <c r="R34" s="7">
        <v>17.626332940304223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140.75188688258299</v>
      </c>
      <c r="D42" s="7">
        <v>129.69227000000001</v>
      </c>
      <c r="E42" s="7">
        <v>197.3</v>
      </c>
      <c r="F42" s="7">
        <v>119.7</v>
      </c>
      <c r="G42" s="7">
        <v>161.80000000000001</v>
      </c>
      <c r="H42" s="7">
        <v>82.019680901882097</v>
      </c>
      <c r="I42" s="7">
        <v>105.2713</v>
      </c>
      <c r="J42" s="7">
        <v>61</v>
      </c>
      <c r="K42" s="7">
        <v>53.2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4.0990700000000002</v>
      </c>
      <c r="G43" s="7">
        <v>0</v>
      </c>
      <c r="H43" s="7">
        <v>0</v>
      </c>
      <c r="I43" s="7">
        <v>0</v>
      </c>
      <c r="J43" s="7">
        <v>0</v>
      </c>
      <c r="K43" s="7">
        <v>1</v>
      </c>
      <c r="L43" s="7">
        <v>0</v>
      </c>
      <c r="M43" s="7">
        <v>0</v>
      </c>
      <c r="N43" s="7">
        <v>0</v>
      </c>
      <c r="O43" s="7">
        <v>1.0270099562749311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127.06529807557411</v>
      </c>
      <c r="D44" s="7">
        <v>161.39365000000009</v>
      </c>
      <c r="E44" s="7">
        <v>156.62861000000001</v>
      </c>
      <c r="F44" s="7">
        <v>185.25814</v>
      </c>
      <c r="G44" s="7">
        <v>195.9</v>
      </c>
      <c r="H44" s="7">
        <v>172.92442915830586</v>
      </c>
      <c r="I44" s="7">
        <v>177.65156999999999</v>
      </c>
      <c r="J44" s="7">
        <v>212.1</v>
      </c>
      <c r="K44" s="7">
        <v>181.5</v>
      </c>
      <c r="L44" s="7">
        <v>198.73475999999999</v>
      </c>
      <c r="M44" s="7">
        <v>170.06592937175554</v>
      </c>
      <c r="N44" s="7">
        <v>185.3509454931536</v>
      </c>
      <c r="O44" s="7">
        <v>275.14313247179587</v>
      </c>
      <c r="P44" s="7">
        <v>251.265883252126</v>
      </c>
      <c r="Q44" s="7">
        <v>222.62425459731952</v>
      </c>
      <c r="R44" s="7">
        <v>200.62492777582077</v>
      </c>
    </row>
    <row r="45" spans="1:18" ht="11.25" customHeight="1" x14ac:dyDescent="0.25">
      <c r="A45" s="50" t="s">
        <v>203</v>
      </c>
      <c r="B45" s="51" t="s">
        <v>202</v>
      </c>
      <c r="C45" s="7">
        <v>38.883891967487628</v>
      </c>
      <c r="D45" s="7">
        <v>54.264240000000001</v>
      </c>
      <c r="E45" s="7">
        <v>60.572389999999999</v>
      </c>
      <c r="F45" s="7">
        <v>45.189789999999995</v>
      </c>
      <c r="G45" s="7">
        <v>47.1</v>
      </c>
      <c r="H45" s="7">
        <v>54.600171969045576</v>
      </c>
      <c r="I45" s="7">
        <v>80.578029999999998</v>
      </c>
      <c r="J45" s="7">
        <v>160.4</v>
      </c>
      <c r="K45" s="7">
        <v>192.60000000000002</v>
      </c>
      <c r="L45" s="7">
        <v>55.709739999999996</v>
      </c>
      <c r="M45" s="7">
        <v>51.688577410179626</v>
      </c>
      <c r="N45" s="7">
        <v>48.941248365395786</v>
      </c>
      <c r="O45" s="7">
        <v>54.885322779530206</v>
      </c>
      <c r="P45" s="7">
        <v>53.692557561861101</v>
      </c>
      <c r="Q45" s="7">
        <v>40.464108078096515</v>
      </c>
      <c r="R45" s="7">
        <v>44.137484110680433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38.883891967487628</v>
      </c>
      <c r="D49" s="6">
        <v>54.264240000000001</v>
      </c>
      <c r="E49" s="6">
        <v>60.572389999999999</v>
      </c>
      <c r="F49" s="6">
        <v>44.190019999999997</v>
      </c>
      <c r="G49" s="6">
        <v>47.1</v>
      </c>
      <c r="H49" s="6">
        <v>50.611445495366397</v>
      </c>
      <c r="I49" s="6">
        <v>50.586210000000001</v>
      </c>
      <c r="J49" s="6">
        <v>57.6</v>
      </c>
      <c r="K49" s="6">
        <v>53.8</v>
      </c>
      <c r="L49" s="6">
        <v>50.708869999999997</v>
      </c>
      <c r="M49" s="6">
        <v>47.699671482499404</v>
      </c>
      <c r="N49" s="6">
        <v>48.941248365395786</v>
      </c>
      <c r="O49" s="6">
        <v>54.885322779530206</v>
      </c>
      <c r="P49" s="6">
        <v>53.692557561861101</v>
      </c>
      <c r="Q49" s="6">
        <v>40.464108078096515</v>
      </c>
      <c r="R49" s="6">
        <v>44.137484110680433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0.99977000000000005</v>
      </c>
      <c r="G51" s="6">
        <v>0</v>
      </c>
      <c r="H51" s="6">
        <v>3.9887264736791801</v>
      </c>
      <c r="I51" s="6">
        <v>29.991820000000001</v>
      </c>
      <c r="J51" s="6">
        <v>102.8</v>
      </c>
      <c r="K51" s="6">
        <v>138.80000000000001</v>
      </c>
      <c r="L51" s="6">
        <v>5.0008699999999999</v>
      </c>
      <c r="M51" s="6">
        <v>3.9889059276802219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386.36403260127531</v>
      </c>
      <c r="D52" s="5">
        <v>403.20000000000005</v>
      </c>
      <c r="E52" s="5">
        <v>371</v>
      </c>
      <c r="F52" s="5">
        <v>361.8</v>
      </c>
      <c r="G52" s="5">
        <v>460.09999999999997</v>
      </c>
      <c r="H52" s="5">
        <v>420.20158593675279</v>
      </c>
      <c r="I52" s="5">
        <v>379.4</v>
      </c>
      <c r="J52" s="5">
        <v>321.3</v>
      </c>
      <c r="K52" s="5">
        <v>352.1</v>
      </c>
      <c r="L52" s="5">
        <v>172</v>
      </c>
      <c r="M52" s="5">
        <v>288.45418935702702</v>
      </c>
      <c r="N52" s="5">
        <v>320.60794528347969</v>
      </c>
      <c r="O52" s="5">
        <v>341.68756710032238</v>
      </c>
      <c r="P52" s="5">
        <v>358.60322919652106</v>
      </c>
      <c r="Q52" s="5">
        <v>347.97458679659769</v>
      </c>
      <c r="R52" s="5">
        <v>377.48992872934627</v>
      </c>
    </row>
    <row r="53" spans="1:18" ht="11.25" customHeight="1" x14ac:dyDescent="0.25">
      <c r="A53" s="48" t="s">
        <v>187</v>
      </c>
      <c r="B53" s="49" t="s">
        <v>186</v>
      </c>
      <c r="C53" s="4">
        <v>280.19703155035336</v>
      </c>
      <c r="D53" s="4">
        <v>299.8</v>
      </c>
      <c r="E53" s="4">
        <v>252.7</v>
      </c>
      <c r="F53" s="4">
        <v>247.20731000000001</v>
      </c>
      <c r="G53" s="4">
        <v>345.00997000000001</v>
      </c>
      <c r="H53" s="4">
        <v>358.62711378618428</v>
      </c>
      <c r="I53" s="4">
        <v>317.29999999999995</v>
      </c>
      <c r="J53" s="4">
        <v>263.69689</v>
      </c>
      <c r="K53" s="4">
        <v>294.60000000000002</v>
      </c>
      <c r="L53" s="4">
        <v>137.39943</v>
      </c>
      <c r="M53" s="4">
        <v>239.30005054087658</v>
      </c>
      <c r="N53" s="4">
        <v>264.83707023352071</v>
      </c>
      <c r="O53" s="4">
        <v>285.39196763741535</v>
      </c>
      <c r="P53" s="4">
        <v>304.6001719690442</v>
      </c>
      <c r="Q53" s="4">
        <v>293.75693921849717</v>
      </c>
      <c r="R53" s="4">
        <v>332.41970803573776</v>
      </c>
    </row>
    <row r="54" spans="1:18" ht="11.25" customHeight="1" x14ac:dyDescent="0.25">
      <c r="A54" s="48" t="s">
        <v>185</v>
      </c>
      <c r="B54" s="49" t="s">
        <v>184</v>
      </c>
      <c r="C54" s="4">
        <v>106.167001050922</v>
      </c>
      <c r="D54" s="4">
        <v>103.4</v>
      </c>
      <c r="E54" s="4">
        <v>118.3</v>
      </c>
      <c r="F54" s="4">
        <v>114.59269</v>
      </c>
      <c r="G54" s="4">
        <v>115.09003</v>
      </c>
      <c r="H54" s="4">
        <v>61.574472150568482</v>
      </c>
      <c r="I54" s="4">
        <v>62.1</v>
      </c>
      <c r="J54" s="4">
        <v>57.603109999999994</v>
      </c>
      <c r="K54" s="4">
        <v>57.5</v>
      </c>
      <c r="L54" s="4">
        <v>34.600570000000005</v>
      </c>
      <c r="M54" s="4">
        <v>49.154138816150443</v>
      </c>
      <c r="N54" s="4">
        <v>55.770875049958981</v>
      </c>
      <c r="O54" s="4">
        <v>56.295599462907035</v>
      </c>
      <c r="P54" s="4">
        <v>54.003057227476866</v>
      </c>
      <c r="Q54" s="4">
        <v>54.217647578100518</v>
      </c>
      <c r="R54" s="4">
        <v>45.070220693608519</v>
      </c>
    </row>
    <row r="55" spans="1:18" ht="11.25" customHeight="1" x14ac:dyDescent="0.25">
      <c r="A55" s="50" t="s">
        <v>183</v>
      </c>
      <c r="B55" s="51" t="s">
        <v>182</v>
      </c>
      <c r="C55" s="7">
        <v>18.391134040317201</v>
      </c>
      <c r="D55" s="7">
        <v>17.2</v>
      </c>
      <c r="E55" s="7">
        <v>16.8</v>
      </c>
      <c r="F55" s="7">
        <v>15.2</v>
      </c>
      <c r="G55" s="7">
        <v>12.797269999999999</v>
      </c>
      <c r="H55" s="7">
        <v>7.2131460781503796</v>
      </c>
      <c r="I55" s="7">
        <v>7.1</v>
      </c>
      <c r="J55" s="7">
        <v>7.8</v>
      </c>
      <c r="K55" s="7">
        <v>7.6</v>
      </c>
      <c r="L55" s="7">
        <v>6.3029299999999999</v>
      </c>
      <c r="M55" s="7">
        <v>6.6873383957816435</v>
      </c>
      <c r="N55" s="7">
        <v>6.831350830985083</v>
      </c>
      <c r="O55" s="7">
        <v>7.2844214749448355</v>
      </c>
      <c r="P55" s="7">
        <v>7.4997611541033704</v>
      </c>
      <c r="Q55" s="7">
        <v>6.7350833285543192</v>
      </c>
      <c r="R55" s="7">
        <v>4.8724562912009199</v>
      </c>
    </row>
    <row r="56" spans="1:18" ht="11.25" customHeight="1" x14ac:dyDescent="0.25">
      <c r="A56" s="50" t="s">
        <v>181</v>
      </c>
      <c r="B56" s="51" t="s">
        <v>180</v>
      </c>
      <c r="C56" s="7">
        <v>87.775867010604799</v>
      </c>
      <c r="D56" s="7">
        <v>86.2</v>
      </c>
      <c r="E56" s="7">
        <v>101.5</v>
      </c>
      <c r="F56" s="7">
        <v>99.392690000000002</v>
      </c>
      <c r="G56" s="7">
        <v>102.29276</v>
      </c>
      <c r="H56" s="7">
        <v>54.361326072418102</v>
      </c>
      <c r="I56" s="7">
        <v>55</v>
      </c>
      <c r="J56" s="7">
        <v>49.803109999999997</v>
      </c>
      <c r="K56" s="7">
        <v>49.9</v>
      </c>
      <c r="L56" s="7">
        <v>28.297640000000001</v>
      </c>
      <c r="M56" s="7">
        <v>42.466800420368799</v>
      </c>
      <c r="N56" s="7">
        <v>48.939524218973901</v>
      </c>
      <c r="O56" s="7">
        <v>49.011177987962199</v>
      </c>
      <c r="P56" s="7">
        <v>46.503296073373498</v>
      </c>
      <c r="Q56" s="7">
        <v>47.482564249546201</v>
      </c>
      <c r="R56" s="7">
        <v>40.1977644024076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0.3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0.3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0.3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0.3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322.78211774070479</v>
      </c>
      <c r="D79" s="5">
        <v>341</v>
      </c>
      <c r="E79" s="5">
        <v>376.80000000000007</v>
      </c>
      <c r="F79" s="5">
        <v>412.69999999999987</v>
      </c>
      <c r="G79" s="5">
        <v>415.00000000000006</v>
      </c>
      <c r="H79" s="5">
        <v>541.86968567879853</v>
      </c>
      <c r="I79" s="5">
        <v>490.2999999999999</v>
      </c>
      <c r="J79" s="5">
        <v>438.5</v>
      </c>
      <c r="K79" s="5">
        <v>472.60000000000008</v>
      </c>
      <c r="L79" s="5">
        <v>499.7</v>
      </c>
      <c r="M79" s="5">
        <v>567.23511990064037</v>
      </c>
      <c r="N79" s="5">
        <v>599.0589194408808</v>
      </c>
      <c r="O79" s="5">
        <v>608.16374395886351</v>
      </c>
      <c r="P79" s="5">
        <v>638.17235119900431</v>
      </c>
      <c r="Q79" s="5">
        <v>595.7772045476238</v>
      </c>
      <c r="R79" s="5">
        <v>660.4461568632646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294</v>
      </c>
      <c r="B1" s="42" t="s">
        <v>293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3.79764975637719</v>
      </c>
      <c r="I2" s="45">
        <v>14</v>
      </c>
      <c r="J2" s="45">
        <v>19</v>
      </c>
      <c r="K2" s="45">
        <v>59.2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3.79764975637719</v>
      </c>
      <c r="I21" s="5">
        <v>14</v>
      </c>
      <c r="J21" s="5">
        <v>19</v>
      </c>
      <c r="K21" s="5">
        <v>59.2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3.79764975637719</v>
      </c>
      <c r="I22" s="4">
        <v>14</v>
      </c>
      <c r="J22" s="4">
        <v>19</v>
      </c>
      <c r="K22" s="4">
        <v>59.2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3.79764975637719</v>
      </c>
      <c r="I26" s="7">
        <v>14</v>
      </c>
      <c r="J26" s="7">
        <v>19</v>
      </c>
      <c r="K26" s="7">
        <v>59.2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3.79764975637719</v>
      </c>
      <c r="I28" s="6">
        <v>14</v>
      </c>
      <c r="J28" s="6">
        <v>19</v>
      </c>
      <c r="K28" s="6">
        <v>59.2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358</v>
      </c>
      <c r="B1" s="42" t="s">
        <v>357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189.4460871606253</v>
      </c>
      <c r="D2" s="45">
        <v>201.06003000000001</v>
      </c>
      <c r="E2" s="45">
        <v>220.31700000000004</v>
      </c>
      <c r="F2" s="45">
        <v>237.40262999999999</v>
      </c>
      <c r="G2" s="45">
        <v>237.64273</v>
      </c>
      <c r="H2" s="45">
        <v>282.2919652240364</v>
      </c>
      <c r="I2" s="45">
        <v>215.99844000000002</v>
      </c>
      <c r="J2" s="45">
        <v>173.50281999999999</v>
      </c>
      <c r="K2" s="45">
        <v>193.09877</v>
      </c>
      <c r="L2" s="45">
        <v>227.2</v>
      </c>
      <c r="M2" s="45">
        <v>257.09372312983697</v>
      </c>
      <c r="N2" s="45">
        <v>267.75050783191557</v>
      </c>
      <c r="O2" s="45">
        <v>263.45280419141812</v>
      </c>
      <c r="P2" s="45">
        <v>296.82306193837479</v>
      </c>
      <c r="Q2" s="45">
        <v>251.33052004629945</v>
      </c>
      <c r="R2" s="45">
        <v>323.90671153095388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189.4460871606253</v>
      </c>
      <c r="D79" s="5">
        <v>201.06003000000001</v>
      </c>
      <c r="E79" s="5">
        <v>220.31700000000004</v>
      </c>
      <c r="F79" s="5">
        <v>237.40262999999999</v>
      </c>
      <c r="G79" s="5">
        <v>237.64273</v>
      </c>
      <c r="H79" s="5">
        <v>282.2919652240364</v>
      </c>
      <c r="I79" s="5">
        <v>215.99844000000002</v>
      </c>
      <c r="J79" s="5">
        <v>173.50281999999999</v>
      </c>
      <c r="K79" s="5">
        <v>193.09877</v>
      </c>
      <c r="L79" s="5">
        <v>227.2</v>
      </c>
      <c r="M79" s="5">
        <v>257.09372312983697</v>
      </c>
      <c r="N79" s="5">
        <v>267.75050783191557</v>
      </c>
      <c r="O79" s="5">
        <v>263.45280419141812</v>
      </c>
      <c r="P79" s="5">
        <v>296.82306193837479</v>
      </c>
      <c r="Q79" s="5">
        <v>251.33052004629945</v>
      </c>
      <c r="R79" s="5">
        <v>323.90671153095388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360</v>
      </c>
      <c r="B1" s="42" t="s">
        <v>359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46.340361756602327</v>
      </c>
      <c r="D2" s="45">
        <v>50.915199999999999</v>
      </c>
      <c r="E2" s="45">
        <v>66.035030000000006</v>
      </c>
      <c r="F2" s="45">
        <v>76.600849999999994</v>
      </c>
      <c r="G2" s="45">
        <v>81.180440000000004</v>
      </c>
      <c r="H2" s="45">
        <v>86.318907041176814</v>
      </c>
      <c r="I2" s="45">
        <v>88.499359999999996</v>
      </c>
      <c r="J2" s="45">
        <v>79.101280000000003</v>
      </c>
      <c r="K2" s="45">
        <v>86.199449999999999</v>
      </c>
      <c r="L2" s="45">
        <v>102.1</v>
      </c>
      <c r="M2" s="45">
        <v>117.70325785803</v>
      </c>
      <c r="N2" s="45">
        <v>130.43581831133775</v>
      </c>
      <c r="O2" s="45">
        <v>143.3345673574521</v>
      </c>
      <c r="P2" s="45">
        <v>138.60660082307811</v>
      </c>
      <c r="Q2" s="45">
        <v>141.01068044790995</v>
      </c>
      <c r="R2" s="45">
        <v>130.26968547229697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46.340361756602327</v>
      </c>
      <c r="D79" s="5">
        <v>50.915199999999999</v>
      </c>
      <c r="E79" s="5">
        <v>66.035030000000006</v>
      </c>
      <c r="F79" s="5">
        <v>76.600849999999994</v>
      </c>
      <c r="G79" s="5">
        <v>81.180440000000004</v>
      </c>
      <c r="H79" s="5">
        <v>86.318907041176814</v>
      </c>
      <c r="I79" s="5">
        <v>88.499359999999996</v>
      </c>
      <c r="J79" s="5">
        <v>79.101280000000003</v>
      </c>
      <c r="K79" s="5">
        <v>86.199449999999999</v>
      </c>
      <c r="L79" s="5">
        <v>102.1</v>
      </c>
      <c r="M79" s="5">
        <v>117.70325785803</v>
      </c>
      <c r="N79" s="5">
        <v>130.43581831133775</v>
      </c>
      <c r="O79" s="5">
        <v>143.3345673574521</v>
      </c>
      <c r="P79" s="5">
        <v>138.60660082307811</v>
      </c>
      <c r="Q79" s="5">
        <v>141.01068044790995</v>
      </c>
      <c r="R79" s="5">
        <v>130.26968547229697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362</v>
      </c>
      <c r="B1" s="42" t="s">
        <v>361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783.48148118696702</v>
      </c>
      <c r="D2" s="45">
        <v>703.12017000000003</v>
      </c>
      <c r="E2" s="45">
        <v>819.13496999999995</v>
      </c>
      <c r="F2" s="45">
        <v>729.00155000000007</v>
      </c>
      <c r="G2" s="45">
        <v>879.78834000000006</v>
      </c>
      <c r="H2" s="45">
        <v>809.05851776148484</v>
      </c>
      <c r="I2" s="45">
        <v>886.25700000000006</v>
      </c>
      <c r="J2" s="45">
        <v>983.28588999999988</v>
      </c>
      <c r="K2" s="45">
        <v>982.51576999999997</v>
      </c>
      <c r="L2" s="45">
        <v>693.49989000000005</v>
      </c>
      <c r="M2" s="45">
        <v>787.39341414263833</v>
      </c>
      <c r="N2" s="45">
        <v>802.379281905521</v>
      </c>
      <c r="O2" s="45">
        <v>804.77021960974321</v>
      </c>
      <c r="P2" s="45">
        <v>825.9657842476804</v>
      </c>
      <c r="Q2" s="45">
        <v>780.82561807181594</v>
      </c>
      <c r="R2" s="45">
        <v>706.39612149581831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603.98042114171994</v>
      </c>
      <c r="D21" s="5">
        <v>545.70000000000005</v>
      </c>
      <c r="E21" s="5">
        <v>671.9</v>
      </c>
      <c r="F21" s="5">
        <v>588.70000000000005</v>
      </c>
      <c r="G21" s="5">
        <v>695.1</v>
      </c>
      <c r="H21" s="5">
        <v>611.80376421133019</v>
      </c>
      <c r="I21" s="5">
        <v>679.7</v>
      </c>
      <c r="J21" s="5">
        <v>789.59999999999991</v>
      </c>
      <c r="K21" s="5">
        <v>759.9</v>
      </c>
      <c r="L21" s="5">
        <v>595.1</v>
      </c>
      <c r="M21" s="5">
        <v>570.91334670870413</v>
      </c>
      <c r="N21" s="5">
        <v>582.33944080730953</v>
      </c>
      <c r="O21" s="5">
        <v>569.16082231236385</v>
      </c>
      <c r="P21" s="5">
        <v>547.21983376325579</v>
      </c>
      <c r="Q21" s="5">
        <v>511.72733352440832</v>
      </c>
      <c r="R21" s="5">
        <v>462.04002981772942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603.98042114171994</v>
      </c>
      <c r="D30" s="4">
        <v>545.70000000000005</v>
      </c>
      <c r="E30" s="4">
        <v>671.9</v>
      </c>
      <c r="F30" s="4">
        <v>588.70000000000005</v>
      </c>
      <c r="G30" s="4">
        <v>695.1</v>
      </c>
      <c r="H30" s="4">
        <v>611.80376421133019</v>
      </c>
      <c r="I30" s="4">
        <v>679.7</v>
      </c>
      <c r="J30" s="4">
        <v>789.59999999999991</v>
      </c>
      <c r="K30" s="4">
        <v>759.9</v>
      </c>
      <c r="L30" s="4">
        <v>595.1</v>
      </c>
      <c r="M30" s="4">
        <v>570.91334670870413</v>
      </c>
      <c r="N30" s="4">
        <v>582.33944080730953</v>
      </c>
      <c r="O30" s="4">
        <v>569.16082231236385</v>
      </c>
      <c r="P30" s="4">
        <v>547.21983376325579</v>
      </c>
      <c r="Q30" s="4">
        <v>511.72733352440832</v>
      </c>
      <c r="R30" s="4">
        <v>462.04002981772942</v>
      </c>
    </row>
    <row r="31" spans="1:18" ht="11.25" customHeight="1" x14ac:dyDescent="0.25">
      <c r="A31" s="50" t="s">
        <v>231</v>
      </c>
      <c r="B31" s="51" t="s">
        <v>230</v>
      </c>
      <c r="C31" s="7">
        <v>275.30564605263004</v>
      </c>
      <c r="D31" s="7">
        <v>200.34984</v>
      </c>
      <c r="E31" s="7">
        <v>255.2</v>
      </c>
      <c r="F31" s="7">
        <v>233.35324</v>
      </c>
      <c r="G31" s="7">
        <v>287</v>
      </c>
      <c r="H31" s="7">
        <v>248.423617082259</v>
      </c>
      <c r="I31" s="7">
        <v>312.89999999999998</v>
      </c>
      <c r="J31" s="7">
        <v>331.9</v>
      </c>
      <c r="K31" s="7">
        <v>308.5</v>
      </c>
      <c r="L31" s="7">
        <v>296.74781000000002</v>
      </c>
      <c r="M31" s="7">
        <v>317.29536383380218</v>
      </c>
      <c r="N31" s="7">
        <v>319.48027132893901</v>
      </c>
      <c r="O31" s="7">
        <v>233.710709850005</v>
      </c>
      <c r="P31" s="7">
        <v>235.645361612687</v>
      </c>
      <c r="Q31" s="7">
        <v>244.243813891277</v>
      </c>
      <c r="R31" s="7">
        <v>199.65128499092401</v>
      </c>
    </row>
    <row r="32" spans="1:18" ht="11.25" customHeight="1" x14ac:dyDescent="0.25">
      <c r="A32" s="52" t="s">
        <v>229</v>
      </c>
      <c r="B32" s="53" t="s">
        <v>228</v>
      </c>
      <c r="C32" s="6">
        <v>275.30564605263004</v>
      </c>
      <c r="D32" s="6">
        <v>200.34984</v>
      </c>
      <c r="E32" s="6">
        <v>255.2</v>
      </c>
      <c r="F32" s="6">
        <v>233.35324</v>
      </c>
      <c r="G32" s="6">
        <v>287</v>
      </c>
      <c r="H32" s="6">
        <v>248.423617082259</v>
      </c>
      <c r="I32" s="6">
        <v>312.89999999999998</v>
      </c>
      <c r="J32" s="6">
        <v>331.9</v>
      </c>
      <c r="K32" s="6">
        <v>308.5</v>
      </c>
      <c r="L32" s="6">
        <v>296.74781000000002</v>
      </c>
      <c r="M32" s="6">
        <v>317.29536383380218</v>
      </c>
      <c r="N32" s="6">
        <v>319.48027132893901</v>
      </c>
      <c r="O32" s="6">
        <v>233.710709850005</v>
      </c>
      <c r="P32" s="6">
        <v>235.645361612687</v>
      </c>
      <c r="Q32" s="6">
        <v>244.243813891277</v>
      </c>
      <c r="R32" s="6">
        <v>199.65128499092401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21.973698163445079</v>
      </c>
      <c r="D34" s="7">
        <v>0</v>
      </c>
      <c r="E34" s="7">
        <v>2.1989999999999554</v>
      </c>
      <c r="F34" s="7">
        <v>1.0997600000000602</v>
      </c>
      <c r="G34" s="7">
        <v>3.3</v>
      </c>
      <c r="H34" s="7">
        <v>53.835865099837598</v>
      </c>
      <c r="I34" s="7">
        <v>3.2991000000000668</v>
      </c>
      <c r="J34" s="7">
        <v>24.2</v>
      </c>
      <c r="K34" s="7">
        <v>23.1</v>
      </c>
      <c r="L34" s="7">
        <v>43.907690000000002</v>
      </c>
      <c r="M34" s="7">
        <v>31.863476092966721</v>
      </c>
      <c r="N34" s="7">
        <v>28.566975619821051</v>
      </c>
      <c r="O34" s="7">
        <v>4.394647254757956</v>
      </c>
      <c r="P34" s="7">
        <v>6.6160313365816403</v>
      </c>
      <c r="Q34" s="7">
        <v>4.3951569577153009</v>
      </c>
      <c r="R34" s="7">
        <v>17.626332940304223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140.75188688258299</v>
      </c>
      <c r="D42" s="7">
        <v>129.69227000000001</v>
      </c>
      <c r="E42" s="7">
        <v>197.3</v>
      </c>
      <c r="F42" s="7">
        <v>119.7</v>
      </c>
      <c r="G42" s="7">
        <v>161.80000000000001</v>
      </c>
      <c r="H42" s="7">
        <v>82.019680901882097</v>
      </c>
      <c r="I42" s="7">
        <v>105.2713</v>
      </c>
      <c r="J42" s="7">
        <v>61</v>
      </c>
      <c r="K42" s="7">
        <v>53.2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4.0990700000000002</v>
      </c>
      <c r="G43" s="7">
        <v>0</v>
      </c>
      <c r="H43" s="7">
        <v>0</v>
      </c>
      <c r="I43" s="7">
        <v>0</v>
      </c>
      <c r="J43" s="7">
        <v>0</v>
      </c>
      <c r="K43" s="7">
        <v>1</v>
      </c>
      <c r="L43" s="7">
        <v>0</v>
      </c>
      <c r="M43" s="7">
        <v>0</v>
      </c>
      <c r="N43" s="7">
        <v>0</v>
      </c>
      <c r="O43" s="7">
        <v>1.0270099562749311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127.06529807557411</v>
      </c>
      <c r="D44" s="7">
        <v>161.39365000000009</v>
      </c>
      <c r="E44" s="7">
        <v>156.62861000000001</v>
      </c>
      <c r="F44" s="7">
        <v>185.25814</v>
      </c>
      <c r="G44" s="7">
        <v>195.9</v>
      </c>
      <c r="H44" s="7">
        <v>172.92442915830586</v>
      </c>
      <c r="I44" s="7">
        <v>177.65156999999999</v>
      </c>
      <c r="J44" s="7">
        <v>212.1</v>
      </c>
      <c r="K44" s="7">
        <v>181.5</v>
      </c>
      <c r="L44" s="7">
        <v>198.73475999999999</v>
      </c>
      <c r="M44" s="7">
        <v>170.06592937175554</v>
      </c>
      <c r="N44" s="7">
        <v>185.3509454931536</v>
      </c>
      <c r="O44" s="7">
        <v>275.14313247179587</v>
      </c>
      <c r="P44" s="7">
        <v>251.265883252126</v>
      </c>
      <c r="Q44" s="7">
        <v>222.62425459731952</v>
      </c>
      <c r="R44" s="7">
        <v>200.62492777582077</v>
      </c>
    </row>
    <row r="45" spans="1:18" ht="11.25" customHeight="1" x14ac:dyDescent="0.25">
      <c r="A45" s="50" t="s">
        <v>203</v>
      </c>
      <c r="B45" s="51" t="s">
        <v>202</v>
      </c>
      <c r="C45" s="7">
        <v>38.883891967487628</v>
      </c>
      <c r="D45" s="7">
        <v>54.264240000000001</v>
      </c>
      <c r="E45" s="7">
        <v>60.572389999999999</v>
      </c>
      <c r="F45" s="7">
        <v>45.189789999999995</v>
      </c>
      <c r="G45" s="7">
        <v>47.1</v>
      </c>
      <c r="H45" s="7">
        <v>54.600171969045576</v>
      </c>
      <c r="I45" s="7">
        <v>80.578029999999998</v>
      </c>
      <c r="J45" s="7">
        <v>160.4</v>
      </c>
      <c r="K45" s="7">
        <v>192.60000000000002</v>
      </c>
      <c r="L45" s="7">
        <v>55.709739999999996</v>
      </c>
      <c r="M45" s="7">
        <v>51.688577410179626</v>
      </c>
      <c r="N45" s="7">
        <v>48.941248365395786</v>
      </c>
      <c r="O45" s="7">
        <v>54.885322779530206</v>
      </c>
      <c r="P45" s="7">
        <v>53.692557561861101</v>
      </c>
      <c r="Q45" s="7">
        <v>40.464108078096515</v>
      </c>
      <c r="R45" s="7">
        <v>44.137484110680433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38.883891967487628</v>
      </c>
      <c r="D49" s="6">
        <v>54.264240000000001</v>
      </c>
      <c r="E49" s="6">
        <v>60.572389999999999</v>
      </c>
      <c r="F49" s="6">
        <v>44.190019999999997</v>
      </c>
      <c r="G49" s="6">
        <v>47.1</v>
      </c>
      <c r="H49" s="6">
        <v>50.611445495366397</v>
      </c>
      <c r="I49" s="6">
        <v>50.586210000000001</v>
      </c>
      <c r="J49" s="6">
        <v>57.6</v>
      </c>
      <c r="K49" s="6">
        <v>53.8</v>
      </c>
      <c r="L49" s="6">
        <v>50.708869999999997</v>
      </c>
      <c r="M49" s="6">
        <v>47.699671482499404</v>
      </c>
      <c r="N49" s="6">
        <v>48.941248365395786</v>
      </c>
      <c r="O49" s="6">
        <v>54.885322779530206</v>
      </c>
      <c r="P49" s="6">
        <v>53.692557561861101</v>
      </c>
      <c r="Q49" s="6">
        <v>40.464108078096515</v>
      </c>
      <c r="R49" s="6">
        <v>44.137484110680433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0.99977000000000005</v>
      </c>
      <c r="G51" s="6">
        <v>0</v>
      </c>
      <c r="H51" s="6">
        <v>3.9887264736791801</v>
      </c>
      <c r="I51" s="6">
        <v>29.991820000000001</v>
      </c>
      <c r="J51" s="6">
        <v>102.8</v>
      </c>
      <c r="K51" s="6">
        <v>138.80000000000001</v>
      </c>
      <c r="L51" s="6">
        <v>5.0008699999999999</v>
      </c>
      <c r="M51" s="6">
        <v>3.9889059276802219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120.85900431717562</v>
      </c>
      <c r="D52" s="5">
        <v>94.001229999999993</v>
      </c>
      <c r="E52" s="5">
        <v>81.3</v>
      </c>
      <c r="F52" s="5">
        <v>74.300820000000016</v>
      </c>
      <c r="G52" s="5">
        <v>116.40479000000002</v>
      </c>
      <c r="H52" s="5">
        <v>130.28236413580484</v>
      </c>
      <c r="I52" s="5">
        <v>135.05750999999995</v>
      </c>
      <c r="J52" s="5">
        <v>123.39187000000001</v>
      </c>
      <c r="K52" s="5">
        <v>151.50899000000001</v>
      </c>
      <c r="L52" s="5">
        <v>26.299890000000005</v>
      </c>
      <c r="M52" s="5">
        <v>138.56853595404505</v>
      </c>
      <c r="N52" s="5">
        <v>140.40735286345631</v>
      </c>
      <c r="O52" s="5">
        <v>159.08149297921946</v>
      </c>
      <c r="P52" s="5">
        <v>204.89249369570217</v>
      </c>
      <c r="Q52" s="5">
        <v>195.49028598308556</v>
      </c>
      <c r="R52" s="5">
        <v>169.88466779829807</v>
      </c>
    </row>
    <row r="53" spans="1:18" ht="11.25" customHeight="1" x14ac:dyDescent="0.25">
      <c r="A53" s="48" t="s">
        <v>187</v>
      </c>
      <c r="B53" s="49" t="s">
        <v>186</v>
      </c>
      <c r="C53" s="4">
        <v>120.85900431717562</v>
      </c>
      <c r="D53" s="4">
        <v>94.001229999999993</v>
      </c>
      <c r="E53" s="4">
        <v>81.3</v>
      </c>
      <c r="F53" s="4">
        <v>74.300820000000016</v>
      </c>
      <c r="G53" s="4">
        <v>116.40479000000002</v>
      </c>
      <c r="H53" s="4">
        <v>130.28236413580484</v>
      </c>
      <c r="I53" s="4">
        <v>135.05750999999995</v>
      </c>
      <c r="J53" s="4">
        <v>123.39187000000001</v>
      </c>
      <c r="K53" s="4">
        <v>151.50899000000001</v>
      </c>
      <c r="L53" s="4">
        <v>26.299890000000005</v>
      </c>
      <c r="M53" s="4">
        <v>138.56853595404505</v>
      </c>
      <c r="N53" s="4">
        <v>140.40735286345631</v>
      </c>
      <c r="O53" s="4">
        <v>159.08149297921946</v>
      </c>
      <c r="P53" s="4">
        <v>204.89249369570217</v>
      </c>
      <c r="Q53" s="4">
        <v>195.49028598308556</v>
      </c>
      <c r="R53" s="4">
        <v>169.88466779829807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0.3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0.3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0.3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0.3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58.642055728071462</v>
      </c>
      <c r="D79" s="5">
        <v>63.418939999999999</v>
      </c>
      <c r="E79" s="5">
        <v>65.934970000000007</v>
      </c>
      <c r="F79" s="5">
        <v>66.000730000000004</v>
      </c>
      <c r="G79" s="5">
        <v>68.283550000000005</v>
      </c>
      <c r="H79" s="5">
        <v>66.972389414349763</v>
      </c>
      <c r="I79" s="5">
        <v>71.499489999999994</v>
      </c>
      <c r="J79" s="5">
        <v>69.994020000000006</v>
      </c>
      <c r="K79" s="5">
        <v>71.106780000000001</v>
      </c>
      <c r="L79" s="5">
        <v>72.099999999999994</v>
      </c>
      <c r="M79" s="5">
        <v>77.911531479889206</v>
      </c>
      <c r="N79" s="5">
        <v>79.632488234755215</v>
      </c>
      <c r="O79" s="5">
        <v>76.527904318159912</v>
      </c>
      <c r="P79" s="5">
        <v>73.853456788722539</v>
      </c>
      <c r="Q79" s="5">
        <v>73.607998564322102</v>
      </c>
      <c r="R79" s="5">
        <v>74.471423879790848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364</v>
      </c>
      <c r="B1" s="42" t="s">
        <v>363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164.23509582203798</v>
      </c>
      <c r="D2" s="45">
        <v>210.50532000000001</v>
      </c>
      <c r="E2" s="45">
        <v>174.90413999999998</v>
      </c>
      <c r="F2" s="45">
        <v>176.70194999999998</v>
      </c>
      <c r="G2" s="45">
        <v>231.40731</v>
      </c>
      <c r="H2" s="45">
        <v>231.57111831941285</v>
      </c>
      <c r="I2" s="45">
        <v>187.44374999999999</v>
      </c>
      <c r="J2" s="45">
        <v>147.00509</v>
      </c>
      <c r="K2" s="45">
        <v>153.49392</v>
      </c>
      <c r="L2" s="45">
        <v>122.59954999999999</v>
      </c>
      <c r="M2" s="45">
        <v>111.45545830534357</v>
      </c>
      <c r="N2" s="45">
        <v>137.35166488877303</v>
      </c>
      <c r="O2" s="45">
        <v>143.98465740557026</v>
      </c>
      <c r="P2" s="45">
        <v>117.64967970162368</v>
      </c>
      <c r="Q2" s="45">
        <v>121.62006235173155</v>
      </c>
      <c r="R2" s="45">
        <v>185.7265402329555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155.2058913148237</v>
      </c>
      <c r="D52" s="5">
        <v>201.50263000000001</v>
      </c>
      <c r="E52" s="5">
        <v>167.1</v>
      </c>
      <c r="F52" s="5">
        <v>168.60643999999999</v>
      </c>
      <c r="G52" s="5">
        <v>223.50921</v>
      </c>
      <c r="H52" s="5">
        <v>223.736972910031</v>
      </c>
      <c r="I52" s="5">
        <v>178.64381</v>
      </c>
      <c r="J52" s="5">
        <v>138.30494999999999</v>
      </c>
      <c r="K52" s="5">
        <v>141.29400000000001</v>
      </c>
      <c r="L52" s="5">
        <v>109.59954999999999</v>
      </c>
      <c r="M52" s="5">
        <v>98.390587759819567</v>
      </c>
      <c r="N52" s="5">
        <v>122.3996739964645</v>
      </c>
      <c r="O52" s="5">
        <v>124.47051950671366</v>
      </c>
      <c r="P52" s="5">
        <v>98.131398452393611</v>
      </c>
      <c r="Q52" s="5">
        <v>96.164799673846233</v>
      </c>
      <c r="R52" s="5">
        <v>160.45603652380797</v>
      </c>
    </row>
    <row r="53" spans="1:18" ht="11.25" customHeight="1" x14ac:dyDescent="0.25">
      <c r="A53" s="48" t="s">
        <v>187</v>
      </c>
      <c r="B53" s="49" t="s">
        <v>186</v>
      </c>
      <c r="C53" s="4">
        <v>155.2058913148237</v>
      </c>
      <c r="D53" s="4">
        <v>201.50263000000001</v>
      </c>
      <c r="E53" s="4">
        <v>167.1</v>
      </c>
      <c r="F53" s="4">
        <v>168.60643999999999</v>
      </c>
      <c r="G53" s="4">
        <v>223.50921</v>
      </c>
      <c r="H53" s="4">
        <v>223.736972910031</v>
      </c>
      <c r="I53" s="4">
        <v>178.64381</v>
      </c>
      <c r="J53" s="4">
        <v>138.30494999999999</v>
      </c>
      <c r="K53" s="4">
        <v>141.29400000000001</v>
      </c>
      <c r="L53" s="4">
        <v>109.59954999999999</v>
      </c>
      <c r="M53" s="4">
        <v>98.390587759819567</v>
      </c>
      <c r="N53" s="4">
        <v>122.3996739964645</v>
      </c>
      <c r="O53" s="4">
        <v>124.47051950671366</v>
      </c>
      <c r="P53" s="4">
        <v>98.131398452393611</v>
      </c>
      <c r="Q53" s="4">
        <v>96.164799673846233</v>
      </c>
      <c r="R53" s="4">
        <v>160.45603652380797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9.0292045072142741</v>
      </c>
      <c r="D79" s="5">
        <v>9.0026899999999994</v>
      </c>
      <c r="E79" s="5">
        <v>7.8041400000000003</v>
      </c>
      <c r="F79" s="5">
        <v>8.0955100000000009</v>
      </c>
      <c r="G79" s="5">
        <v>7.8981000000000003</v>
      </c>
      <c r="H79" s="5">
        <v>7.8341454093818532</v>
      </c>
      <c r="I79" s="5">
        <v>8.7999399999999994</v>
      </c>
      <c r="J79" s="5">
        <v>8.7001399999999993</v>
      </c>
      <c r="K79" s="5">
        <v>12.199920000000001</v>
      </c>
      <c r="L79" s="5">
        <v>13</v>
      </c>
      <c r="M79" s="5">
        <v>13.064870545524</v>
      </c>
      <c r="N79" s="5">
        <v>14.951990892308531</v>
      </c>
      <c r="O79" s="5">
        <v>19.51413789885661</v>
      </c>
      <c r="P79" s="5">
        <v>19.518281249230064</v>
      </c>
      <c r="Q79" s="5">
        <v>25.455262677885315</v>
      </c>
      <c r="R79" s="5">
        <v>25.270503709147537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366</v>
      </c>
      <c r="B1" s="42" t="s">
        <v>365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368</v>
      </c>
      <c r="B1" s="42" t="s">
        <v>367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3.1769423266124321</v>
      </c>
      <c r="D2" s="45">
        <v>0.90027000000000001</v>
      </c>
      <c r="E2" s="45">
        <v>0.90047999999999995</v>
      </c>
      <c r="F2" s="45">
        <v>0.80001</v>
      </c>
      <c r="G2" s="45">
        <v>0.29992999999999997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3.1769423266124321</v>
      </c>
      <c r="D79" s="5">
        <v>0.90027000000000001</v>
      </c>
      <c r="E79" s="5">
        <v>0.90047999999999995</v>
      </c>
      <c r="F79" s="5">
        <v>0.80001</v>
      </c>
      <c r="G79" s="5">
        <v>0.29992999999999997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370</v>
      </c>
      <c r="B1" s="42" t="s">
        <v>369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112.44894756623179</v>
      </c>
      <c r="D2" s="45">
        <v>109.69492</v>
      </c>
      <c r="E2" s="45">
        <v>124.60105999999999</v>
      </c>
      <c r="F2" s="45">
        <v>120.89276000000001</v>
      </c>
      <c r="G2" s="45">
        <v>122.28549</v>
      </c>
      <c r="H2" s="45">
        <v>68.331861960564382</v>
      </c>
      <c r="I2" s="45">
        <v>68.102189999999993</v>
      </c>
      <c r="J2" s="45">
        <v>62.103219999999993</v>
      </c>
      <c r="K2" s="45">
        <v>61.892789999999998</v>
      </c>
      <c r="L2" s="45">
        <v>38.600560000000002</v>
      </c>
      <c r="M2" s="45">
        <v>54.074601326739369</v>
      </c>
      <c r="N2" s="45">
        <v>60.213300340688534</v>
      </c>
      <c r="O2" s="45">
        <v>60.620585183771617</v>
      </c>
      <c r="P2" s="45">
        <v>58.158953262261633</v>
      </c>
      <c r="Q2" s="45">
        <v>58.898964806396009</v>
      </c>
      <c r="R2" s="45">
        <v>49.63328148261958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110.29913696927602</v>
      </c>
      <c r="D52" s="5">
        <v>107.69614</v>
      </c>
      <c r="E52" s="5">
        <v>122.6</v>
      </c>
      <c r="F52" s="5">
        <v>118.89274</v>
      </c>
      <c r="G52" s="5">
        <v>120.18599999999999</v>
      </c>
      <c r="H52" s="5">
        <v>66.182248890916924</v>
      </c>
      <c r="I52" s="5">
        <v>65.698679999999996</v>
      </c>
      <c r="J52" s="5">
        <v>59.603179999999995</v>
      </c>
      <c r="K52" s="5">
        <v>59.29701</v>
      </c>
      <c r="L52" s="5">
        <v>36.100560000000002</v>
      </c>
      <c r="M52" s="5">
        <v>51.495065643162413</v>
      </c>
      <c r="N52" s="5">
        <v>57.800918423558876</v>
      </c>
      <c r="O52" s="5">
        <v>58.135554614389271</v>
      </c>
      <c r="P52" s="5">
        <v>55.579337048425266</v>
      </c>
      <c r="Q52" s="5">
        <v>56.319501139665952</v>
      </c>
      <c r="R52" s="5">
        <v>47.14922440724024</v>
      </c>
    </row>
    <row r="53" spans="1:18" ht="11.25" customHeight="1" x14ac:dyDescent="0.25">
      <c r="A53" s="48" t="s">
        <v>187</v>
      </c>
      <c r="B53" s="49" t="s">
        <v>186</v>
      </c>
      <c r="C53" s="4">
        <v>4.1321359183540283</v>
      </c>
      <c r="D53" s="4">
        <v>4.2961400000000003</v>
      </c>
      <c r="E53" s="4">
        <v>4.3</v>
      </c>
      <c r="F53" s="4">
        <v>4.3000499999999997</v>
      </c>
      <c r="G53" s="4">
        <v>5.0959700000000003</v>
      </c>
      <c r="H53" s="4">
        <v>4.6077767403484406</v>
      </c>
      <c r="I53" s="4">
        <v>3.5986799999999999</v>
      </c>
      <c r="J53" s="4">
        <v>2.00007</v>
      </c>
      <c r="K53" s="4">
        <v>1.79701</v>
      </c>
      <c r="L53" s="4">
        <v>1.4999899999999999</v>
      </c>
      <c r="M53" s="4">
        <v>2.3409268270119723</v>
      </c>
      <c r="N53" s="4">
        <v>2.0300433735998982</v>
      </c>
      <c r="O53" s="4">
        <v>1.8399551514822357</v>
      </c>
      <c r="P53" s="4">
        <v>1.5762798209483977</v>
      </c>
      <c r="Q53" s="4">
        <v>2.101853561565433</v>
      </c>
      <c r="R53" s="4">
        <v>2.0790037136317236</v>
      </c>
    </row>
    <row r="54" spans="1:18" ht="11.25" customHeight="1" x14ac:dyDescent="0.25">
      <c r="A54" s="48" t="s">
        <v>185</v>
      </c>
      <c r="B54" s="49" t="s">
        <v>184</v>
      </c>
      <c r="C54" s="4">
        <v>106.167001050922</v>
      </c>
      <c r="D54" s="4">
        <v>103.4</v>
      </c>
      <c r="E54" s="4">
        <v>118.3</v>
      </c>
      <c r="F54" s="4">
        <v>114.59269</v>
      </c>
      <c r="G54" s="4">
        <v>115.09003</v>
      </c>
      <c r="H54" s="4">
        <v>61.574472150568482</v>
      </c>
      <c r="I54" s="4">
        <v>62.1</v>
      </c>
      <c r="J54" s="4">
        <v>57.603109999999994</v>
      </c>
      <c r="K54" s="4">
        <v>57.5</v>
      </c>
      <c r="L54" s="4">
        <v>34.600570000000005</v>
      </c>
      <c r="M54" s="4">
        <v>49.154138816150443</v>
      </c>
      <c r="N54" s="4">
        <v>55.770875049958981</v>
      </c>
      <c r="O54" s="4">
        <v>56.295599462907035</v>
      </c>
      <c r="P54" s="4">
        <v>54.003057227476866</v>
      </c>
      <c r="Q54" s="4">
        <v>54.217647578100518</v>
      </c>
      <c r="R54" s="4">
        <v>45.070220693608519</v>
      </c>
    </row>
    <row r="55" spans="1:18" ht="11.25" customHeight="1" x14ac:dyDescent="0.25">
      <c r="A55" s="50" t="s">
        <v>183</v>
      </c>
      <c r="B55" s="51" t="s">
        <v>182</v>
      </c>
      <c r="C55" s="7">
        <v>18.391134040317201</v>
      </c>
      <c r="D55" s="7">
        <v>17.2</v>
      </c>
      <c r="E55" s="7">
        <v>16.8</v>
      </c>
      <c r="F55" s="7">
        <v>15.2</v>
      </c>
      <c r="G55" s="7">
        <v>12.797269999999999</v>
      </c>
      <c r="H55" s="7">
        <v>7.2131460781503796</v>
      </c>
      <c r="I55" s="7">
        <v>7.1</v>
      </c>
      <c r="J55" s="7">
        <v>7.8</v>
      </c>
      <c r="K55" s="7">
        <v>7.6</v>
      </c>
      <c r="L55" s="7">
        <v>6.3029299999999999</v>
      </c>
      <c r="M55" s="7">
        <v>6.6873383957816435</v>
      </c>
      <c r="N55" s="7">
        <v>6.831350830985083</v>
      </c>
      <c r="O55" s="7">
        <v>7.2844214749448355</v>
      </c>
      <c r="P55" s="7">
        <v>7.4997611541033704</v>
      </c>
      <c r="Q55" s="7">
        <v>6.7350833285543192</v>
      </c>
      <c r="R55" s="7">
        <v>4.8724562912009199</v>
      </c>
    </row>
    <row r="56" spans="1:18" ht="11.25" customHeight="1" x14ac:dyDescent="0.25">
      <c r="A56" s="50" t="s">
        <v>181</v>
      </c>
      <c r="B56" s="51" t="s">
        <v>180</v>
      </c>
      <c r="C56" s="7">
        <v>87.775867010604799</v>
      </c>
      <c r="D56" s="7">
        <v>86.2</v>
      </c>
      <c r="E56" s="7">
        <v>101.5</v>
      </c>
      <c r="F56" s="7">
        <v>99.392690000000002</v>
      </c>
      <c r="G56" s="7">
        <v>102.29276</v>
      </c>
      <c r="H56" s="7">
        <v>54.361326072418102</v>
      </c>
      <c r="I56" s="7">
        <v>55</v>
      </c>
      <c r="J56" s="7">
        <v>49.803109999999997</v>
      </c>
      <c r="K56" s="7">
        <v>49.9</v>
      </c>
      <c r="L56" s="7">
        <v>28.297640000000001</v>
      </c>
      <c r="M56" s="7">
        <v>42.466800420368799</v>
      </c>
      <c r="N56" s="7">
        <v>48.939524218973901</v>
      </c>
      <c r="O56" s="7">
        <v>49.011177987962199</v>
      </c>
      <c r="P56" s="7">
        <v>46.503296073373498</v>
      </c>
      <c r="Q56" s="7">
        <v>47.482564249546201</v>
      </c>
      <c r="R56" s="7">
        <v>40.1977644024076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2.149810596955775</v>
      </c>
      <c r="D79" s="5">
        <v>1.99878</v>
      </c>
      <c r="E79" s="5">
        <v>2.0010599999999998</v>
      </c>
      <c r="F79" s="5">
        <v>2.0000200000000001</v>
      </c>
      <c r="G79" s="5">
        <v>2.0994899999999999</v>
      </c>
      <c r="H79" s="5">
        <v>2.1496130696474554</v>
      </c>
      <c r="I79" s="5">
        <v>2.4035099999999998</v>
      </c>
      <c r="J79" s="5">
        <v>2.5000399999999998</v>
      </c>
      <c r="K79" s="5">
        <v>2.59578</v>
      </c>
      <c r="L79" s="5">
        <v>2.5</v>
      </c>
      <c r="M79" s="5">
        <v>2.5795356835769598</v>
      </c>
      <c r="N79" s="5">
        <v>2.4123819171296597</v>
      </c>
      <c r="O79" s="5">
        <v>2.4850305693823476</v>
      </c>
      <c r="P79" s="5">
        <v>2.5796162138363683</v>
      </c>
      <c r="Q79" s="5">
        <v>2.5794636667300561</v>
      </c>
      <c r="R79" s="5">
        <v>2.4840570753793414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372</v>
      </c>
      <c r="B1" s="42" t="s">
        <v>371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13.233278563483374</v>
      </c>
      <c r="D2" s="45">
        <v>13.30397</v>
      </c>
      <c r="E2" s="45">
        <v>13.407109999999999</v>
      </c>
      <c r="F2" s="45">
        <v>21.300239999999999</v>
      </c>
      <c r="G2" s="45">
        <v>16.89593</v>
      </c>
      <c r="H2" s="45">
        <v>94.248590809209702</v>
      </c>
      <c r="I2" s="45">
        <v>96.899299999999997</v>
      </c>
      <c r="J2" s="45">
        <v>101.10164</v>
      </c>
      <c r="K2" s="45">
        <v>103.39933000000001</v>
      </c>
      <c r="L2" s="45">
        <v>81.5</v>
      </c>
      <c r="M2" s="45">
        <v>97.496895003343795</v>
      </c>
      <c r="N2" s="45">
        <v>102.49040402379519</v>
      </c>
      <c r="O2" s="45">
        <v>101.2967672326205</v>
      </c>
      <c r="P2" s="45">
        <v>106.79133418576241</v>
      </c>
      <c r="Q2" s="45">
        <v>101.79327914447691</v>
      </c>
      <c r="R2" s="45">
        <v>104.04377519569593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13.233278563483374</v>
      </c>
      <c r="D79" s="5">
        <v>13.30397</v>
      </c>
      <c r="E79" s="5">
        <v>13.407109999999999</v>
      </c>
      <c r="F79" s="5">
        <v>21.300239999999999</v>
      </c>
      <c r="G79" s="5">
        <v>16.89593</v>
      </c>
      <c r="H79" s="5">
        <v>94.248590809209702</v>
      </c>
      <c r="I79" s="5">
        <v>96.899299999999997</v>
      </c>
      <c r="J79" s="5">
        <v>101.10164</v>
      </c>
      <c r="K79" s="5">
        <v>103.39933000000001</v>
      </c>
      <c r="L79" s="5">
        <v>81.5</v>
      </c>
      <c r="M79" s="5">
        <v>97.496895003343795</v>
      </c>
      <c r="N79" s="5">
        <v>102.49040402379519</v>
      </c>
      <c r="O79" s="5">
        <v>101.2967672326205</v>
      </c>
      <c r="P79" s="5">
        <v>106.79133418576241</v>
      </c>
      <c r="Q79" s="5">
        <v>101.79327914447691</v>
      </c>
      <c r="R79" s="5">
        <v>104.04377519569593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374</v>
      </c>
      <c r="B1" s="42" t="s">
        <v>373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376</v>
      </c>
      <c r="B1" s="42" t="s">
        <v>375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296</v>
      </c>
      <c r="B1" s="42" t="s">
        <v>295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21.973822489729599</v>
      </c>
      <c r="D2" s="45">
        <v>10</v>
      </c>
      <c r="E2" s="45">
        <v>0</v>
      </c>
      <c r="F2" s="45">
        <v>3</v>
      </c>
      <c r="G2" s="45">
        <v>13</v>
      </c>
      <c r="H2" s="45">
        <v>2.9855737078437001</v>
      </c>
      <c r="I2" s="45">
        <v>0</v>
      </c>
      <c r="J2" s="45">
        <v>2</v>
      </c>
      <c r="K2" s="45">
        <v>3</v>
      </c>
      <c r="L2" s="45">
        <v>11</v>
      </c>
      <c r="M2" s="45">
        <v>3.9887264736791801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21.973822489729599</v>
      </c>
      <c r="D21" s="5">
        <v>10</v>
      </c>
      <c r="E21" s="5">
        <v>0</v>
      </c>
      <c r="F21" s="5">
        <v>3</v>
      </c>
      <c r="G21" s="5">
        <v>13</v>
      </c>
      <c r="H21" s="5">
        <v>2.9855737078437001</v>
      </c>
      <c r="I21" s="5">
        <v>0</v>
      </c>
      <c r="J21" s="5">
        <v>2</v>
      </c>
      <c r="K21" s="5">
        <v>3</v>
      </c>
      <c r="L21" s="5">
        <v>11</v>
      </c>
      <c r="M21" s="5">
        <v>3.9887264736791801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21.973822489729599</v>
      </c>
      <c r="D30" s="4">
        <v>10</v>
      </c>
      <c r="E30" s="4">
        <v>0</v>
      </c>
      <c r="F30" s="4">
        <v>3</v>
      </c>
      <c r="G30" s="4">
        <v>13</v>
      </c>
      <c r="H30" s="4">
        <v>2.9855737078437001</v>
      </c>
      <c r="I30" s="4">
        <v>0</v>
      </c>
      <c r="J30" s="4">
        <v>2</v>
      </c>
      <c r="K30" s="4">
        <v>3</v>
      </c>
      <c r="L30" s="4">
        <v>11</v>
      </c>
      <c r="M30" s="4">
        <v>3.9887264736791801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21.973822489729599</v>
      </c>
      <c r="D45" s="7">
        <v>10</v>
      </c>
      <c r="E45" s="7">
        <v>0</v>
      </c>
      <c r="F45" s="7">
        <v>3</v>
      </c>
      <c r="G45" s="7">
        <v>13</v>
      </c>
      <c r="H45" s="7">
        <v>2.9855737078437001</v>
      </c>
      <c r="I45" s="7">
        <v>0</v>
      </c>
      <c r="J45" s="7">
        <v>2</v>
      </c>
      <c r="K45" s="7">
        <v>3</v>
      </c>
      <c r="L45" s="7">
        <v>11</v>
      </c>
      <c r="M45" s="7">
        <v>3.9887264736791801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21.973822489729599</v>
      </c>
      <c r="D51" s="6">
        <v>10</v>
      </c>
      <c r="E51" s="6">
        <v>0</v>
      </c>
      <c r="F51" s="6">
        <v>3</v>
      </c>
      <c r="G51" s="6">
        <v>13</v>
      </c>
      <c r="H51" s="6">
        <v>2.9855737078437001</v>
      </c>
      <c r="I51" s="6">
        <v>0</v>
      </c>
      <c r="J51" s="6">
        <v>2</v>
      </c>
      <c r="K51" s="6">
        <v>3</v>
      </c>
      <c r="L51" s="6">
        <v>11</v>
      </c>
      <c r="M51" s="6">
        <v>3.9887264736791801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378</v>
      </c>
      <c r="B1" s="42" t="s">
        <v>377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380</v>
      </c>
      <c r="B1" s="42" t="s">
        <v>379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382</v>
      </c>
      <c r="B1" s="42" t="s">
        <v>381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384</v>
      </c>
      <c r="B1" s="42" t="s">
        <v>383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386</v>
      </c>
      <c r="B1" s="42" t="s">
        <v>385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388</v>
      </c>
      <c r="B1" s="42" t="s">
        <v>387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390</v>
      </c>
      <c r="B1" s="42" t="s">
        <v>389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23.072982841099893</v>
      </c>
      <c r="D2" s="45">
        <v>1.8001199999999999</v>
      </c>
      <c r="E2" s="45">
        <v>0.70021</v>
      </c>
      <c r="F2" s="45">
        <v>0.50000999999999995</v>
      </c>
      <c r="G2" s="45">
        <v>0.69982999999999995</v>
      </c>
      <c r="H2" s="45">
        <v>2.0540747109964554</v>
      </c>
      <c r="I2" s="45">
        <v>6.1999599999999999</v>
      </c>
      <c r="J2" s="45">
        <v>3.60006</v>
      </c>
      <c r="K2" s="45">
        <v>3.9999699999999998</v>
      </c>
      <c r="L2" s="45">
        <v>1.3</v>
      </c>
      <c r="M2" s="45">
        <v>1.3853062004394801</v>
      </c>
      <c r="N2" s="45">
        <v>1.3853282296388174</v>
      </c>
      <c r="O2" s="45">
        <v>1.5525323909739019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22.308605739960058</v>
      </c>
      <c r="D3" s="5">
        <v>1.4</v>
      </c>
      <c r="E3" s="5">
        <v>0.3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21.783697369608056</v>
      </c>
      <c r="D4" s="4">
        <v>1.4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21.783697369608056</v>
      </c>
      <c r="D5" s="7">
        <v>1.4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21.783697369608056</v>
      </c>
      <c r="D8" s="6">
        <v>1.4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0.52490837035199978</v>
      </c>
      <c r="D15" s="4">
        <v>0</v>
      </c>
      <c r="E15" s="4">
        <v>0.3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0.52490837035199978</v>
      </c>
      <c r="D16" s="7">
        <v>0</v>
      </c>
      <c r="E16" s="7">
        <v>0.3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0.76437710113983537</v>
      </c>
      <c r="D79" s="5">
        <v>0.40011999999999998</v>
      </c>
      <c r="E79" s="5">
        <v>0.40021000000000001</v>
      </c>
      <c r="F79" s="5">
        <v>0.50000999999999995</v>
      </c>
      <c r="G79" s="5">
        <v>0.69982999999999995</v>
      </c>
      <c r="H79" s="5">
        <v>2.0540747109964554</v>
      </c>
      <c r="I79" s="5">
        <v>6.1999599999999999</v>
      </c>
      <c r="J79" s="5">
        <v>3.60006</v>
      </c>
      <c r="K79" s="5">
        <v>3.9999699999999998</v>
      </c>
      <c r="L79" s="5">
        <v>1.3</v>
      </c>
      <c r="M79" s="5">
        <v>1.3853062004394801</v>
      </c>
      <c r="N79" s="5">
        <v>1.3853282296388174</v>
      </c>
      <c r="O79" s="5">
        <v>1.5525323909739019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392</v>
      </c>
      <c r="B1" s="42" t="s">
        <v>391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396.17368873602743</v>
      </c>
      <c r="D2" s="45">
        <v>379.90000000000003</v>
      </c>
      <c r="E2" s="45">
        <v>392</v>
      </c>
      <c r="F2" s="45">
        <v>426.3</v>
      </c>
      <c r="G2" s="45">
        <v>452.8</v>
      </c>
      <c r="H2" s="45">
        <v>481.035635807777</v>
      </c>
      <c r="I2" s="45">
        <v>462.9</v>
      </c>
      <c r="J2" s="45">
        <v>473.8</v>
      </c>
      <c r="K2" s="45">
        <v>475.1</v>
      </c>
      <c r="L2" s="45">
        <v>484.19999999999993</v>
      </c>
      <c r="M2" s="45">
        <v>483.23301805674998</v>
      </c>
      <c r="N2" s="45">
        <v>485.50205407471083</v>
      </c>
      <c r="O2" s="45">
        <v>489.65797267602898</v>
      </c>
      <c r="P2" s="45">
        <v>517.57905799178411</v>
      </c>
      <c r="Q2" s="45">
        <v>467.89911149326485</v>
      </c>
      <c r="R2" s="45">
        <v>485.21543899875809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1.9824209420082199</v>
      </c>
      <c r="D52" s="5">
        <v>1.4</v>
      </c>
      <c r="E52" s="5">
        <v>50.684779999999989</v>
      </c>
      <c r="F52" s="5">
        <v>42.7</v>
      </c>
      <c r="G52" s="5">
        <v>50.9</v>
      </c>
      <c r="H52" s="5">
        <v>64.659874852421808</v>
      </c>
      <c r="I52" s="5">
        <v>65.819399999999973</v>
      </c>
      <c r="J52" s="5">
        <v>66.29919000000001</v>
      </c>
      <c r="K52" s="5">
        <v>84.023230000000012</v>
      </c>
      <c r="L52" s="5">
        <v>31.391149999999982</v>
      </c>
      <c r="M52" s="5">
        <v>36.588500042990972</v>
      </c>
      <c r="N52" s="5">
        <v>37.379382822203098</v>
      </c>
      <c r="O52" s="5">
        <v>26.561675191171503</v>
      </c>
      <c r="P52" s="5">
        <v>25.150472914875309</v>
      </c>
      <c r="Q52" s="5">
        <v>20.970669723894101</v>
      </c>
      <c r="R52" s="5">
        <v>25.914779784083301</v>
      </c>
    </row>
    <row r="53" spans="1:18" ht="11.25" customHeight="1" x14ac:dyDescent="0.25">
      <c r="A53" s="48" t="s">
        <v>187</v>
      </c>
      <c r="B53" s="49" t="s">
        <v>186</v>
      </c>
      <c r="C53" s="4">
        <v>1.9824209420082199</v>
      </c>
      <c r="D53" s="4">
        <v>1.4</v>
      </c>
      <c r="E53" s="4">
        <v>2.1847799999999893</v>
      </c>
      <c r="F53" s="4">
        <v>1.9011500000000012</v>
      </c>
      <c r="G53" s="4">
        <v>1.9071499999999943</v>
      </c>
      <c r="H53" s="4">
        <v>1.9628269877041262</v>
      </c>
      <c r="I53" s="4">
        <v>2.019399999999969</v>
      </c>
      <c r="J53" s="4">
        <v>2.0952500000000072</v>
      </c>
      <c r="K53" s="4">
        <v>2.1232300000000208</v>
      </c>
      <c r="L53" s="4">
        <v>2.0929299999999813</v>
      </c>
      <c r="M53" s="4">
        <v>2.0275730959469129</v>
      </c>
      <c r="N53" s="4">
        <v>2.3645029896051568</v>
      </c>
      <c r="O53" s="4">
        <v>2.1755128671978632</v>
      </c>
      <c r="P53" s="4">
        <v>2.5078819145887099</v>
      </c>
      <c r="Q53" s="4">
        <v>2.2690399643052039</v>
      </c>
      <c r="R53" s="4">
        <v>2.2690360179612128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48.5</v>
      </c>
      <c r="F54" s="4">
        <v>40.798850000000002</v>
      </c>
      <c r="G54" s="4">
        <v>48.992850000000004</v>
      </c>
      <c r="H54" s="4">
        <v>62.697047864717682</v>
      </c>
      <c r="I54" s="4">
        <v>63.800000000000004</v>
      </c>
      <c r="J54" s="4">
        <v>64.203940000000003</v>
      </c>
      <c r="K54" s="4">
        <v>81.899999999999991</v>
      </c>
      <c r="L54" s="4">
        <v>29.298220000000001</v>
      </c>
      <c r="M54" s="4">
        <v>34.560926947044059</v>
      </c>
      <c r="N54" s="4">
        <v>35.014879832597941</v>
      </c>
      <c r="O54" s="4">
        <v>24.38616232397364</v>
      </c>
      <c r="P54" s="4">
        <v>22.6425910002866</v>
      </c>
      <c r="Q54" s="4">
        <v>18.701629759588897</v>
      </c>
      <c r="R54" s="4">
        <v>23.645743766122088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22</v>
      </c>
      <c r="F55" s="7">
        <v>25.2</v>
      </c>
      <c r="G55" s="7">
        <v>25.894480000000001</v>
      </c>
      <c r="H55" s="7">
        <v>1.3853062004394801</v>
      </c>
      <c r="I55" s="7">
        <v>1.2</v>
      </c>
      <c r="J55" s="7">
        <v>1.2</v>
      </c>
      <c r="K55" s="7">
        <v>1.3</v>
      </c>
      <c r="L55" s="7">
        <v>1.2005600000000001</v>
      </c>
      <c r="M55" s="7">
        <v>1.4330010848103558</v>
      </c>
      <c r="N55" s="7">
        <v>1.3614929977837444</v>
      </c>
      <c r="O55" s="7">
        <v>7.1650047294540553E-2</v>
      </c>
      <c r="P55" s="7">
        <v>9.5538358650999994E-2</v>
      </c>
      <c r="Q55" s="7">
        <v>7.164982264419606E-2</v>
      </c>
      <c r="R55" s="7">
        <v>0.38215343460398998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26.5</v>
      </c>
      <c r="F56" s="7">
        <v>15.598850000000001</v>
      </c>
      <c r="G56" s="7">
        <v>23.098369999999999</v>
      </c>
      <c r="H56" s="7">
        <v>61.311741664278202</v>
      </c>
      <c r="I56" s="7">
        <v>62.6</v>
      </c>
      <c r="J56" s="7">
        <v>63.00394</v>
      </c>
      <c r="K56" s="7">
        <v>80.599999999999994</v>
      </c>
      <c r="L56" s="7">
        <v>28.097660000000001</v>
      </c>
      <c r="M56" s="7">
        <v>33.127925862233703</v>
      </c>
      <c r="N56" s="7">
        <v>33.653386834814199</v>
      </c>
      <c r="O56" s="7">
        <v>24.3145122766791</v>
      </c>
      <c r="P56" s="7">
        <v>22.547052641635599</v>
      </c>
      <c r="Q56" s="7">
        <v>18.6299799369447</v>
      </c>
      <c r="R56" s="7">
        <v>23.263590331518099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119.30352536543418</v>
      </c>
      <c r="D60" s="5">
        <v>61.4</v>
      </c>
      <c r="E60" s="5">
        <v>68.997010000000003</v>
      </c>
      <c r="F60" s="5">
        <v>100.5</v>
      </c>
      <c r="G60" s="5">
        <v>107.4</v>
      </c>
      <c r="H60" s="5">
        <v>121.09486959014039</v>
      </c>
      <c r="I60" s="5">
        <v>123.7</v>
      </c>
      <c r="J60" s="5">
        <v>124.50427000000001</v>
      </c>
      <c r="K60" s="5">
        <v>113.4</v>
      </c>
      <c r="L60" s="5">
        <v>144.89570000000001</v>
      </c>
      <c r="M60" s="5">
        <v>158.52202159166879</v>
      </c>
      <c r="N60" s="5">
        <v>163.77663131747374</v>
      </c>
      <c r="O60" s="5">
        <v>174.26196617942085</v>
      </c>
      <c r="P60" s="5">
        <v>201.10824496035181</v>
      </c>
      <c r="Q60" s="5">
        <v>164.56482277634473</v>
      </c>
      <c r="R60" s="5">
        <v>173.23492882392281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274.887742428585</v>
      </c>
      <c r="D79" s="5">
        <v>317.10000000000002</v>
      </c>
      <c r="E79" s="5">
        <v>272.31821000000002</v>
      </c>
      <c r="F79" s="5">
        <v>283.10000000000002</v>
      </c>
      <c r="G79" s="5">
        <v>294.5</v>
      </c>
      <c r="H79" s="5">
        <v>295.28089136521481</v>
      </c>
      <c r="I79" s="5">
        <v>273.38060000000002</v>
      </c>
      <c r="J79" s="5">
        <v>282.99653999999998</v>
      </c>
      <c r="K79" s="5">
        <v>277.67676999999998</v>
      </c>
      <c r="L79" s="5">
        <v>307.91314999999997</v>
      </c>
      <c r="M79" s="5">
        <v>288.12249642209025</v>
      </c>
      <c r="N79" s="5">
        <v>284.34603993503401</v>
      </c>
      <c r="O79" s="5">
        <v>288.83433130543665</v>
      </c>
      <c r="P79" s="5">
        <v>291.32034011655702</v>
      </c>
      <c r="Q79" s="5">
        <v>282.36361899302602</v>
      </c>
      <c r="R79" s="5">
        <v>286.06573039075198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394</v>
      </c>
      <c r="B1" s="42" t="s">
        <v>393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25446.546288334703</v>
      </c>
      <c r="D2" s="45">
        <v>26830.700000000004</v>
      </c>
      <c r="E2" s="45">
        <v>27011.7</v>
      </c>
      <c r="F2" s="45">
        <v>28396</v>
      </c>
      <c r="G2" s="45">
        <v>28917.599999999999</v>
      </c>
      <c r="H2" s="45">
        <v>29568.094965128505</v>
      </c>
      <c r="I2" s="45">
        <v>29863.9</v>
      </c>
      <c r="J2" s="45">
        <v>29474.5</v>
      </c>
      <c r="K2" s="45">
        <v>29680.000000000007</v>
      </c>
      <c r="L2" s="45">
        <v>28238.700000000008</v>
      </c>
      <c r="M2" s="45">
        <v>30049.154485525909</v>
      </c>
      <c r="N2" s="45">
        <v>28953.831088181898</v>
      </c>
      <c r="O2" s="45">
        <v>28979.2920607624</v>
      </c>
      <c r="P2" s="45">
        <v>29773.574089997092</v>
      </c>
      <c r="Q2" s="45">
        <v>28764.402407566591</v>
      </c>
      <c r="R2" s="45">
        <v>29295.070220693597</v>
      </c>
    </row>
    <row r="3" spans="1:18" ht="11.25" customHeight="1" x14ac:dyDescent="0.25">
      <c r="A3" s="46" t="s">
        <v>286</v>
      </c>
      <c r="B3" s="47" t="s">
        <v>285</v>
      </c>
      <c r="C3" s="5">
        <v>1458.2258526798464</v>
      </c>
      <c r="D3" s="5">
        <v>1350.4947600000012</v>
      </c>
      <c r="E3" s="5">
        <v>1395.9971300000034</v>
      </c>
      <c r="F3" s="5">
        <v>1311.2952000000002</v>
      </c>
      <c r="G3" s="5">
        <v>1256.7045399999988</v>
      </c>
      <c r="H3" s="5">
        <v>1402.2403745103695</v>
      </c>
      <c r="I3" s="5">
        <v>1517.8946900000003</v>
      </c>
      <c r="J3" s="5">
        <v>1450.1027999999967</v>
      </c>
      <c r="K3" s="5">
        <v>1489.6052800000036</v>
      </c>
      <c r="L3" s="5">
        <v>1167.1976300000058</v>
      </c>
      <c r="M3" s="5">
        <v>1269.728671061428</v>
      </c>
      <c r="N3" s="5">
        <v>1251.2669814568287</v>
      </c>
      <c r="O3" s="5">
        <v>1238.1043845613458</v>
      </c>
      <c r="P3" s="5">
        <v>1317.831105074951</v>
      </c>
      <c r="Q3" s="5">
        <v>1311.5028183815771</v>
      </c>
      <c r="R3" s="5">
        <v>1479.2442915830691</v>
      </c>
    </row>
    <row r="4" spans="1:18" ht="11.25" customHeight="1" x14ac:dyDescent="0.25">
      <c r="A4" s="48" t="s">
        <v>284</v>
      </c>
      <c r="B4" s="49" t="s">
        <v>283</v>
      </c>
      <c r="C4" s="4">
        <v>1377.9975160026706</v>
      </c>
      <c r="D4" s="4">
        <v>1269.2890700000014</v>
      </c>
      <c r="E4" s="4">
        <v>1334.9972500000033</v>
      </c>
      <c r="F4" s="4">
        <v>1240.8954600000006</v>
      </c>
      <c r="G4" s="4">
        <v>1197.0043299999988</v>
      </c>
      <c r="H4" s="4">
        <v>1364.0489156396327</v>
      </c>
      <c r="I4" s="4">
        <v>1438.9949700000004</v>
      </c>
      <c r="J4" s="4">
        <v>1428.9042199999965</v>
      </c>
      <c r="K4" s="4">
        <v>1468.4052000000036</v>
      </c>
      <c r="L4" s="4">
        <v>1146.8959300000058</v>
      </c>
      <c r="M4" s="4">
        <v>1248.3276790263135</v>
      </c>
      <c r="N4" s="4">
        <v>1230.6545624868884</v>
      </c>
      <c r="O4" s="4">
        <v>1224.5140650055189</v>
      </c>
      <c r="P4" s="4">
        <v>1306.9397415241729</v>
      </c>
      <c r="Q4" s="4">
        <v>1301.3040985955831</v>
      </c>
      <c r="R4" s="4">
        <v>1468.830778631698</v>
      </c>
    </row>
    <row r="5" spans="1:18" ht="11.25" customHeight="1" x14ac:dyDescent="0.25">
      <c r="A5" s="50" t="s">
        <v>282</v>
      </c>
      <c r="B5" s="51" t="s">
        <v>281</v>
      </c>
      <c r="C5" s="7">
        <v>323.30180567497865</v>
      </c>
      <c r="D5" s="7">
        <v>275.2193200000014</v>
      </c>
      <c r="E5" s="7">
        <v>247.8994900000032</v>
      </c>
      <c r="F5" s="7">
        <v>225.99918000000036</v>
      </c>
      <c r="G5" s="7">
        <v>211.90076999999883</v>
      </c>
      <c r="H5" s="7">
        <v>216.94372790675456</v>
      </c>
      <c r="I5" s="7">
        <v>281.59902000000096</v>
      </c>
      <c r="J5" s="7">
        <v>324.07826999999685</v>
      </c>
      <c r="K5" s="7">
        <v>362.10132000000334</v>
      </c>
      <c r="L5" s="7">
        <v>263.72206000000591</v>
      </c>
      <c r="M5" s="7">
        <v>246.94755506184353</v>
      </c>
      <c r="N5" s="7">
        <v>261.17821719154102</v>
      </c>
      <c r="O5" s="7">
        <v>240.39818335570973</v>
      </c>
      <c r="P5" s="7">
        <v>285.03844871707247</v>
      </c>
      <c r="Q5" s="7">
        <v>312.09993312314839</v>
      </c>
      <c r="R5" s="7">
        <v>660.01609380318621</v>
      </c>
    </row>
    <row r="6" spans="1:18" ht="11.25" customHeight="1" x14ac:dyDescent="0.25">
      <c r="A6" s="52" t="s">
        <v>280</v>
      </c>
      <c r="B6" s="53" t="s">
        <v>279</v>
      </c>
      <c r="C6" s="6">
        <v>2.0063055316709701</v>
      </c>
      <c r="D6" s="6">
        <v>1.3000900000013189</v>
      </c>
      <c r="E6" s="6">
        <v>5.2999800000031883</v>
      </c>
      <c r="F6" s="6">
        <v>2.6000000000003638</v>
      </c>
      <c r="G6" s="6">
        <v>4.7000299999988329</v>
      </c>
      <c r="H6" s="6">
        <v>3.3677271424476203</v>
      </c>
      <c r="I6" s="6">
        <v>0.70000000000095497</v>
      </c>
      <c r="J6" s="6">
        <v>47.496809999996913</v>
      </c>
      <c r="K6" s="6">
        <v>2.1000100000032944</v>
      </c>
      <c r="L6" s="6">
        <v>1.4001200000059271</v>
      </c>
      <c r="M6" s="6">
        <v>1.4331021452087498</v>
      </c>
      <c r="N6" s="6">
        <v>0</v>
      </c>
      <c r="O6" s="6">
        <v>7.1892551604639721</v>
      </c>
      <c r="P6" s="6">
        <v>0.64488336813815295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-4.5618714222564778</v>
      </c>
      <c r="N7" s="6">
        <v>3.5349223725972934</v>
      </c>
      <c r="O7" s="6">
        <v>1.5524969615619595</v>
      </c>
      <c r="P7" s="6">
        <v>0.11942284595151537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301.13690646794697</v>
      </c>
      <c r="D8" s="6">
        <v>250.61759000000001</v>
      </c>
      <c r="E8" s="6">
        <v>211.29956999999999</v>
      </c>
      <c r="F8" s="6">
        <v>185.19932</v>
      </c>
      <c r="G8" s="6">
        <v>172.70061999999999</v>
      </c>
      <c r="H8" s="6">
        <v>178.82392280500619</v>
      </c>
      <c r="I8" s="6">
        <v>236.79917</v>
      </c>
      <c r="J8" s="6">
        <v>229.58461</v>
      </c>
      <c r="K8" s="6">
        <v>318.00116000000003</v>
      </c>
      <c r="L8" s="6">
        <v>224.01874000000001</v>
      </c>
      <c r="M8" s="6">
        <v>214.08157545840339</v>
      </c>
      <c r="N8" s="6">
        <v>220.35941763229582</v>
      </c>
      <c r="O8" s="6">
        <v>192.72458435143767</v>
      </c>
      <c r="P8" s="6">
        <v>245.65279412226337</v>
      </c>
      <c r="Q8" s="6">
        <v>267.07748160886536</v>
      </c>
      <c r="R8" s="6">
        <v>616.76180032856905</v>
      </c>
    </row>
    <row r="9" spans="1:18" ht="11.25" customHeight="1" x14ac:dyDescent="0.25">
      <c r="A9" s="52" t="s">
        <v>274</v>
      </c>
      <c r="B9" s="53" t="s">
        <v>273</v>
      </c>
      <c r="C9" s="6">
        <v>20.158593675360699</v>
      </c>
      <c r="D9" s="6">
        <v>23.301639999999999</v>
      </c>
      <c r="E9" s="6">
        <v>31.299939999999999</v>
      </c>
      <c r="F9" s="6">
        <v>38.199860000000001</v>
      </c>
      <c r="G9" s="6">
        <v>34.500120000000003</v>
      </c>
      <c r="H9" s="6">
        <v>34.752077959300742</v>
      </c>
      <c r="I9" s="6">
        <v>44.099850000000004</v>
      </c>
      <c r="J9" s="6">
        <v>46.996850000000002</v>
      </c>
      <c r="K9" s="6">
        <v>42.000149999999998</v>
      </c>
      <c r="L9" s="6">
        <v>38.303199999999997</v>
      </c>
      <c r="M9" s="6">
        <v>35.994748880487883</v>
      </c>
      <c r="N9" s="6">
        <v>37.283877186647871</v>
      </c>
      <c r="O9" s="6">
        <v>38.931846882246113</v>
      </c>
      <c r="P9" s="6">
        <v>38.621348380719425</v>
      </c>
      <c r="Q9" s="6">
        <v>45.022451514282999</v>
      </c>
      <c r="R9" s="6">
        <v>43.254293474617107</v>
      </c>
    </row>
    <row r="10" spans="1:18" ht="11.25" customHeight="1" x14ac:dyDescent="0.25">
      <c r="A10" s="50" t="s">
        <v>272</v>
      </c>
      <c r="B10" s="51" t="s">
        <v>271</v>
      </c>
      <c r="C10" s="7">
        <v>2.7944969905416999</v>
      </c>
      <c r="D10" s="7">
        <v>0.70004999999999995</v>
      </c>
      <c r="E10" s="7">
        <v>0.7</v>
      </c>
      <c r="F10" s="7">
        <v>1.3999900000000001</v>
      </c>
      <c r="G10" s="7">
        <v>0.7</v>
      </c>
      <c r="H10" s="7">
        <v>0.69265310021974702</v>
      </c>
      <c r="I10" s="7">
        <v>0.7</v>
      </c>
      <c r="J10" s="7">
        <v>6.2995799999999997</v>
      </c>
      <c r="K10" s="7">
        <v>35.000129999999999</v>
      </c>
      <c r="L10" s="7">
        <v>12.601050000000001</v>
      </c>
      <c r="M10" s="7">
        <v>9.1001986220742594</v>
      </c>
      <c r="N10" s="7">
        <v>0</v>
      </c>
      <c r="O10" s="7">
        <v>4.8963365710800417</v>
      </c>
      <c r="P10" s="7">
        <v>6.3055262662399016</v>
      </c>
      <c r="Q10" s="7">
        <v>4.2036877806439303</v>
      </c>
      <c r="R10" s="7">
        <v>2.7944518699780225</v>
      </c>
    </row>
    <row r="11" spans="1:18" ht="11.25" customHeight="1" x14ac:dyDescent="0.25">
      <c r="A11" s="50" t="s">
        <v>270</v>
      </c>
      <c r="B11" s="51" t="s">
        <v>269</v>
      </c>
      <c r="C11" s="7">
        <v>1051.90121333715</v>
      </c>
      <c r="D11" s="7">
        <v>979.86874999999998</v>
      </c>
      <c r="E11" s="7">
        <v>1062.9978100000001</v>
      </c>
      <c r="F11" s="7">
        <v>1008.9963100000001</v>
      </c>
      <c r="G11" s="7">
        <v>956.5034599999999</v>
      </c>
      <c r="H11" s="7">
        <v>1103.1814273430814</v>
      </c>
      <c r="I11" s="7">
        <v>1144.9959899999999</v>
      </c>
      <c r="J11" s="7">
        <v>1064.3286599999999</v>
      </c>
      <c r="K11" s="7">
        <v>1023.60375</v>
      </c>
      <c r="L11" s="7">
        <v>836.36995999999999</v>
      </c>
      <c r="M11" s="7">
        <v>945.46525526558344</v>
      </c>
      <c r="N11" s="7">
        <v>918.14831706081429</v>
      </c>
      <c r="O11" s="7">
        <v>924.28503720807487</v>
      </c>
      <c r="P11" s="7">
        <v>935.46303690739478</v>
      </c>
      <c r="Q11" s="7">
        <v>904.86767937326636</v>
      </c>
      <c r="R11" s="7">
        <v>803.32131790462313</v>
      </c>
    </row>
    <row r="12" spans="1:18" ht="11.25" customHeight="1" x14ac:dyDescent="0.25">
      <c r="A12" s="52" t="s">
        <v>268</v>
      </c>
      <c r="B12" s="53" t="s">
        <v>267</v>
      </c>
      <c r="C12" s="6">
        <v>1051.90121333715</v>
      </c>
      <c r="D12" s="6">
        <v>979.86874999999998</v>
      </c>
      <c r="E12" s="6">
        <v>1062.9978100000001</v>
      </c>
      <c r="F12" s="6">
        <v>1008.9963100000001</v>
      </c>
      <c r="G12" s="6">
        <v>956.5034599999999</v>
      </c>
      <c r="H12" s="6">
        <v>1103.1814273430814</v>
      </c>
      <c r="I12" s="6">
        <v>1144.9959899999999</v>
      </c>
      <c r="J12" s="6">
        <v>1064.3286599999999</v>
      </c>
      <c r="K12" s="6">
        <v>1023.60375</v>
      </c>
      <c r="L12" s="6">
        <v>836.36995999999999</v>
      </c>
      <c r="M12" s="6">
        <v>945.46525526558344</v>
      </c>
      <c r="N12" s="6">
        <v>918.14831706081429</v>
      </c>
      <c r="O12" s="6">
        <v>924.28503720807487</v>
      </c>
      <c r="P12" s="6">
        <v>935.46303690739478</v>
      </c>
      <c r="Q12" s="6">
        <v>904.86767937326636</v>
      </c>
      <c r="R12" s="6">
        <v>803.32131790462313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13.50095</v>
      </c>
      <c r="E14" s="7">
        <v>23.39995</v>
      </c>
      <c r="F14" s="7">
        <v>4.4999799999999999</v>
      </c>
      <c r="G14" s="7">
        <v>27.900099999999998</v>
      </c>
      <c r="H14" s="7">
        <v>43.231107289576848</v>
      </c>
      <c r="I14" s="7">
        <v>11.699960000000001</v>
      </c>
      <c r="J14" s="7">
        <v>34.197710000000001</v>
      </c>
      <c r="K14" s="7">
        <v>47.7</v>
      </c>
      <c r="L14" s="7">
        <v>34.202860000000001</v>
      </c>
      <c r="M14" s="7">
        <v>46.814670076812426</v>
      </c>
      <c r="N14" s="7">
        <v>51.328028234533207</v>
      </c>
      <c r="O14" s="7">
        <v>54.934507870654116</v>
      </c>
      <c r="P14" s="7">
        <v>80.132729633465473</v>
      </c>
      <c r="Q14" s="7">
        <v>80.132798318524763</v>
      </c>
      <c r="R14" s="7">
        <v>2.6989150539103961</v>
      </c>
    </row>
    <row r="15" spans="1:18" ht="11.25" customHeight="1" x14ac:dyDescent="0.25">
      <c r="A15" s="54" t="s">
        <v>262</v>
      </c>
      <c r="B15" s="49" t="s">
        <v>261</v>
      </c>
      <c r="C15" s="4">
        <v>80.228336677175832</v>
      </c>
      <c r="D15" s="4">
        <v>81.205690000000004</v>
      </c>
      <c r="E15" s="4">
        <v>60.999879999999997</v>
      </c>
      <c r="F15" s="4">
        <v>70.399739999999994</v>
      </c>
      <c r="G15" s="4">
        <v>59.700210000000006</v>
      </c>
      <c r="H15" s="4">
        <v>38.191458870736909</v>
      </c>
      <c r="I15" s="4">
        <v>78.899720000000002</v>
      </c>
      <c r="J15" s="4">
        <v>21.198580000000003</v>
      </c>
      <c r="K15" s="4">
        <v>21.20008</v>
      </c>
      <c r="L15" s="4">
        <v>20.301700000000004</v>
      </c>
      <c r="M15" s="4">
        <v>21.400992035114299</v>
      </c>
      <c r="N15" s="4">
        <v>20.612418969940524</v>
      </c>
      <c r="O15" s="4">
        <v>13.590319555827012</v>
      </c>
      <c r="P15" s="4">
        <v>10.891363550778021</v>
      </c>
      <c r="Q15" s="4">
        <v>10.198719785994076</v>
      </c>
      <c r="R15" s="4">
        <v>10.413512951371111</v>
      </c>
    </row>
    <row r="16" spans="1:18" ht="11.25" customHeight="1" x14ac:dyDescent="0.25">
      <c r="A16" s="50" t="s">
        <v>260</v>
      </c>
      <c r="B16" s="51" t="s">
        <v>259</v>
      </c>
      <c r="C16" s="7">
        <v>29.378045285182001</v>
      </c>
      <c r="D16" s="7">
        <v>29.402059999999999</v>
      </c>
      <c r="E16" s="7">
        <v>29.799939999999999</v>
      </c>
      <c r="F16" s="7">
        <v>35.799869999999999</v>
      </c>
      <c r="G16" s="7">
        <v>31.300110000000004</v>
      </c>
      <c r="H16" s="7">
        <v>13.614216107767314</v>
      </c>
      <c r="I16" s="7">
        <v>56.199800000000003</v>
      </c>
      <c r="J16" s="7">
        <v>3.2997800000000002</v>
      </c>
      <c r="K16" s="7">
        <v>1.90001</v>
      </c>
      <c r="L16" s="7">
        <v>7.2005999999999997</v>
      </c>
      <c r="M16" s="7">
        <v>6.8550052612475314</v>
      </c>
      <c r="N16" s="7">
        <v>7.4997677364557545</v>
      </c>
      <c r="O16" s="7">
        <v>2.8661482367297766</v>
      </c>
      <c r="P16" s="7">
        <v>2.555648903362389</v>
      </c>
      <c r="Q16" s="7">
        <v>2.818381580204445</v>
      </c>
      <c r="R16" s="7">
        <v>2.5556098298089664</v>
      </c>
    </row>
    <row r="17" spans="1:18" ht="11.25" customHeight="1" x14ac:dyDescent="0.25">
      <c r="A17" s="55" t="s">
        <v>258</v>
      </c>
      <c r="B17" s="51" t="s">
        <v>257</v>
      </c>
      <c r="C17" s="7">
        <v>0.21496130696474999</v>
      </c>
      <c r="D17" s="7">
        <v>0.20000999999999999</v>
      </c>
      <c r="E17" s="7">
        <v>0.2</v>
      </c>
      <c r="F17" s="7">
        <v>0.2</v>
      </c>
      <c r="G17" s="7">
        <v>0.2</v>
      </c>
      <c r="H17" s="7">
        <v>0.21496130696475216</v>
      </c>
      <c r="I17" s="7">
        <v>0.2</v>
      </c>
      <c r="J17" s="7">
        <v>0.19999</v>
      </c>
      <c r="K17" s="7">
        <v>0.2</v>
      </c>
      <c r="L17" s="7">
        <v>0.20002</v>
      </c>
      <c r="M17" s="7">
        <v>0.21496532178128522</v>
      </c>
      <c r="N17" s="7">
        <v>0.21496149563090114</v>
      </c>
      <c r="O17" s="7">
        <v>0.214961117754737</v>
      </c>
      <c r="P17" s="7">
        <v>0.21496112271272766</v>
      </c>
      <c r="Q17" s="7">
        <v>0.21496130696474999</v>
      </c>
      <c r="R17" s="7">
        <v>0.21495783615215941</v>
      </c>
    </row>
    <row r="18" spans="1:18" ht="11.25" customHeight="1" x14ac:dyDescent="0.25">
      <c r="A18" s="55" t="s">
        <v>517</v>
      </c>
      <c r="B18" s="51" t="s">
        <v>256</v>
      </c>
      <c r="C18" s="7">
        <v>50.635330085029075</v>
      </c>
      <c r="D18" s="7">
        <v>51.603620000000006</v>
      </c>
      <c r="E18" s="7">
        <v>30.999939999999999</v>
      </c>
      <c r="F18" s="7">
        <v>34.39987</v>
      </c>
      <c r="G18" s="7">
        <v>28.200099999999996</v>
      </c>
      <c r="H18" s="7">
        <v>24.362281456004844</v>
      </c>
      <c r="I18" s="7">
        <v>22.499919999999999</v>
      </c>
      <c r="J18" s="7">
        <v>17.698810000000002</v>
      </c>
      <c r="K18" s="7">
        <v>19.100069999999999</v>
      </c>
      <c r="L18" s="7">
        <v>12.901080000000002</v>
      </c>
      <c r="M18" s="7">
        <v>14.331021452085482</v>
      </c>
      <c r="N18" s="7">
        <v>12.897689737853868</v>
      </c>
      <c r="O18" s="7">
        <v>10.5092102013425</v>
      </c>
      <c r="P18" s="7">
        <v>8.1207535247029039</v>
      </c>
      <c r="Q18" s="7">
        <v>7.1653768988248796</v>
      </c>
      <c r="R18" s="7">
        <v>7.6429452854099846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11164.373746058995</v>
      </c>
      <c r="D21" s="5">
        <v>11830.454040000002</v>
      </c>
      <c r="E21" s="5">
        <v>12254.074869999999</v>
      </c>
      <c r="F21" s="5">
        <v>13069.252020000002</v>
      </c>
      <c r="G21" s="5">
        <v>13331.948160000002</v>
      </c>
      <c r="H21" s="5">
        <v>13447.621094869597</v>
      </c>
      <c r="I21" s="5">
        <v>13176.753829999996</v>
      </c>
      <c r="J21" s="5">
        <v>12784.324710000001</v>
      </c>
      <c r="K21" s="5">
        <v>12380.643920000002</v>
      </c>
      <c r="L21" s="5">
        <v>11592.47638</v>
      </c>
      <c r="M21" s="5">
        <v>11986.170822585276</v>
      </c>
      <c r="N21" s="5">
        <v>11329.593396447699</v>
      </c>
      <c r="O21" s="5">
        <v>11292.122476773886</v>
      </c>
      <c r="P21" s="5">
        <v>11477.13261017014</v>
      </c>
      <c r="Q21" s="5">
        <v>11335.650138530591</v>
      </c>
      <c r="R21" s="5">
        <v>11424.333619948402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37.59954000000107</v>
      </c>
      <c r="G22" s="4">
        <v>38.599220000001878</v>
      </c>
      <c r="H22" s="4">
        <v>32.483157341819606</v>
      </c>
      <c r="I22" s="4">
        <v>39.599569999996675</v>
      </c>
      <c r="J22" s="4">
        <v>38.600070000000414</v>
      </c>
      <c r="K22" s="4">
        <v>40.600160000003598</v>
      </c>
      <c r="L22" s="4">
        <v>38.59958000000006</v>
      </c>
      <c r="M22" s="4">
        <v>45.667426017813341</v>
      </c>
      <c r="N22" s="4">
        <v>39.600767918102065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37.59954000000107</v>
      </c>
      <c r="G23" s="7">
        <v>38.599220000001878</v>
      </c>
      <c r="H23" s="7">
        <v>32.483157341819606</v>
      </c>
      <c r="I23" s="7">
        <v>39.599569999996675</v>
      </c>
      <c r="J23" s="7">
        <v>38.600070000000414</v>
      </c>
      <c r="K23" s="7">
        <v>40.600160000003598</v>
      </c>
      <c r="L23" s="7">
        <v>38.59958000000006</v>
      </c>
      <c r="M23" s="7">
        <v>45.667426017813341</v>
      </c>
      <c r="N23" s="7">
        <v>39.600767918102065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37.59954000000107</v>
      </c>
      <c r="G25" s="6">
        <v>38.599220000001878</v>
      </c>
      <c r="H25" s="6">
        <v>32.483157341819606</v>
      </c>
      <c r="I25" s="6">
        <v>39.599569999996675</v>
      </c>
      <c r="J25" s="6">
        <v>38.600070000000414</v>
      </c>
      <c r="K25" s="6">
        <v>40.600160000003598</v>
      </c>
      <c r="L25" s="6">
        <v>38.59958000000006</v>
      </c>
      <c r="M25" s="6">
        <v>45.667426017813341</v>
      </c>
      <c r="N25" s="6">
        <v>39.600767918102065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11164.373746058995</v>
      </c>
      <c r="D30" s="4">
        <v>11830.454040000002</v>
      </c>
      <c r="E30" s="4">
        <v>12254.074869999999</v>
      </c>
      <c r="F30" s="4">
        <v>13031.652480000001</v>
      </c>
      <c r="G30" s="4">
        <v>13293.34894</v>
      </c>
      <c r="H30" s="4">
        <v>13415.137937527777</v>
      </c>
      <c r="I30" s="4">
        <v>13137.154259999999</v>
      </c>
      <c r="J30" s="4">
        <v>12745.72464</v>
      </c>
      <c r="K30" s="4">
        <v>12340.043759999999</v>
      </c>
      <c r="L30" s="4">
        <v>11553.8768</v>
      </c>
      <c r="M30" s="4">
        <v>11940.503396567463</v>
      </c>
      <c r="N30" s="4">
        <v>11289.992628529597</v>
      </c>
      <c r="O30" s="4">
        <v>11292.122476773886</v>
      </c>
      <c r="P30" s="4">
        <v>11477.13261017014</v>
      </c>
      <c r="Q30" s="4">
        <v>11335.650138530591</v>
      </c>
      <c r="R30" s="4">
        <v>11424.333619948402</v>
      </c>
    </row>
    <row r="31" spans="1:18" ht="11.25" customHeight="1" x14ac:dyDescent="0.25">
      <c r="A31" s="50" t="s">
        <v>231</v>
      </c>
      <c r="B31" s="51" t="s">
        <v>230</v>
      </c>
      <c r="C31" s="7">
        <v>1.7675358153647935</v>
      </c>
      <c r="D31" s="7">
        <v>0.60014999999999996</v>
      </c>
      <c r="E31" s="7">
        <v>1.7</v>
      </c>
      <c r="F31" s="7">
        <v>1.7003900000000001</v>
      </c>
      <c r="G31" s="7">
        <v>2</v>
      </c>
      <c r="H31" s="7">
        <v>1.45695996942773</v>
      </c>
      <c r="I31" s="7">
        <v>1.5</v>
      </c>
      <c r="J31" s="7">
        <v>1.5</v>
      </c>
      <c r="K31" s="7">
        <v>1.5</v>
      </c>
      <c r="L31" s="7">
        <v>1.4997400000000001</v>
      </c>
      <c r="M31" s="7">
        <v>2.9379200354981649</v>
      </c>
      <c r="N31" s="7">
        <v>1.5286137384159699</v>
      </c>
      <c r="O31" s="7">
        <v>2.2690360179612101</v>
      </c>
      <c r="P31" s="7">
        <v>2.2929206076239601</v>
      </c>
      <c r="Q31" s="7">
        <v>0.71653768988249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1.7675358153647935</v>
      </c>
      <c r="D32" s="6">
        <v>0.60014999999999996</v>
      </c>
      <c r="E32" s="6">
        <v>1.7</v>
      </c>
      <c r="F32" s="6">
        <v>1.7003900000000001</v>
      </c>
      <c r="G32" s="6">
        <v>2</v>
      </c>
      <c r="H32" s="6">
        <v>1.45695996942773</v>
      </c>
      <c r="I32" s="6">
        <v>1.5</v>
      </c>
      <c r="J32" s="6">
        <v>1.5</v>
      </c>
      <c r="K32" s="6">
        <v>1.5</v>
      </c>
      <c r="L32" s="6">
        <v>1.4997400000000001</v>
      </c>
      <c r="M32" s="6">
        <v>2.9379200354981649</v>
      </c>
      <c r="N32" s="6">
        <v>1.5286137384159699</v>
      </c>
      <c r="O32" s="6">
        <v>2.2690360179612101</v>
      </c>
      <c r="P32" s="6">
        <v>2.2929206076239601</v>
      </c>
      <c r="Q32" s="6">
        <v>0.71653768988249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165.90235859568199</v>
      </c>
      <c r="D34" s="7">
        <v>157.10137000000213</v>
      </c>
      <c r="E34" s="7">
        <v>182.39643999999862</v>
      </c>
      <c r="F34" s="7">
        <v>193.39767999999998</v>
      </c>
      <c r="G34" s="7">
        <v>191.19615999999999</v>
      </c>
      <c r="H34" s="7">
        <v>187.87684974318785</v>
      </c>
      <c r="I34" s="7">
        <v>196.69781999999998</v>
      </c>
      <c r="J34" s="7">
        <v>174.70034000000001</v>
      </c>
      <c r="K34" s="7">
        <v>165.90058999999999</v>
      </c>
      <c r="L34" s="7">
        <v>157.09833</v>
      </c>
      <c r="M34" s="7">
        <v>175.79092860413493</v>
      </c>
      <c r="N34" s="7">
        <v>150.52113354635821</v>
      </c>
      <c r="O34" s="7">
        <v>133.29949554747512</v>
      </c>
      <c r="P34" s="7">
        <v>109.0571699037955</v>
      </c>
      <c r="Q34" s="7">
        <v>111.25441864908679</v>
      </c>
      <c r="R34" s="7">
        <v>101.34252581351575</v>
      </c>
    </row>
    <row r="35" spans="1:18" ht="11.25" customHeight="1" x14ac:dyDescent="0.25">
      <c r="A35" s="50" t="s">
        <v>223</v>
      </c>
      <c r="B35" s="51" t="s">
        <v>222</v>
      </c>
      <c r="C35" s="7">
        <v>2017.6745817346268</v>
      </c>
      <c r="D35" s="7">
        <v>2026.81753</v>
      </c>
      <c r="E35" s="7">
        <v>2185.5574000000001</v>
      </c>
      <c r="F35" s="7">
        <v>2236.3731699999998</v>
      </c>
      <c r="G35" s="7">
        <v>2200.8557900000001</v>
      </c>
      <c r="H35" s="7">
        <v>2112.7427689910301</v>
      </c>
      <c r="I35" s="7">
        <v>2075.4769800000004</v>
      </c>
      <c r="J35" s="7">
        <v>2000.2038600000001</v>
      </c>
      <c r="K35" s="7">
        <v>1777.3063000000002</v>
      </c>
      <c r="L35" s="7">
        <v>1726.0816299999999</v>
      </c>
      <c r="M35" s="7">
        <v>1702.353620289553</v>
      </c>
      <c r="N35" s="7">
        <v>1643.097483347294</v>
      </c>
      <c r="O35" s="7">
        <v>1610.6285939345089</v>
      </c>
      <c r="P35" s="7">
        <v>1562.8183839565045</v>
      </c>
      <c r="Q35" s="7">
        <v>1531.6470813031397</v>
      </c>
      <c r="R35" s="7">
        <v>1548.6083776033549</v>
      </c>
    </row>
    <row r="36" spans="1:18" ht="11.25" customHeight="1" x14ac:dyDescent="0.25">
      <c r="A36" s="56" t="s">
        <v>221</v>
      </c>
      <c r="B36" s="53" t="s">
        <v>220</v>
      </c>
      <c r="C36" s="6">
        <v>2015.6443916279995</v>
      </c>
      <c r="D36" s="6">
        <v>2024.8175100000001</v>
      </c>
      <c r="E36" s="6">
        <v>2182.4574600000001</v>
      </c>
      <c r="F36" s="6">
        <v>2234.3731899999998</v>
      </c>
      <c r="G36" s="6">
        <v>2197.75585</v>
      </c>
      <c r="H36" s="6">
        <v>2108.6823743233031</v>
      </c>
      <c r="I36" s="6">
        <v>2072.3770100000002</v>
      </c>
      <c r="J36" s="6">
        <v>1998.2038600000001</v>
      </c>
      <c r="K36" s="6">
        <v>1773.2062900000001</v>
      </c>
      <c r="L36" s="6">
        <v>1722.9816599999999</v>
      </c>
      <c r="M36" s="6">
        <v>1700.3234261412715</v>
      </c>
      <c r="N36" s="6">
        <v>1639.0370909793344</v>
      </c>
      <c r="O36" s="6">
        <v>1607.5713756169894</v>
      </c>
      <c r="P36" s="6">
        <v>1560.7881913498854</v>
      </c>
      <c r="Q36" s="6">
        <v>1529.6168911818058</v>
      </c>
      <c r="R36" s="6">
        <v>1545.551143734835</v>
      </c>
    </row>
    <row r="37" spans="1:18" ht="11.25" customHeight="1" x14ac:dyDescent="0.25">
      <c r="A37" s="52" t="s">
        <v>219</v>
      </c>
      <c r="B37" s="53" t="s">
        <v>218</v>
      </c>
      <c r="C37" s="6">
        <v>2.0301901066272521</v>
      </c>
      <c r="D37" s="6">
        <v>2.0000200000000001</v>
      </c>
      <c r="E37" s="6">
        <v>3.0999400000000001</v>
      </c>
      <c r="F37" s="6">
        <v>1.9999800000000001</v>
      </c>
      <c r="G37" s="6">
        <v>3.0999400000000001</v>
      </c>
      <c r="H37" s="6">
        <v>4.0603946677271772</v>
      </c>
      <c r="I37" s="6">
        <v>3.0999699999999999</v>
      </c>
      <c r="J37" s="6">
        <v>2</v>
      </c>
      <c r="K37" s="6">
        <v>4.1000100000000002</v>
      </c>
      <c r="L37" s="6">
        <v>3.0999699999999999</v>
      </c>
      <c r="M37" s="6">
        <v>2.0301941482814545</v>
      </c>
      <c r="N37" s="6">
        <v>4.0603923679595173</v>
      </c>
      <c r="O37" s="6">
        <v>3.0572183175196166</v>
      </c>
      <c r="P37" s="6">
        <v>2.0301926066191309</v>
      </c>
      <c r="Q37" s="6">
        <v>2.0301901213337201</v>
      </c>
      <c r="R37" s="6">
        <v>3.0572338685199809</v>
      </c>
    </row>
    <row r="38" spans="1:18" ht="11.25" customHeight="1" x14ac:dyDescent="0.25">
      <c r="A38" s="50" t="s">
        <v>217</v>
      </c>
      <c r="B38" s="51" t="s">
        <v>216</v>
      </c>
      <c r="C38" s="7">
        <v>594.67850911535493</v>
      </c>
      <c r="D38" s="7">
        <v>572.90494999999999</v>
      </c>
      <c r="E38" s="7">
        <v>540.88945999999999</v>
      </c>
      <c r="F38" s="7">
        <v>513.99383999999998</v>
      </c>
      <c r="G38" s="7">
        <v>602.88788999999997</v>
      </c>
      <c r="H38" s="7">
        <v>679.47122063236952</v>
      </c>
      <c r="I38" s="7">
        <v>709.49212999999997</v>
      </c>
      <c r="J38" s="7">
        <v>751.90146000000004</v>
      </c>
      <c r="K38" s="7">
        <v>752.90266999999994</v>
      </c>
      <c r="L38" s="7">
        <v>659.89296999999999</v>
      </c>
      <c r="M38" s="7">
        <v>709.3976046836159</v>
      </c>
      <c r="N38" s="7">
        <v>743.57726587832769</v>
      </c>
      <c r="O38" s="7">
        <v>718.37465106279285</v>
      </c>
      <c r="P38" s="7">
        <v>682.88513900996998</v>
      </c>
      <c r="Q38" s="7">
        <v>679.20607623960836</v>
      </c>
      <c r="R38" s="7">
        <v>729.9384707487427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588.46851584802448</v>
      </c>
      <c r="D40" s="6">
        <v>571.90494999999999</v>
      </c>
      <c r="E40" s="6">
        <v>536.78953999999999</v>
      </c>
      <c r="F40" s="6">
        <v>508.79390000000001</v>
      </c>
      <c r="G40" s="6">
        <v>598.78796999999997</v>
      </c>
      <c r="H40" s="6">
        <v>675.33917194109426</v>
      </c>
      <c r="I40" s="6">
        <v>706.39215999999999</v>
      </c>
      <c r="J40" s="6">
        <v>748.80145000000005</v>
      </c>
      <c r="K40" s="6">
        <v>749.80265999999995</v>
      </c>
      <c r="L40" s="6">
        <v>654.69303000000002</v>
      </c>
      <c r="M40" s="6">
        <v>705.26556247593714</v>
      </c>
      <c r="N40" s="6">
        <v>742.55022545584382</v>
      </c>
      <c r="O40" s="6">
        <v>712.16467635533115</v>
      </c>
      <c r="P40" s="6">
        <v>678.75309994002748</v>
      </c>
      <c r="Q40" s="6">
        <v>678.17903888411013</v>
      </c>
      <c r="R40" s="6">
        <v>728.91143124603673</v>
      </c>
    </row>
    <row r="41" spans="1:18" ht="11.25" customHeight="1" x14ac:dyDescent="0.25">
      <c r="A41" s="52" t="s">
        <v>211</v>
      </c>
      <c r="B41" s="53" t="s">
        <v>210</v>
      </c>
      <c r="C41" s="6">
        <v>6.2099932673303995</v>
      </c>
      <c r="D41" s="6">
        <v>1</v>
      </c>
      <c r="E41" s="6">
        <v>4.09992</v>
      </c>
      <c r="F41" s="6">
        <v>5.1999399999999998</v>
      </c>
      <c r="G41" s="6">
        <v>4.09992</v>
      </c>
      <c r="H41" s="6">
        <v>4.1320486912753056</v>
      </c>
      <c r="I41" s="6">
        <v>3.0999699999999999</v>
      </c>
      <c r="J41" s="6">
        <v>3.1000100000000002</v>
      </c>
      <c r="K41" s="6">
        <v>3.1000100000000002</v>
      </c>
      <c r="L41" s="6">
        <v>5.1999399999999998</v>
      </c>
      <c r="M41" s="6">
        <v>4.1320422076787162</v>
      </c>
      <c r="N41" s="6">
        <v>1.0270404224838756</v>
      </c>
      <c r="O41" s="6">
        <v>6.2099747074617131</v>
      </c>
      <c r="P41" s="6">
        <v>4.1320390699424578</v>
      </c>
      <c r="Q41" s="6">
        <v>1.0270373554982324</v>
      </c>
      <c r="R41" s="6">
        <v>1.0270395027059278</v>
      </c>
    </row>
    <row r="42" spans="1:18" ht="11.25" customHeight="1" x14ac:dyDescent="0.25">
      <c r="A42" s="55" t="s">
        <v>209</v>
      </c>
      <c r="B42" s="51" t="s">
        <v>208</v>
      </c>
      <c r="C42" s="7">
        <v>646.10203496703946</v>
      </c>
      <c r="D42" s="7">
        <v>709.25773000000004</v>
      </c>
      <c r="E42" s="7">
        <v>701.5</v>
      </c>
      <c r="F42" s="7">
        <v>700.4</v>
      </c>
      <c r="G42" s="7">
        <v>794.6</v>
      </c>
      <c r="H42" s="7">
        <v>612.85686340712766</v>
      </c>
      <c r="I42" s="7">
        <v>785.69128000000001</v>
      </c>
      <c r="J42" s="7">
        <v>901.00174000000004</v>
      </c>
      <c r="K42" s="7">
        <v>797.90282999999999</v>
      </c>
      <c r="L42" s="7">
        <v>838.89107000000001</v>
      </c>
      <c r="M42" s="7">
        <v>853.35031211528951</v>
      </c>
      <c r="N42" s="7">
        <v>775.77378889014824</v>
      </c>
      <c r="O42" s="7">
        <v>913.20066525035111</v>
      </c>
      <c r="P42" s="7">
        <v>916.52448110347916</v>
      </c>
      <c r="Q42" s="7">
        <v>1079.440145218307</v>
      </c>
      <c r="R42" s="7">
        <v>1047.293677084871</v>
      </c>
    </row>
    <row r="43" spans="1:18" ht="11.25" customHeight="1" x14ac:dyDescent="0.25">
      <c r="A43" s="50" t="s">
        <v>207</v>
      </c>
      <c r="B43" s="51" t="s">
        <v>206</v>
      </c>
      <c r="C43" s="7">
        <v>6090.6180890607202</v>
      </c>
      <c r="D43" s="7">
        <v>6600.7570800000012</v>
      </c>
      <c r="E43" s="7">
        <v>7060.6623899999995</v>
      </c>
      <c r="F43" s="7">
        <v>7725.1073200000001</v>
      </c>
      <c r="G43" s="7">
        <v>7869.2419</v>
      </c>
      <c r="H43" s="7">
        <v>8303.5070955020838</v>
      </c>
      <c r="I43" s="7">
        <v>7696.5146099999993</v>
      </c>
      <c r="J43" s="7">
        <v>7578.0146500000001</v>
      </c>
      <c r="K43" s="7">
        <v>7580.1268899999995</v>
      </c>
      <c r="L43" s="7">
        <v>7164.9237500000008</v>
      </c>
      <c r="M43" s="7">
        <v>7380.7349991216552</v>
      </c>
      <c r="N43" s="7">
        <v>7002.5287931219991</v>
      </c>
      <c r="O43" s="7">
        <v>6964.9643247804279</v>
      </c>
      <c r="P43" s="7">
        <v>7320.4207317094479</v>
      </c>
      <c r="Q43" s="7">
        <v>7063.6285468615397</v>
      </c>
      <c r="R43" s="7">
        <v>7245.9308840675249</v>
      </c>
    </row>
    <row r="44" spans="1:18" ht="11.25" customHeight="1" x14ac:dyDescent="0.25">
      <c r="A44" s="50" t="s">
        <v>205</v>
      </c>
      <c r="B44" s="51" t="s">
        <v>204</v>
      </c>
      <c r="C44" s="7">
        <v>877.99750964256009</v>
      </c>
      <c r="D44" s="7">
        <v>964.00833999999998</v>
      </c>
      <c r="E44" s="7">
        <v>784.38470999999993</v>
      </c>
      <c r="F44" s="7">
        <v>841.68989999999974</v>
      </c>
      <c r="G44" s="7">
        <v>772.88446999999985</v>
      </c>
      <c r="H44" s="7">
        <v>683.10169115880728</v>
      </c>
      <c r="I44" s="7">
        <v>741.39176999999995</v>
      </c>
      <c r="J44" s="7">
        <v>623.90121000000011</v>
      </c>
      <c r="K44" s="7">
        <v>538.80191000000002</v>
      </c>
      <c r="L44" s="7">
        <v>365.89611000000008</v>
      </c>
      <c r="M44" s="7">
        <v>467.18350047511939</v>
      </c>
      <c r="N44" s="7">
        <v>342.02834534811927</v>
      </c>
      <c r="O44" s="7">
        <v>287.56959799168868</v>
      </c>
      <c r="P44" s="7">
        <v>275.15080974414485</v>
      </c>
      <c r="Q44" s="7">
        <v>242.66743097353535</v>
      </c>
      <c r="R44" s="7">
        <v>162.41554926512364</v>
      </c>
    </row>
    <row r="45" spans="1:18" ht="11.25" customHeight="1" x14ac:dyDescent="0.25">
      <c r="A45" s="50" t="s">
        <v>203</v>
      </c>
      <c r="B45" s="51" t="s">
        <v>202</v>
      </c>
      <c r="C45" s="7">
        <v>769.63312712764468</v>
      </c>
      <c r="D45" s="7">
        <v>799.00689</v>
      </c>
      <c r="E45" s="7">
        <v>796.98446999999987</v>
      </c>
      <c r="F45" s="7">
        <v>818.99018000000001</v>
      </c>
      <c r="G45" s="7">
        <v>859.68273000000011</v>
      </c>
      <c r="H45" s="7">
        <v>834.12448812374282</v>
      </c>
      <c r="I45" s="7">
        <v>930.3896699999998</v>
      </c>
      <c r="J45" s="7">
        <v>714.50137999999993</v>
      </c>
      <c r="K45" s="7">
        <v>725.60257000000001</v>
      </c>
      <c r="L45" s="7">
        <v>639.59320000000014</v>
      </c>
      <c r="M45" s="7">
        <v>648.75451124259689</v>
      </c>
      <c r="N45" s="7">
        <v>630.93720465893352</v>
      </c>
      <c r="O45" s="7">
        <v>661.81611218867954</v>
      </c>
      <c r="P45" s="7">
        <v>607.9829741351748</v>
      </c>
      <c r="Q45" s="7">
        <v>627.08990159548921</v>
      </c>
      <c r="R45" s="7">
        <v>588.80413536526999</v>
      </c>
    </row>
    <row r="46" spans="1:18" ht="11.25" customHeight="1" x14ac:dyDescent="0.25">
      <c r="A46" s="52" t="s">
        <v>201</v>
      </c>
      <c r="B46" s="53" t="s">
        <v>200</v>
      </c>
      <c r="C46" s="6">
        <v>7.3803381523272833</v>
      </c>
      <c r="D46" s="6">
        <v>7.4000599999999999</v>
      </c>
      <c r="E46" s="6">
        <v>9.4998100000000001</v>
      </c>
      <c r="F46" s="6">
        <v>9.4998900000000006</v>
      </c>
      <c r="G46" s="6">
        <v>10.499790000000001</v>
      </c>
      <c r="H46" s="6">
        <v>11.584067140280528</v>
      </c>
      <c r="I46" s="6">
        <v>13.69985</v>
      </c>
      <c r="J46" s="6">
        <v>12.600020000000001</v>
      </c>
      <c r="K46" s="6">
        <v>12.60004</v>
      </c>
      <c r="L46" s="6">
        <v>11.599880000000001</v>
      </c>
      <c r="M46" s="6">
        <v>12.634972993422165</v>
      </c>
      <c r="N46" s="6">
        <v>13.68591074612236</v>
      </c>
      <c r="O46" s="6">
        <v>15.811550985921725</v>
      </c>
      <c r="P46" s="6">
        <v>15.811617712727754</v>
      </c>
      <c r="Q46" s="6">
        <v>18.964364192223147</v>
      </c>
      <c r="R46" s="6">
        <v>18.964403840663017</v>
      </c>
    </row>
    <row r="47" spans="1:18" ht="11.25" customHeight="1" x14ac:dyDescent="0.25">
      <c r="A47" s="52" t="s">
        <v>199</v>
      </c>
      <c r="B47" s="53" t="s">
        <v>198</v>
      </c>
      <c r="C47" s="6">
        <v>108.81818971522031</v>
      </c>
      <c r="D47" s="6">
        <v>106.80091999999999</v>
      </c>
      <c r="E47" s="6">
        <v>86.898309999999995</v>
      </c>
      <c r="F47" s="6">
        <v>90.898910000000001</v>
      </c>
      <c r="G47" s="6">
        <v>74.898500000000013</v>
      </c>
      <c r="H47" s="6">
        <v>79.870351581645167</v>
      </c>
      <c r="I47" s="6">
        <v>78.899119999999996</v>
      </c>
      <c r="J47" s="6">
        <v>74.900139999999993</v>
      </c>
      <c r="K47" s="6">
        <v>71.900260000000003</v>
      </c>
      <c r="L47" s="6">
        <v>59.899360000000001</v>
      </c>
      <c r="M47" s="6">
        <v>64.894558833890542</v>
      </c>
      <c r="N47" s="6">
        <v>69.886518050879701</v>
      </c>
      <c r="O47" s="6">
        <v>80.872978305636025</v>
      </c>
      <c r="P47" s="6">
        <v>48.91569951007029</v>
      </c>
      <c r="Q47" s="6">
        <v>38.93188115028169</v>
      </c>
      <c r="R47" s="6">
        <v>37.928807681326035</v>
      </c>
    </row>
    <row r="48" spans="1:18" ht="11.25" customHeight="1" x14ac:dyDescent="0.25">
      <c r="A48" s="52" t="s">
        <v>197</v>
      </c>
      <c r="B48" s="53" t="s">
        <v>196</v>
      </c>
      <c r="C48" s="6">
        <v>586.05617230956216</v>
      </c>
      <c r="D48" s="6">
        <v>618.00534000000005</v>
      </c>
      <c r="E48" s="6">
        <v>599.98830999999996</v>
      </c>
      <c r="F48" s="6">
        <v>611.99266</v>
      </c>
      <c r="G48" s="6">
        <v>643.98706000000004</v>
      </c>
      <c r="H48" s="6">
        <v>649.94976293054117</v>
      </c>
      <c r="I48" s="6">
        <v>684.89239999999995</v>
      </c>
      <c r="J48" s="6">
        <v>526.10101999999995</v>
      </c>
      <c r="K48" s="6">
        <v>505.20179000000002</v>
      </c>
      <c r="L48" s="6">
        <v>501.19466999999997</v>
      </c>
      <c r="M48" s="6">
        <v>451.27633220740859</v>
      </c>
      <c r="N48" s="6">
        <v>458.25110571571395</v>
      </c>
      <c r="O48" s="6">
        <v>446.28222080354669</v>
      </c>
      <c r="P48" s="6">
        <v>412.32017609489361</v>
      </c>
      <c r="Q48" s="6">
        <v>439.28537307728982</v>
      </c>
      <c r="R48" s="6">
        <v>432.2880920808056</v>
      </c>
    </row>
    <row r="49" spans="1:18" ht="11.25" customHeight="1" x14ac:dyDescent="0.25">
      <c r="A49" s="52" t="s">
        <v>195</v>
      </c>
      <c r="B49" s="53" t="s">
        <v>194</v>
      </c>
      <c r="C49" s="6">
        <v>49.417215654256168</v>
      </c>
      <c r="D49" s="6">
        <v>47.800409999999999</v>
      </c>
      <c r="E49" s="6">
        <v>81.598410000000001</v>
      </c>
      <c r="F49" s="6">
        <v>87.598950000000002</v>
      </c>
      <c r="G49" s="6">
        <v>109.2978</v>
      </c>
      <c r="H49" s="6">
        <v>79.750928209065009</v>
      </c>
      <c r="I49" s="6">
        <v>59.099339999999998</v>
      </c>
      <c r="J49" s="6">
        <v>56.000109999999999</v>
      </c>
      <c r="K49" s="6">
        <v>71.000249999999994</v>
      </c>
      <c r="L49" s="6">
        <v>46.899500000000003</v>
      </c>
      <c r="M49" s="6">
        <v>80.013534079327684</v>
      </c>
      <c r="N49" s="6">
        <v>63.151043652264484</v>
      </c>
      <c r="O49" s="6">
        <v>61.932555447877817</v>
      </c>
      <c r="P49" s="6">
        <v>61.049085911982239</v>
      </c>
      <c r="Q49" s="6">
        <v>64.010700296168736</v>
      </c>
      <c r="R49" s="6">
        <v>39.720155651161946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17.961211296278712</v>
      </c>
      <c r="D51" s="6">
        <v>19.000160000000001</v>
      </c>
      <c r="E51" s="6">
        <v>18.99963</v>
      </c>
      <c r="F51" s="6">
        <v>18.999770000000002</v>
      </c>
      <c r="G51" s="6">
        <v>20.999580000000002</v>
      </c>
      <c r="H51" s="6">
        <v>12.969378262210899</v>
      </c>
      <c r="I51" s="6">
        <v>93.798959999999994</v>
      </c>
      <c r="J51" s="6">
        <v>44.900089999999999</v>
      </c>
      <c r="K51" s="6">
        <v>64.900229999999993</v>
      </c>
      <c r="L51" s="6">
        <v>19.999790000000001</v>
      </c>
      <c r="M51" s="6">
        <v>39.935113128548025</v>
      </c>
      <c r="N51" s="6">
        <v>25.962626493952914</v>
      </c>
      <c r="O51" s="6">
        <v>56.916806645697214</v>
      </c>
      <c r="P51" s="6">
        <v>69.886394905500751</v>
      </c>
      <c r="Q51" s="6">
        <v>65.897582879525913</v>
      </c>
      <c r="R51" s="6">
        <v>59.902676111313362</v>
      </c>
    </row>
    <row r="52" spans="1:18" ht="11.25" customHeight="1" x14ac:dyDescent="0.25">
      <c r="A52" s="46" t="s">
        <v>189</v>
      </c>
      <c r="B52" s="47" t="s">
        <v>188</v>
      </c>
      <c r="C52" s="5">
        <v>4817.3067736696266</v>
      </c>
      <c r="D52" s="5">
        <v>5188.3798399999987</v>
      </c>
      <c r="E52" s="5">
        <v>5068.2896099999989</v>
      </c>
      <c r="F52" s="5">
        <v>5373.3802700000006</v>
      </c>
      <c r="G52" s="5">
        <v>5469.5197600000001</v>
      </c>
      <c r="H52" s="5">
        <v>5505.8517244673694</v>
      </c>
      <c r="I52" s="5">
        <v>5457.7808800000012</v>
      </c>
      <c r="J52" s="5">
        <v>5218.9100900000003</v>
      </c>
      <c r="K52" s="5">
        <v>5430.5192699999998</v>
      </c>
      <c r="L52" s="5">
        <v>5208.7893900000008</v>
      </c>
      <c r="M52" s="5">
        <v>5700.4394764497783</v>
      </c>
      <c r="N52" s="5">
        <v>5502.2738652215685</v>
      </c>
      <c r="O52" s="5">
        <v>5452.6081746919945</v>
      </c>
      <c r="P52" s="5">
        <v>5572.9148754657481</v>
      </c>
      <c r="Q52" s="5">
        <v>5210.0649660838744</v>
      </c>
      <c r="R52" s="5">
        <v>5199.2930161459799</v>
      </c>
    </row>
    <row r="53" spans="1:18" ht="11.25" customHeight="1" x14ac:dyDescent="0.25">
      <c r="A53" s="48" t="s">
        <v>187</v>
      </c>
      <c r="B53" s="49" t="s">
        <v>186</v>
      </c>
      <c r="C53" s="4">
        <v>4313.0553167096568</v>
      </c>
      <c r="D53" s="4">
        <v>4750.7798399999983</v>
      </c>
      <c r="E53" s="4">
        <v>4616.9896099999987</v>
      </c>
      <c r="F53" s="4">
        <v>4873.1058499999999</v>
      </c>
      <c r="G53" s="4">
        <v>5010.7726700000003</v>
      </c>
      <c r="H53" s="4">
        <v>4974.2524123435505</v>
      </c>
      <c r="I53" s="4">
        <v>4925.9808800000001</v>
      </c>
      <c r="J53" s="4">
        <v>4676.1876700000003</v>
      </c>
      <c r="K53" s="4">
        <v>4847.1192700000001</v>
      </c>
      <c r="L53" s="4">
        <v>4762.8450000000003</v>
      </c>
      <c r="M53" s="4">
        <v>5163.8808114175818</v>
      </c>
      <c r="N53" s="4">
        <v>4951.6059526036533</v>
      </c>
      <c r="O53" s="4">
        <v>4912.0130388494044</v>
      </c>
      <c r="P53" s="4">
        <v>5016.2606287857052</v>
      </c>
      <c r="Q53" s="4">
        <v>4679.26221298377</v>
      </c>
      <c r="R53" s="4">
        <v>4706.8405464794096</v>
      </c>
    </row>
    <row r="54" spans="1:18" ht="11.25" customHeight="1" x14ac:dyDescent="0.25">
      <c r="A54" s="48" t="s">
        <v>185</v>
      </c>
      <c r="B54" s="49" t="s">
        <v>184</v>
      </c>
      <c r="C54" s="4">
        <v>504.25145695997037</v>
      </c>
      <c r="D54" s="4">
        <v>437.6</v>
      </c>
      <c r="E54" s="4">
        <v>451.29999999999995</v>
      </c>
      <c r="F54" s="4">
        <v>500.27442000000002</v>
      </c>
      <c r="G54" s="4">
        <v>458.74708999999996</v>
      </c>
      <c r="H54" s="4">
        <v>531.59931212381798</v>
      </c>
      <c r="I54" s="4">
        <v>531.79999999999995</v>
      </c>
      <c r="J54" s="4">
        <v>542.72242000000006</v>
      </c>
      <c r="K54" s="4">
        <v>583.4</v>
      </c>
      <c r="L54" s="4">
        <v>445.94439</v>
      </c>
      <c r="M54" s="4">
        <v>536.55866503219727</v>
      </c>
      <c r="N54" s="4">
        <v>550.66791261791514</v>
      </c>
      <c r="O54" s="4">
        <v>540.59513584259025</v>
      </c>
      <c r="P54" s="4">
        <v>556.65424668004255</v>
      </c>
      <c r="Q54" s="4">
        <v>530.80275310010461</v>
      </c>
      <c r="R54" s="4">
        <v>492.45246966657101</v>
      </c>
    </row>
    <row r="55" spans="1:18" ht="11.25" customHeight="1" x14ac:dyDescent="0.25">
      <c r="A55" s="50" t="s">
        <v>183</v>
      </c>
      <c r="B55" s="51" t="s">
        <v>182</v>
      </c>
      <c r="C55" s="7">
        <v>129.3589376134521</v>
      </c>
      <c r="D55" s="7">
        <v>110.9</v>
      </c>
      <c r="E55" s="7">
        <v>98.6</v>
      </c>
      <c r="F55" s="7">
        <v>152.5</v>
      </c>
      <c r="G55" s="7">
        <v>143.46941000000001</v>
      </c>
      <c r="H55" s="7">
        <v>179.612114263877</v>
      </c>
      <c r="I55" s="7">
        <v>183.3</v>
      </c>
      <c r="J55" s="7">
        <v>183.9</v>
      </c>
      <c r="K55" s="7">
        <v>181.4</v>
      </c>
      <c r="L55" s="7">
        <v>148.86918</v>
      </c>
      <c r="M55" s="7">
        <v>166.68190951485695</v>
      </c>
      <c r="N55" s="7">
        <v>165.88717315101906</v>
      </c>
      <c r="O55" s="7">
        <v>166.84907679988424</v>
      </c>
      <c r="P55" s="7">
        <v>170.96589280596254</v>
      </c>
      <c r="Q55" s="7">
        <v>151.92150727990764</v>
      </c>
      <c r="R55" s="7">
        <v>123.84159740135701</v>
      </c>
    </row>
    <row r="56" spans="1:18" ht="11.25" customHeight="1" x14ac:dyDescent="0.25">
      <c r="A56" s="50" t="s">
        <v>181</v>
      </c>
      <c r="B56" s="51" t="s">
        <v>180</v>
      </c>
      <c r="C56" s="7">
        <v>374.89251934651827</v>
      </c>
      <c r="D56" s="7">
        <v>326.7</v>
      </c>
      <c r="E56" s="7">
        <v>352.7</v>
      </c>
      <c r="F56" s="7">
        <v>347.77442000000002</v>
      </c>
      <c r="G56" s="7">
        <v>315.27767999999998</v>
      </c>
      <c r="H56" s="7">
        <v>351.98719785994098</v>
      </c>
      <c r="I56" s="7">
        <v>348.5</v>
      </c>
      <c r="J56" s="7">
        <v>358.82242000000002</v>
      </c>
      <c r="K56" s="7">
        <v>402</v>
      </c>
      <c r="L56" s="7">
        <v>297.07521000000003</v>
      </c>
      <c r="M56" s="7">
        <v>369.87675551734037</v>
      </c>
      <c r="N56" s="7">
        <v>384.78073946689602</v>
      </c>
      <c r="O56" s="7">
        <v>373.74605904270601</v>
      </c>
      <c r="P56" s="7">
        <v>385.68835387408001</v>
      </c>
      <c r="Q56" s="7">
        <v>378.88124582019702</v>
      </c>
      <c r="R56" s="7">
        <v>368.61087226521403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1019.8242094200816</v>
      </c>
      <c r="D60" s="5">
        <v>1090.4000000000001</v>
      </c>
      <c r="E60" s="5">
        <v>1080.15317</v>
      </c>
      <c r="F60" s="5">
        <v>1155.5999999999999</v>
      </c>
      <c r="G60" s="5">
        <v>1235.4000000000001</v>
      </c>
      <c r="H60" s="5">
        <v>1283.9161173211044</v>
      </c>
      <c r="I60" s="5">
        <v>1321.6</v>
      </c>
      <c r="J60" s="5">
        <v>1329.1456000000001</v>
      </c>
      <c r="K60" s="5">
        <v>1492.1</v>
      </c>
      <c r="L60" s="5">
        <v>1536.9544000000001</v>
      </c>
      <c r="M60" s="5">
        <v>1842.1467469188872</v>
      </c>
      <c r="N60" s="5">
        <v>1740.326741186587</v>
      </c>
      <c r="O60" s="5">
        <v>1844.0575140919084</v>
      </c>
      <c r="P60" s="5">
        <v>1908.1637527467281</v>
      </c>
      <c r="Q60" s="5">
        <v>1741.449316900738</v>
      </c>
      <c r="R60" s="5">
        <v>1828.0787236075284</v>
      </c>
    </row>
    <row r="61" spans="1:18" ht="11.25" customHeight="1" x14ac:dyDescent="0.25">
      <c r="A61" s="46" t="s">
        <v>171</v>
      </c>
      <c r="B61" s="47" t="s">
        <v>170</v>
      </c>
      <c r="C61" s="5">
        <v>2407.5905225948177</v>
      </c>
      <c r="D61" s="5">
        <v>2563.59004</v>
      </c>
      <c r="E61" s="5">
        <v>2365.9951499999997</v>
      </c>
      <c r="F61" s="5">
        <v>2448.5910100000001</v>
      </c>
      <c r="G61" s="5">
        <v>2428.8087700000001</v>
      </c>
      <c r="H61" s="5">
        <v>2768.3194802713288</v>
      </c>
      <c r="I61" s="5">
        <v>2941.2896900000005</v>
      </c>
      <c r="J61" s="5">
        <v>3142.6060700000003</v>
      </c>
      <c r="K61" s="5">
        <v>3274.9116200000003</v>
      </c>
      <c r="L61" s="5">
        <v>3375.9931200000001</v>
      </c>
      <c r="M61" s="5">
        <v>3706.9838540173823</v>
      </c>
      <c r="N61" s="5">
        <v>3573.1377495980214</v>
      </c>
      <c r="O61" s="5">
        <v>3603.0588329616326</v>
      </c>
      <c r="P61" s="5">
        <v>3982.7996816213508</v>
      </c>
      <c r="Q61" s="5">
        <v>3657.4710996465064</v>
      </c>
      <c r="R61" s="5">
        <v>3830.682143880771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62.362663609439245</v>
      </c>
      <c r="D64" s="4">
        <v>66.5</v>
      </c>
      <c r="E64" s="4">
        <v>69.2</v>
      </c>
      <c r="F64" s="4">
        <v>79</v>
      </c>
      <c r="G64" s="4">
        <v>85.09999999999998</v>
      </c>
      <c r="H64" s="4">
        <v>90.689786949459858</v>
      </c>
      <c r="I64" s="4">
        <v>98.9</v>
      </c>
      <c r="J64" s="4">
        <v>105.2</v>
      </c>
      <c r="K64" s="4">
        <v>114.1</v>
      </c>
      <c r="L64" s="4">
        <v>122.9</v>
      </c>
      <c r="M64" s="4">
        <v>163.72886213814797</v>
      </c>
      <c r="N64" s="4">
        <v>165.06639915926144</v>
      </c>
      <c r="O64" s="4">
        <v>172.90054456864365</v>
      </c>
      <c r="P64" s="4">
        <v>176.36381006974329</v>
      </c>
      <c r="Q64" s="4">
        <v>180.54361326072387</v>
      </c>
      <c r="R64" s="4">
        <v>183.07537976497602</v>
      </c>
    </row>
    <row r="65" spans="1:18" ht="11.25" customHeight="1" x14ac:dyDescent="0.25">
      <c r="A65" s="50" t="s">
        <v>163</v>
      </c>
      <c r="B65" s="51" t="s">
        <v>162</v>
      </c>
      <c r="C65" s="7">
        <v>62.362663609439245</v>
      </c>
      <c r="D65" s="7">
        <v>66.5</v>
      </c>
      <c r="E65" s="7">
        <v>69.2</v>
      </c>
      <c r="F65" s="7">
        <v>79</v>
      </c>
      <c r="G65" s="7">
        <v>85.09999999999998</v>
      </c>
      <c r="H65" s="7">
        <v>90.689786949459858</v>
      </c>
      <c r="I65" s="7">
        <v>98.9</v>
      </c>
      <c r="J65" s="7">
        <v>105.2</v>
      </c>
      <c r="K65" s="7">
        <v>114.1</v>
      </c>
      <c r="L65" s="7">
        <v>122.9</v>
      </c>
      <c r="M65" s="7">
        <v>163.72886213814797</v>
      </c>
      <c r="N65" s="7">
        <v>165.06639915926144</v>
      </c>
      <c r="O65" s="7">
        <v>172.90054456864365</v>
      </c>
      <c r="P65" s="7">
        <v>176.36381006974329</v>
      </c>
      <c r="Q65" s="7">
        <v>180.54361326072387</v>
      </c>
      <c r="R65" s="7">
        <v>183.07537976497602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2340.3076335148517</v>
      </c>
      <c r="D68" s="4">
        <v>2492.59004</v>
      </c>
      <c r="E68" s="4">
        <v>2289.3951499999998</v>
      </c>
      <c r="F68" s="4">
        <v>2363.8715600000005</v>
      </c>
      <c r="G68" s="4">
        <v>2338.0087699999999</v>
      </c>
      <c r="H68" s="4">
        <v>2671.1808541129267</v>
      </c>
      <c r="I68" s="4">
        <v>2836.0896900000007</v>
      </c>
      <c r="J68" s="4">
        <v>3031.7060700000002</v>
      </c>
      <c r="K68" s="4">
        <v>3154.7116200000005</v>
      </c>
      <c r="L68" s="4">
        <v>3246.3931200000006</v>
      </c>
      <c r="M68" s="4">
        <v>3535.5880385974915</v>
      </c>
      <c r="N68" s="4">
        <v>3401.4314345125158</v>
      </c>
      <c r="O68" s="4">
        <v>3421.8942203696774</v>
      </c>
      <c r="P68" s="4">
        <v>3798.5778415525633</v>
      </c>
      <c r="Q68" s="4">
        <v>3470.5503009458289</v>
      </c>
      <c r="R68" s="4">
        <v>3640.4175026273069</v>
      </c>
    </row>
    <row r="69" spans="1:18" ht="11.25" customHeight="1" x14ac:dyDescent="0.25">
      <c r="A69" s="50" t="s">
        <v>155</v>
      </c>
      <c r="B69" s="51" t="s">
        <v>154</v>
      </c>
      <c r="C69" s="7">
        <v>2303.6686729721946</v>
      </c>
      <c r="D69" s="7">
        <v>2456.1887299999999</v>
      </c>
      <c r="E69" s="7">
        <v>2253.3952300000001</v>
      </c>
      <c r="F69" s="7">
        <v>2326.2704200000003</v>
      </c>
      <c r="G69" s="7">
        <v>2297.5103600000002</v>
      </c>
      <c r="H69" s="7">
        <v>2588.8506735454289</v>
      </c>
      <c r="I69" s="7">
        <v>2532.5907900000002</v>
      </c>
      <c r="J69" s="7">
        <v>2654.3177599999999</v>
      </c>
      <c r="K69" s="7">
        <v>2704.1242499999998</v>
      </c>
      <c r="L69" s="7">
        <v>2673.3943300000001</v>
      </c>
      <c r="M69" s="7">
        <v>2979.0092056428866</v>
      </c>
      <c r="N69" s="7">
        <v>2833.431484058251</v>
      </c>
      <c r="O69" s="7">
        <v>2848.9989836818822</v>
      </c>
      <c r="P69" s="7">
        <v>3214.9823022163296</v>
      </c>
      <c r="Q69" s="7">
        <v>2790.05445686443</v>
      </c>
      <c r="R69" s="7">
        <v>2901.5477214101488</v>
      </c>
    </row>
    <row r="70" spans="1:18" ht="11.25" customHeight="1" x14ac:dyDescent="0.25">
      <c r="A70" s="50" t="s">
        <v>153</v>
      </c>
      <c r="B70" s="51" t="s">
        <v>152</v>
      </c>
      <c r="C70" s="7">
        <v>7.4042227954523643</v>
      </c>
      <c r="D70" s="7">
        <v>8.1002899999999993</v>
      </c>
      <c r="E70" s="7">
        <v>8.0999800000000004</v>
      </c>
      <c r="F70" s="7">
        <v>9.6002899999999993</v>
      </c>
      <c r="G70" s="7">
        <v>10.39959</v>
      </c>
      <c r="H70" s="7">
        <v>8.8850673545428158</v>
      </c>
      <c r="I70" s="7">
        <v>9.5999700000000008</v>
      </c>
      <c r="J70" s="7">
        <v>8.8997200000000003</v>
      </c>
      <c r="K70" s="7">
        <v>9.5997299999999992</v>
      </c>
      <c r="L70" s="7">
        <v>8.0999800000000004</v>
      </c>
      <c r="M70" s="7">
        <v>8.8850073320651024</v>
      </c>
      <c r="N70" s="7">
        <v>8.1446525842018467</v>
      </c>
      <c r="O70" s="7">
        <v>9.6254807131318909</v>
      </c>
      <c r="P70" s="7">
        <v>8.8850593694474522</v>
      </c>
      <c r="Q70" s="7">
        <v>8.5984522785898569</v>
      </c>
      <c r="R70" s="7">
        <v>10.748065348237301</v>
      </c>
    </row>
    <row r="71" spans="1:18" ht="11.25" customHeight="1" x14ac:dyDescent="0.25">
      <c r="A71" s="50" t="s">
        <v>151</v>
      </c>
      <c r="B71" s="51" t="s">
        <v>150</v>
      </c>
      <c r="C71" s="7">
        <v>12.0378331900258</v>
      </c>
      <c r="D71" s="7">
        <v>9.4003399999999999</v>
      </c>
      <c r="E71" s="7">
        <v>7.8999800000000002</v>
      </c>
      <c r="F71" s="7">
        <v>7.6002299999999998</v>
      </c>
      <c r="G71" s="7">
        <v>8.5996600000000001</v>
      </c>
      <c r="H71" s="7">
        <v>18.94047960256043</v>
      </c>
      <c r="I71" s="7">
        <v>13.899949999999999</v>
      </c>
      <c r="J71" s="7">
        <v>16.799479999999999</v>
      </c>
      <c r="K71" s="7">
        <v>15.999549999999999</v>
      </c>
      <c r="L71" s="7">
        <v>15.79997</v>
      </c>
      <c r="M71" s="7">
        <v>15.954798112417953</v>
      </c>
      <c r="N71" s="7">
        <v>25.580419113431596</v>
      </c>
      <c r="O71" s="7">
        <v>37.594309286525075</v>
      </c>
      <c r="P71" s="7">
        <v>45.213487597752774</v>
      </c>
      <c r="Q71" s="7">
        <v>48.2707557084169</v>
      </c>
      <c r="R71" s="7">
        <v>46.00171969045558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17.196904557179728</v>
      </c>
      <c r="D73" s="7">
        <v>18.900680000000001</v>
      </c>
      <c r="E73" s="7">
        <v>19.999960000000002</v>
      </c>
      <c r="F73" s="7">
        <v>20.40062</v>
      </c>
      <c r="G73" s="7">
        <v>21.49916</v>
      </c>
      <c r="H73" s="7">
        <v>54.504633610394571</v>
      </c>
      <c r="I73" s="7">
        <v>279.99898000000002</v>
      </c>
      <c r="J73" s="7">
        <v>351.68911000000003</v>
      </c>
      <c r="K73" s="7">
        <v>424.98809</v>
      </c>
      <c r="L73" s="7">
        <v>549.09884</v>
      </c>
      <c r="M73" s="7">
        <v>531.73902751012167</v>
      </c>
      <c r="N73" s="7">
        <v>534.27487875663098</v>
      </c>
      <c r="O73" s="7">
        <v>525.67544668813809</v>
      </c>
      <c r="P73" s="7">
        <v>529.49699236903382</v>
      </c>
      <c r="Q73" s="7">
        <v>623.62663609439164</v>
      </c>
      <c r="R73" s="7">
        <v>682.1199961784655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12.69961</v>
      </c>
      <c r="K74" s="6">
        <v>53.898490000000002</v>
      </c>
      <c r="L74" s="6">
        <v>77.799840000000003</v>
      </c>
      <c r="M74" s="6">
        <v>78.508115861553719</v>
      </c>
      <c r="N74" s="6">
        <v>77.744411031017592</v>
      </c>
      <c r="O74" s="6">
        <v>77.290460515371691</v>
      </c>
      <c r="P74" s="6">
        <v>66.590176134461032</v>
      </c>
      <c r="Q74" s="6">
        <v>63.270278016623699</v>
      </c>
      <c r="R74" s="6">
        <v>59.830897105187681</v>
      </c>
    </row>
    <row r="75" spans="1:18" ht="11.25" customHeight="1" x14ac:dyDescent="0.25">
      <c r="A75" s="52" t="s">
        <v>143</v>
      </c>
      <c r="B75" s="53" t="s">
        <v>142</v>
      </c>
      <c r="C75" s="6">
        <v>17.196904557179728</v>
      </c>
      <c r="D75" s="6">
        <v>18.900680000000001</v>
      </c>
      <c r="E75" s="6">
        <v>19.999960000000002</v>
      </c>
      <c r="F75" s="6">
        <v>20.40062</v>
      </c>
      <c r="G75" s="6">
        <v>21.49916</v>
      </c>
      <c r="H75" s="6">
        <v>54.504633610394571</v>
      </c>
      <c r="I75" s="6">
        <v>279.99898000000002</v>
      </c>
      <c r="J75" s="6">
        <v>338.98950000000002</v>
      </c>
      <c r="K75" s="6">
        <v>371.08960000000002</v>
      </c>
      <c r="L75" s="6">
        <v>471.29899999999998</v>
      </c>
      <c r="M75" s="6">
        <v>453.23091164856794</v>
      </c>
      <c r="N75" s="6">
        <v>456.53046772561345</v>
      </c>
      <c r="O75" s="6">
        <v>448.38498617276639</v>
      </c>
      <c r="P75" s="6">
        <v>462.90681623457283</v>
      </c>
      <c r="Q75" s="6">
        <v>560.35635807776805</v>
      </c>
      <c r="R75" s="6">
        <v>622.28909907327773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4.9202254705264199</v>
      </c>
      <c r="D78" s="4">
        <v>4.5</v>
      </c>
      <c r="E78" s="4">
        <v>7.4</v>
      </c>
      <c r="F78" s="4">
        <v>5.7194500000000001</v>
      </c>
      <c r="G78" s="4">
        <v>5.7</v>
      </c>
      <c r="H78" s="4">
        <v>6.4488392089423661</v>
      </c>
      <c r="I78" s="4">
        <v>6.3</v>
      </c>
      <c r="J78" s="4">
        <v>5.7</v>
      </c>
      <c r="K78" s="4">
        <v>6.1</v>
      </c>
      <c r="L78" s="4">
        <v>6.7</v>
      </c>
      <c r="M78" s="4">
        <v>7.6669532817426198</v>
      </c>
      <c r="N78" s="4">
        <v>6.6399159262443899</v>
      </c>
      <c r="O78" s="4">
        <v>8.2640680233113599</v>
      </c>
      <c r="P78" s="4">
        <v>7.8580299990446294</v>
      </c>
      <c r="Q78" s="4">
        <v>6.3771854399541397</v>
      </c>
      <c r="R78" s="4">
        <v>7.18926148848763</v>
      </c>
    </row>
    <row r="79" spans="1:18" ht="11.25" customHeight="1" x14ac:dyDescent="0.25">
      <c r="A79" s="58" t="s">
        <v>135</v>
      </c>
      <c r="B79" s="47" t="s">
        <v>134</v>
      </c>
      <c r="C79" s="5">
        <v>4431.7378427438553</v>
      </c>
      <c r="D79" s="5">
        <v>4609.9820900000013</v>
      </c>
      <c r="E79" s="5">
        <v>4630.5905099999991</v>
      </c>
      <c r="F79" s="5">
        <v>4782.1824400000005</v>
      </c>
      <c r="G79" s="5">
        <v>4882.01764</v>
      </c>
      <c r="H79" s="5">
        <v>4936.8969141110183</v>
      </c>
      <c r="I79" s="5">
        <v>5180.9818500000001</v>
      </c>
      <c r="J79" s="5">
        <v>5266.8101800000004</v>
      </c>
      <c r="K79" s="5">
        <v>5216.4185100000004</v>
      </c>
      <c r="L79" s="5">
        <v>4961.5898900000002</v>
      </c>
      <c r="M79" s="5">
        <v>5186.3236839590982</v>
      </c>
      <c r="N79" s="5">
        <v>5175.6756995263549</v>
      </c>
      <c r="O79" s="5">
        <v>5252.5749123369042</v>
      </c>
      <c r="P79" s="5">
        <v>5246.0067769580792</v>
      </c>
      <c r="Q79" s="5">
        <v>5217.3975351103454</v>
      </c>
      <c r="R79" s="5">
        <v>5228.9815610967808</v>
      </c>
    </row>
    <row r="80" spans="1:18" ht="11.25" customHeight="1" x14ac:dyDescent="0.25">
      <c r="A80" s="58" t="s">
        <v>133</v>
      </c>
      <c r="B80" s="47">
        <v>7200</v>
      </c>
      <c r="C80" s="5">
        <v>147.48734116747855</v>
      </c>
      <c r="D80" s="5">
        <v>197.39923000000002</v>
      </c>
      <c r="E80" s="5">
        <v>216.59956000000003</v>
      </c>
      <c r="F80" s="5">
        <v>255.69906</v>
      </c>
      <c r="G80" s="5">
        <v>313.20112999999992</v>
      </c>
      <c r="H80" s="5">
        <v>223.24925957772001</v>
      </c>
      <c r="I80" s="5">
        <v>267.59905999999995</v>
      </c>
      <c r="J80" s="5">
        <v>282.60055</v>
      </c>
      <c r="K80" s="5">
        <v>395.80140000000006</v>
      </c>
      <c r="L80" s="5">
        <v>395.69919000000004</v>
      </c>
      <c r="M80" s="5">
        <v>357.36123053405925</v>
      </c>
      <c r="N80" s="5">
        <v>381.55665474484243</v>
      </c>
      <c r="O80" s="5">
        <v>296.765765344729</v>
      </c>
      <c r="P80" s="5">
        <v>268.72528796009567</v>
      </c>
      <c r="Q80" s="5">
        <v>290.86653291296449</v>
      </c>
      <c r="R80" s="5">
        <v>304.45686443106899</v>
      </c>
    </row>
    <row r="81" spans="1:18" ht="11.25" customHeight="1" x14ac:dyDescent="0.25">
      <c r="A81" s="48" t="s">
        <v>132</v>
      </c>
      <c r="B81" s="49" t="s">
        <v>131</v>
      </c>
      <c r="C81" s="4">
        <v>147.48734116747855</v>
      </c>
      <c r="D81" s="4">
        <v>197.39923000000002</v>
      </c>
      <c r="E81" s="4">
        <v>216.59956000000003</v>
      </c>
      <c r="F81" s="4">
        <v>255.69906</v>
      </c>
      <c r="G81" s="4">
        <v>313.20112999999992</v>
      </c>
      <c r="H81" s="4">
        <v>223.24925957772001</v>
      </c>
      <c r="I81" s="4">
        <v>267.59905999999995</v>
      </c>
      <c r="J81" s="4">
        <v>282.60055</v>
      </c>
      <c r="K81" s="4">
        <v>395.80140000000006</v>
      </c>
      <c r="L81" s="4">
        <v>395.69919000000004</v>
      </c>
      <c r="M81" s="4">
        <v>357.36123053405925</v>
      </c>
      <c r="N81" s="4">
        <v>381.55665474484243</v>
      </c>
      <c r="O81" s="4">
        <v>296.765765344729</v>
      </c>
      <c r="P81" s="4">
        <v>268.72528796009567</v>
      </c>
      <c r="Q81" s="4">
        <v>290.86653291296449</v>
      </c>
      <c r="R81" s="4">
        <v>304.45686443106899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396</v>
      </c>
      <c r="B1" s="42" t="s">
        <v>395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1721.427716072043</v>
      </c>
      <c r="D2" s="45">
        <v>1737.8339900000005</v>
      </c>
      <c r="E2" s="45">
        <v>1706.2679100000028</v>
      </c>
      <c r="F2" s="45">
        <v>1755.7893300000003</v>
      </c>
      <c r="G2" s="45">
        <v>1887.2715199999996</v>
      </c>
      <c r="H2" s="45">
        <v>1713.4128664356556</v>
      </c>
      <c r="I2" s="45">
        <v>2003.048490000001</v>
      </c>
      <c r="J2" s="45">
        <v>1874.9994599999973</v>
      </c>
      <c r="K2" s="45">
        <v>1813.643030000004</v>
      </c>
      <c r="L2" s="45">
        <v>1792.2808300000065</v>
      </c>
      <c r="M2" s="45">
        <v>1838.4948087153784</v>
      </c>
      <c r="N2" s="45">
        <v>1690.4113727196757</v>
      </c>
      <c r="O2" s="45">
        <v>1849.1322344158525</v>
      </c>
      <c r="P2" s="45">
        <v>1801.5411137494207</v>
      </c>
      <c r="Q2" s="45">
        <v>2019.9092015565661</v>
      </c>
      <c r="R2" s="45">
        <v>1917.764759122374</v>
      </c>
    </row>
    <row r="3" spans="1:18" ht="11.25" customHeight="1" x14ac:dyDescent="0.25">
      <c r="A3" s="46" t="s">
        <v>286</v>
      </c>
      <c r="B3" s="47" t="s">
        <v>285</v>
      </c>
      <c r="C3" s="5">
        <v>10.174845143647355</v>
      </c>
      <c r="D3" s="5">
        <v>11.45652000000125</v>
      </c>
      <c r="E3" s="5">
        <v>15.598000000003292</v>
      </c>
      <c r="F3" s="5">
        <v>14.393220000000383</v>
      </c>
      <c r="G3" s="5">
        <v>14.285419999998833</v>
      </c>
      <c r="H3" s="5">
        <v>11.560151109409874</v>
      </c>
      <c r="I3" s="5">
        <v>12.906150000000935</v>
      </c>
      <c r="J3" s="5">
        <v>14.901599999996801</v>
      </c>
      <c r="K3" s="5">
        <v>15.698790000003305</v>
      </c>
      <c r="L3" s="5">
        <v>14.301140000005926</v>
      </c>
      <c r="M3" s="5">
        <v>16.145064482354492</v>
      </c>
      <c r="N3" s="5">
        <v>22.858431451284169</v>
      </c>
      <c r="O3" s="5">
        <v>24.887405166168691</v>
      </c>
      <c r="P3" s="5">
        <v>36.137583493098198</v>
      </c>
      <c r="Q3" s="5">
        <v>35.010125272818755</v>
      </c>
      <c r="R3" s="5">
        <v>15.190411509114375</v>
      </c>
    </row>
    <row r="4" spans="1:18" ht="11.25" customHeight="1" x14ac:dyDescent="0.25">
      <c r="A4" s="48" t="s">
        <v>284</v>
      </c>
      <c r="B4" s="49" t="s">
        <v>283</v>
      </c>
      <c r="C4" s="4">
        <v>10.174845143647355</v>
      </c>
      <c r="D4" s="4">
        <v>11.45652000000125</v>
      </c>
      <c r="E4" s="4">
        <v>15.598000000003292</v>
      </c>
      <c r="F4" s="4">
        <v>14.393220000000383</v>
      </c>
      <c r="G4" s="4">
        <v>14.285419999998833</v>
      </c>
      <c r="H4" s="4">
        <v>11.560151109409874</v>
      </c>
      <c r="I4" s="4">
        <v>12.906150000000935</v>
      </c>
      <c r="J4" s="4">
        <v>14.901599999996801</v>
      </c>
      <c r="K4" s="4">
        <v>15.698790000003305</v>
      </c>
      <c r="L4" s="4">
        <v>14.301140000005926</v>
      </c>
      <c r="M4" s="4">
        <v>16.145064482354492</v>
      </c>
      <c r="N4" s="4">
        <v>22.858431451284169</v>
      </c>
      <c r="O4" s="4">
        <v>24.887405166168691</v>
      </c>
      <c r="P4" s="4">
        <v>36.137583493098198</v>
      </c>
      <c r="Q4" s="4">
        <v>35.010125272818755</v>
      </c>
      <c r="R4" s="4">
        <v>15.190411509114375</v>
      </c>
    </row>
    <row r="5" spans="1:18" ht="11.25" customHeight="1" x14ac:dyDescent="0.25">
      <c r="A5" s="50" t="s">
        <v>282</v>
      </c>
      <c r="B5" s="51" t="s">
        <v>281</v>
      </c>
      <c r="C5" s="7">
        <v>0.64488434662569682</v>
      </c>
      <c r="D5" s="7">
        <v>0.64728000000131891</v>
      </c>
      <c r="E5" s="7">
        <v>1.2998600000031884</v>
      </c>
      <c r="F5" s="7">
        <v>1.4051600000003639</v>
      </c>
      <c r="G5" s="7">
        <v>0.68541999999883263</v>
      </c>
      <c r="H5" s="7">
        <v>0.66876897042496575</v>
      </c>
      <c r="I5" s="7">
        <v>0.70000000000095497</v>
      </c>
      <c r="J5" s="7">
        <v>0.69397999999691251</v>
      </c>
      <c r="K5" s="7">
        <v>0.7000100000032945</v>
      </c>
      <c r="L5" s="7">
        <v>0.7000500000059271</v>
      </c>
      <c r="M5" s="7">
        <v>0.71707462665397625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0.64488434662569682</v>
      </c>
      <c r="D6" s="6">
        <v>0.64728000000131891</v>
      </c>
      <c r="E6" s="6">
        <v>1.2998600000031884</v>
      </c>
      <c r="F6" s="6">
        <v>1.4051600000003639</v>
      </c>
      <c r="G6" s="6">
        <v>0.68541999999883263</v>
      </c>
      <c r="H6" s="6">
        <v>0.66876897042496575</v>
      </c>
      <c r="I6" s="6">
        <v>0.70000000000095497</v>
      </c>
      <c r="J6" s="6">
        <v>0.69397999999691251</v>
      </c>
      <c r="K6" s="6">
        <v>0.7000100000032945</v>
      </c>
      <c r="L6" s="6">
        <v>0.7000500000059271</v>
      </c>
      <c r="M6" s="6">
        <v>0.71707462665397625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9.5299607970216584</v>
      </c>
      <c r="D11" s="7">
        <v>10.809239999999932</v>
      </c>
      <c r="E11" s="7">
        <v>14.298140000000103</v>
      </c>
      <c r="F11" s="7">
        <v>12.988060000000019</v>
      </c>
      <c r="G11" s="7">
        <v>13.6</v>
      </c>
      <c r="H11" s="7">
        <v>10.891382138984909</v>
      </c>
      <c r="I11" s="7">
        <v>12.20614999999998</v>
      </c>
      <c r="J11" s="7">
        <v>11.524089999999887</v>
      </c>
      <c r="K11" s="7">
        <v>14.998780000000011</v>
      </c>
      <c r="L11" s="7">
        <v>13.601089999999999</v>
      </c>
      <c r="M11" s="7">
        <v>13.634092873847294</v>
      </c>
      <c r="N11" s="7">
        <v>15.651834491354748</v>
      </c>
      <c r="O11" s="7">
        <v>14.975421263721955</v>
      </c>
      <c r="P11" s="7">
        <v>16.33698391660289</v>
      </c>
      <c r="Q11" s="7">
        <v>14.292162288893564</v>
      </c>
      <c r="R11" s="7">
        <v>14.282809378638262</v>
      </c>
    </row>
    <row r="12" spans="1:18" ht="11.25" customHeight="1" x14ac:dyDescent="0.25">
      <c r="A12" s="52" t="s">
        <v>268</v>
      </c>
      <c r="B12" s="53" t="s">
        <v>267</v>
      </c>
      <c r="C12" s="6">
        <v>9.5299607970216584</v>
      </c>
      <c r="D12" s="6">
        <v>10.809239999999932</v>
      </c>
      <c r="E12" s="6">
        <v>14.298140000000103</v>
      </c>
      <c r="F12" s="6">
        <v>12.988060000000019</v>
      </c>
      <c r="G12" s="6">
        <v>13.6</v>
      </c>
      <c r="H12" s="6">
        <v>10.891382138984909</v>
      </c>
      <c r="I12" s="6">
        <v>12.20614999999998</v>
      </c>
      <c r="J12" s="6">
        <v>11.524089999999887</v>
      </c>
      <c r="K12" s="6">
        <v>14.998780000000011</v>
      </c>
      <c r="L12" s="6">
        <v>13.601089999999999</v>
      </c>
      <c r="M12" s="6">
        <v>13.634092873847294</v>
      </c>
      <c r="N12" s="6">
        <v>15.651834491354748</v>
      </c>
      <c r="O12" s="6">
        <v>14.975421263721955</v>
      </c>
      <c r="P12" s="6">
        <v>16.33698391660289</v>
      </c>
      <c r="Q12" s="6">
        <v>14.292162288893564</v>
      </c>
      <c r="R12" s="6">
        <v>14.282809378638262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2.6835300000000011</v>
      </c>
      <c r="K14" s="7">
        <v>0</v>
      </c>
      <c r="L14" s="7">
        <v>0</v>
      </c>
      <c r="M14" s="7">
        <v>1.7938969818532229</v>
      </c>
      <c r="N14" s="7">
        <v>7.2065969599294206</v>
      </c>
      <c r="O14" s="7">
        <v>9.9119839024467353</v>
      </c>
      <c r="P14" s="7">
        <v>19.800599576495308</v>
      </c>
      <c r="Q14" s="7">
        <v>20.71796298392519</v>
      </c>
      <c r="R14" s="7">
        <v>0.90760213047611238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1394.1846469708157</v>
      </c>
      <c r="D21" s="5">
        <v>1488.8650500000001</v>
      </c>
      <c r="E21" s="5">
        <v>1443.78466</v>
      </c>
      <c r="F21" s="5">
        <v>1464.2891099999999</v>
      </c>
      <c r="G21" s="5">
        <v>1573.8828000000001</v>
      </c>
      <c r="H21" s="5">
        <v>1385.7653194917493</v>
      </c>
      <c r="I21" s="5">
        <v>1669.2425099999998</v>
      </c>
      <c r="J21" s="5">
        <v>1572.6790600000002</v>
      </c>
      <c r="K21" s="5">
        <v>1474.4596000000001</v>
      </c>
      <c r="L21" s="5">
        <v>1437.88481</v>
      </c>
      <c r="M21" s="5">
        <v>1445.4743489393536</v>
      </c>
      <c r="N21" s="5">
        <v>1336.2512135436116</v>
      </c>
      <c r="O21" s="5">
        <v>1508.8289236822538</v>
      </c>
      <c r="P21" s="5">
        <v>1468.6136632883545</v>
      </c>
      <c r="Q21" s="5">
        <v>1650.9492411341571</v>
      </c>
      <c r="R21" s="5">
        <v>1581.9991057971367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1394.1846469708157</v>
      </c>
      <c r="D30" s="4">
        <v>1488.8650500000001</v>
      </c>
      <c r="E30" s="4">
        <v>1443.78466</v>
      </c>
      <c r="F30" s="4">
        <v>1464.2891099999999</v>
      </c>
      <c r="G30" s="4">
        <v>1573.8828000000001</v>
      </c>
      <c r="H30" s="4">
        <v>1385.7653194917493</v>
      </c>
      <c r="I30" s="4">
        <v>1669.2425099999998</v>
      </c>
      <c r="J30" s="4">
        <v>1572.6790600000002</v>
      </c>
      <c r="K30" s="4">
        <v>1474.4596000000001</v>
      </c>
      <c r="L30" s="4">
        <v>1437.88481</v>
      </c>
      <c r="M30" s="4">
        <v>1445.4743489393536</v>
      </c>
      <c r="N30" s="4">
        <v>1336.2512135436116</v>
      </c>
      <c r="O30" s="4">
        <v>1508.8289236822538</v>
      </c>
      <c r="P30" s="4">
        <v>1468.6136632883545</v>
      </c>
      <c r="Q30" s="4">
        <v>1650.9492411341571</v>
      </c>
      <c r="R30" s="4">
        <v>1581.9991057971367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646.10203496703946</v>
      </c>
      <c r="D42" s="7">
        <v>709.25773000000004</v>
      </c>
      <c r="E42" s="7">
        <v>701.5</v>
      </c>
      <c r="F42" s="7">
        <v>700.4</v>
      </c>
      <c r="G42" s="7">
        <v>794.6</v>
      </c>
      <c r="H42" s="7">
        <v>612.85686340712766</v>
      </c>
      <c r="I42" s="7">
        <v>785.69128000000001</v>
      </c>
      <c r="J42" s="7">
        <v>901.00174000000004</v>
      </c>
      <c r="K42" s="7">
        <v>797.90282999999999</v>
      </c>
      <c r="L42" s="7">
        <v>838.89107000000001</v>
      </c>
      <c r="M42" s="7">
        <v>853.35031211528951</v>
      </c>
      <c r="N42" s="7">
        <v>775.77378889014824</v>
      </c>
      <c r="O42" s="7">
        <v>913.20066525035111</v>
      </c>
      <c r="P42" s="7">
        <v>916.52448110347916</v>
      </c>
      <c r="Q42" s="7">
        <v>1079.440145218307</v>
      </c>
      <c r="R42" s="7">
        <v>1047.293677084871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748.08261200377603</v>
      </c>
      <c r="D45" s="7">
        <v>779.60731999999996</v>
      </c>
      <c r="E45" s="7">
        <v>742.28465999999992</v>
      </c>
      <c r="F45" s="7">
        <v>763.88910999999996</v>
      </c>
      <c r="G45" s="7">
        <v>779.28280000000007</v>
      </c>
      <c r="H45" s="7">
        <v>772.90845608462166</v>
      </c>
      <c r="I45" s="7">
        <v>883.5512299999998</v>
      </c>
      <c r="J45" s="7">
        <v>671.6773199999999</v>
      </c>
      <c r="K45" s="7">
        <v>676.55677000000003</v>
      </c>
      <c r="L45" s="7">
        <v>598.99374000000012</v>
      </c>
      <c r="M45" s="7">
        <v>592.12403682406398</v>
      </c>
      <c r="N45" s="7">
        <v>560.47742465346357</v>
      </c>
      <c r="O45" s="7">
        <v>595.62825843190285</v>
      </c>
      <c r="P45" s="7">
        <v>552.08918218487531</v>
      </c>
      <c r="Q45" s="7">
        <v>571.50909591585003</v>
      </c>
      <c r="R45" s="7">
        <v>534.70542871226587</v>
      </c>
    </row>
    <row r="46" spans="1:18" ht="11.25" customHeight="1" x14ac:dyDescent="0.25">
      <c r="A46" s="52" t="s">
        <v>201</v>
      </c>
      <c r="B46" s="53" t="s">
        <v>200</v>
      </c>
      <c r="C46" s="6">
        <v>5.271693752182907</v>
      </c>
      <c r="D46" s="6">
        <v>4.2001200000000001</v>
      </c>
      <c r="E46" s="6">
        <v>4.1998199999999999</v>
      </c>
      <c r="F46" s="6">
        <v>5.2997700000000005</v>
      </c>
      <c r="G46" s="6">
        <v>4.19977</v>
      </c>
      <c r="H46" s="6">
        <v>4.203745860479005</v>
      </c>
      <c r="I46" s="6">
        <v>5.2998200000000004</v>
      </c>
      <c r="J46" s="6">
        <v>3.1749500000000008</v>
      </c>
      <c r="K46" s="6">
        <v>4.2000499999999992</v>
      </c>
      <c r="L46" s="6">
        <v>3.19998</v>
      </c>
      <c r="M46" s="6">
        <v>3.1527720890959046</v>
      </c>
      <c r="N46" s="6">
        <v>3.1527715585433285</v>
      </c>
      <c r="O46" s="6">
        <v>3.1574512003024395</v>
      </c>
      <c r="P46" s="6">
        <v>3.1575826469109725</v>
      </c>
      <c r="Q46" s="6">
        <v>3.1527306206486259</v>
      </c>
      <c r="R46" s="6">
        <v>3.1527729967272453</v>
      </c>
    </row>
    <row r="47" spans="1:18" ht="11.25" customHeight="1" x14ac:dyDescent="0.25">
      <c r="A47" s="52" t="s">
        <v>199</v>
      </c>
      <c r="B47" s="53" t="s">
        <v>198</v>
      </c>
      <c r="C47" s="6">
        <v>108.81818971522031</v>
      </c>
      <c r="D47" s="6">
        <v>106.80091999999999</v>
      </c>
      <c r="E47" s="6">
        <v>86.898309999999995</v>
      </c>
      <c r="F47" s="6">
        <v>90.898910000000001</v>
      </c>
      <c r="G47" s="6">
        <v>74.898500000000013</v>
      </c>
      <c r="H47" s="6">
        <v>79.870351581645167</v>
      </c>
      <c r="I47" s="6">
        <v>78.899119999999996</v>
      </c>
      <c r="J47" s="6">
        <v>74.900139999999993</v>
      </c>
      <c r="K47" s="6">
        <v>71.900260000000003</v>
      </c>
      <c r="L47" s="6">
        <v>59.899360000000001</v>
      </c>
      <c r="M47" s="6">
        <v>64.894558833890542</v>
      </c>
      <c r="N47" s="6">
        <v>69.886518050879701</v>
      </c>
      <c r="O47" s="6">
        <v>80.872978305636025</v>
      </c>
      <c r="P47" s="6">
        <v>48.91569951007029</v>
      </c>
      <c r="Q47" s="6">
        <v>38.93188115028169</v>
      </c>
      <c r="R47" s="6">
        <v>37.928807681326035</v>
      </c>
    </row>
    <row r="48" spans="1:18" ht="11.25" customHeight="1" x14ac:dyDescent="0.25">
      <c r="A48" s="52" t="s">
        <v>197</v>
      </c>
      <c r="B48" s="53" t="s">
        <v>196</v>
      </c>
      <c r="C48" s="6">
        <v>586.05617230956216</v>
      </c>
      <c r="D48" s="6">
        <v>618.00534000000005</v>
      </c>
      <c r="E48" s="6">
        <v>599.98830999999996</v>
      </c>
      <c r="F48" s="6">
        <v>611.99266</v>
      </c>
      <c r="G48" s="6">
        <v>643.98706000000004</v>
      </c>
      <c r="H48" s="6">
        <v>649.94976293054117</v>
      </c>
      <c r="I48" s="6">
        <v>684.89239999999995</v>
      </c>
      <c r="J48" s="6">
        <v>526.10101999999995</v>
      </c>
      <c r="K48" s="6">
        <v>505.20179000000002</v>
      </c>
      <c r="L48" s="6">
        <v>501.19466999999997</v>
      </c>
      <c r="M48" s="6">
        <v>451.27633220740859</v>
      </c>
      <c r="N48" s="6">
        <v>458.25110571571395</v>
      </c>
      <c r="O48" s="6">
        <v>446.28222080354669</v>
      </c>
      <c r="P48" s="6">
        <v>412.32017609489361</v>
      </c>
      <c r="Q48" s="6">
        <v>439.28537307728982</v>
      </c>
      <c r="R48" s="6">
        <v>432.2880920808056</v>
      </c>
    </row>
    <row r="49" spans="1:18" ht="11.25" customHeight="1" x14ac:dyDescent="0.25">
      <c r="A49" s="52" t="s">
        <v>195</v>
      </c>
      <c r="B49" s="53" t="s">
        <v>194</v>
      </c>
      <c r="C49" s="6">
        <v>29.975344930531953</v>
      </c>
      <c r="D49" s="6">
        <v>31.60078</v>
      </c>
      <c r="E49" s="6">
        <v>32.198590000000003</v>
      </c>
      <c r="F49" s="6">
        <v>36.698</v>
      </c>
      <c r="G49" s="6">
        <v>35.197890000000001</v>
      </c>
      <c r="H49" s="6">
        <v>29.903913599064452</v>
      </c>
      <c r="I49" s="6">
        <v>25.655729999999998</v>
      </c>
      <c r="J49" s="6">
        <v>27.60087</v>
      </c>
      <c r="K49" s="6">
        <v>38.354379999999992</v>
      </c>
      <c r="L49" s="6">
        <v>22.699830000000002</v>
      </c>
      <c r="M49" s="6">
        <v>43.852193602879417</v>
      </c>
      <c r="N49" s="6">
        <v>14.211356531245279</v>
      </c>
      <c r="O49" s="6">
        <v>20.38910996624324</v>
      </c>
      <c r="P49" s="6">
        <v>22.801135035111557</v>
      </c>
      <c r="Q49" s="6">
        <v>27.228222608179749</v>
      </c>
      <c r="R49" s="6">
        <v>4.4186591768845176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17.961211296278712</v>
      </c>
      <c r="D51" s="6">
        <v>19.000160000000001</v>
      </c>
      <c r="E51" s="6">
        <v>18.99963</v>
      </c>
      <c r="F51" s="6">
        <v>18.999770000000002</v>
      </c>
      <c r="G51" s="6">
        <v>20.999580000000002</v>
      </c>
      <c r="H51" s="6">
        <v>8.9806821128918095</v>
      </c>
      <c r="I51" s="6">
        <v>88.804159999999996</v>
      </c>
      <c r="J51" s="6">
        <v>39.90034</v>
      </c>
      <c r="K51" s="6">
        <v>56.900289999999991</v>
      </c>
      <c r="L51" s="6">
        <v>11.9999</v>
      </c>
      <c r="M51" s="6">
        <v>28.948180090789648</v>
      </c>
      <c r="N51" s="6">
        <v>14.975672797081238</v>
      </c>
      <c r="O51" s="6">
        <v>44.926498156174418</v>
      </c>
      <c r="P51" s="6">
        <v>64.894588897888767</v>
      </c>
      <c r="Q51" s="6">
        <v>62.910888459450192</v>
      </c>
      <c r="R51" s="6">
        <v>56.91709677652247</v>
      </c>
    </row>
    <row r="52" spans="1:18" ht="11.25" customHeight="1" x14ac:dyDescent="0.25">
      <c r="A52" s="46" t="s">
        <v>189</v>
      </c>
      <c r="B52" s="47" t="s">
        <v>188</v>
      </c>
      <c r="C52" s="5">
        <v>317.0682239575799</v>
      </c>
      <c r="D52" s="5">
        <v>237.51241999999911</v>
      </c>
      <c r="E52" s="5">
        <v>246.88524999999936</v>
      </c>
      <c r="F52" s="5">
        <v>277.10699999999997</v>
      </c>
      <c r="G52" s="5">
        <v>299.10330000000067</v>
      </c>
      <c r="H52" s="5">
        <v>316.08739583449642</v>
      </c>
      <c r="I52" s="5">
        <v>320.89983000000029</v>
      </c>
      <c r="J52" s="5">
        <v>287.41880000000037</v>
      </c>
      <c r="K52" s="5">
        <v>323.48464000000058</v>
      </c>
      <c r="L52" s="5">
        <v>340.09488000000056</v>
      </c>
      <c r="M52" s="5">
        <v>376.87539529367041</v>
      </c>
      <c r="N52" s="5">
        <v>331.30172772477999</v>
      </c>
      <c r="O52" s="5">
        <v>315.41590556742995</v>
      </c>
      <c r="P52" s="5">
        <v>296.78986696796801</v>
      </c>
      <c r="Q52" s="5">
        <v>333.9498351495904</v>
      </c>
      <c r="R52" s="5">
        <v>320.5752418161228</v>
      </c>
    </row>
    <row r="53" spans="1:18" ht="11.25" customHeight="1" x14ac:dyDescent="0.25">
      <c r="A53" s="48" t="s">
        <v>187</v>
      </c>
      <c r="B53" s="49" t="s">
        <v>186</v>
      </c>
      <c r="C53" s="4">
        <v>317.0682239575799</v>
      </c>
      <c r="D53" s="4">
        <v>237.51241999999911</v>
      </c>
      <c r="E53" s="4">
        <v>246.88524999999936</v>
      </c>
      <c r="F53" s="4">
        <v>277.10699999999997</v>
      </c>
      <c r="G53" s="4">
        <v>299.10330000000067</v>
      </c>
      <c r="H53" s="4">
        <v>316.08739583449642</v>
      </c>
      <c r="I53" s="4">
        <v>320.89983000000029</v>
      </c>
      <c r="J53" s="4">
        <v>287.41880000000037</v>
      </c>
      <c r="K53" s="4">
        <v>323.48464000000058</v>
      </c>
      <c r="L53" s="4">
        <v>340.09488000000056</v>
      </c>
      <c r="M53" s="4">
        <v>376.87539529367041</v>
      </c>
      <c r="N53" s="4">
        <v>331.30172772477999</v>
      </c>
      <c r="O53" s="4">
        <v>315.41590556742995</v>
      </c>
      <c r="P53" s="4">
        <v>296.78986696796801</v>
      </c>
      <c r="Q53" s="4">
        <v>333.9498351495904</v>
      </c>
      <c r="R53" s="4">
        <v>320.5752418161228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298</v>
      </c>
      <c r="B1" s="42" t="s">
        <v>297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21990.953513556076</v>
      </c>
      <c r="D2" s="45">
        <v>23275.551989999996</v>
      </c>
      <c r="E2" s="45">
        <v>24483.865880000001</v>
      </c>
      <c r="F2" s="45">
        <v>26881.92684</v>
      </c>
      <c r="G2" s="45">
        <v>28038.774059999996</v>
      </c>
      <c r="H2" s="45">
        <v>29465.104614502696</v>
      </c>
      <c r="I2" s="45">
        <v>30422.000000000004</v>
      </c>
      <c r="J2" s="45">
        <v>29544.157390000004</v>
      </c>
      <c r="K2" s="45">
        <v>29422.1</v>
      </c>
      <c r="L2" s="45">
        <v>27615.78443</v>
      </c>
      <c r="M2" s="45">
        <v>29808.28356403088</v>
      </c>
      <c r="N2" s="45">
        <v>30457.856017331927</v>
      </c>
      <c r="O2" s="45">
        <v>31281.909811789403</v>
      </c>
      <c r="P2" s="45">
        <v>28453.014515565108</v>
      </c>
      <c r="Q2" s="45">
        <v>27981.10678683838</v>
      </c>
      <c r="R2" s="45">
        <v>29473.236696651773</v>
      </c>
    </row>
    <row r="3" spans="1:18" ht="11.25" customHeight="1" x14ac:dyDescent="0.25">
      <c r="A3" s="46" t="s">
        <v>286</v>
      </c>
      <c r="B3" s="47" t="s">
        <v>285</v>
      </c>
      <c r="C3" s="5">
        <v>3063.4613547339213</v>
      </c>
      <c r="D3" s="5">
        <v>3361.2855599999966</v>
      </c>
      <c r="E3" s="5">
        <v>3511.7</v>
      </c>
      <c r="F3" s="5">
        <v>3543.0868200000009</v>
      </c>
      <c r="G3" s="5">
        <v>3965.900000000001</v>
      </c>
      <c r="H3" s="5">
        <v>3985.9797458679604</v>
      </c>
      <c r="I3" s="5">
        <v>3778.6124200000013</v>
      </c>
      <c r="J3" s="5">
        <v>4084.7861700000035</v>
      </c>
      <c r="K3" s="5">
        <v>3880.1131899999959</v>
      </c>
      <c r="L3" s="5">
        <v>2763.0899800000007</v>
      </c>
      <c r="M3" s="5">
        <v>3369.1124486481349</v>
      </c>
      <c r="N3" s="5">
        <v>3122.6473679182172</v>
      </c>
      <c r="O3" s="5">
        <v>3336.9876755517216</v>
      </c>
      <c r="P3" s="5">
        <v>3128.1408235406457</v>
      </c>
      <c r="Q3" s="5">
        <v>3061.648739331551</v>
      </c>
      <c r="R3" s="5">
        <v>2755.2807271452839</v>
      </c>
    </row>
    <row r="4" spans="1:18" ht="11.25" customHeight="1" x14ac:dyDescent="0.25">
      <c r="A4" s="48" t="s">
        <v>284</v>
      </c>
      <c r="B4" s="49" t="s">
        <v>283</v>
      </c>
      <c r="C4" s="4">
        <v>3014.3068692079828</v>
      </c>
      <c r="D4" s="4">
        <v>3302.8858099999966</v>
      </c>
      <c r="E4" s="4">
        <v>3480.6991199999998</v>
      </c>
      <c r="F4" s="4">
        <v>3508.6879200000008</v>
      </c>
      <c r="G4" s="4">
        <v>3931.8008600000012</v>
      </c>
      <c r="H4" s="4">
        <v>3950.2959550891755</v>
      </c>
      <c r="I4" s="4">
        <v>3732.7122700000014</v>
      </c>
      <c r="J4" s="4">
        <v>4056.3869600000035</v>
      </c>
      <c r="K4" s="4">
        <v>3849.8123099999962</v>
      </c>
      <c r="L4" s="4">
        <v>2733.1900900000005</v>
      </c>
      <c r="M4" s="4">
        <v>3342.7197899657854</v>
      </c>
      <c r="N4" s="4">
        <v>3103.969618801947</v>
      </c>
      <c r="O4" s="4">
        <v>3323.1347127003251</v>
      </c>
      <c r="P4" s="4">
        <v>3117.4644119613968</v>
      </c>
      <c r="Q4" s="4">
        <v>3051.6649723304154</v>
      </c>
      <c r="R4" s="4">
        <v>2745.0821759100982</v>
      </c>
    </row>
    <row r="5" spans="1:18" ht="11.25" customHeight="1" x14ac:dyDescent="0.25">
      <c r="A5" s="50" t="s">
        <v>282</v>
      </c>
      <c r="B5" s="51" t="s">
        <v>281</v>
      </c>
      <c r="C5" s="7">
        <v>2343.7470144262888</v>
      </c>
      <c r="D5" s="7">
        <v>2559.4889999999968</v>
      </c>
      <c r="E5" s="7">
        <v>2749.5782999999997</v>
      </c>
      <c r="F5" s="7">
        <v>2708.8134700000005</v>
      </c>
      <c r="G5" s="7">
        <v>3069.3226100000015</v>
      </c>
      <c r="H5" s="7">
        <v>2995.2410300018319</v>
      </c>
      <c r="I5" s="7">
        <v>2859.3094000000015</v>
      </c>
      <c r="J5" s="7">
        <v>3071.2144200000034</v>
      </c>
      <c r="K5" s="7">
        <v>2830.6825799999961</v>
      </c>
      <c r="L5" s="7">
        <v>2167.1921500000008</v>
      </c>
      <c r="M5" s="7">
        <v>2479.5723696375048</v>
      </c>
      <c r="N5" s="7">
        <v>2326.1918410241701</v>
      </c>
      <c r="O5" s="7">
        <v>2497.5936644319345</v>
      </c>
      <c r="P5" s="7">
        <v>2210.8053883634243</v>
      </c>
      <c r="Q5" s="7">
        <v>2196.6198171302735</v>
      </c>
      <c r="R5" s="7">
        <v>2089.484909271654</v>
      </c>
    </row>
    <row r="6" spans="1:18" ht="11.25" customHeight="1" x14ac:dyDescent="0.25">
      <c r="A6" s="52" t="s">
        <v>280</v>
      </c>
      <c r="B6" s="53" t="s">
        <v>279</v>
      </c>
      <c r="C6" s="6">
        <v>2.0063055316704776</v>
      </c>
      <c r="D6" s="6">
        <v>1.2999899999967965</v>
      </c>
      <c r="E6" s="6">
        <v>5.3001599999997779</v>
      </c>
      <c r="F6" s="6">
        <v>2.599920000000111</v>
      </c>
      <c r="G6" s="6">
        <v>4.6998900000012327</v>
      </c>
      <c r="H6" s="6">
        <v>5.3740648763223362</v>
      </c>
      <c r="I6" s="6">
        <v>70.300240000001395</v>
      </c>
      <c r="J6" s="6">
        <v>141.19607000000315</v>
      </c>
      <c r="K6" s="6">
        <v>2.7000799999959781</v>
      </c>
      <c r="L6" s="6">
        <v>3.5999900000006164</v>
      </c>
      <c r="M6" s="6">
        <v>2.890055837615364</v>
      </c>
      <c r="N6" s="6">
        <v>4.3231107289576798</v>
      </c>
      <c r="O6" s="6">
        <v>4.3230797863834596</v>
      </c>
      <c r="P6" s="6">
        <v>1.2658832521260592</v>
      </c>
      <c r="Q6" s="6">
        <v>1.2658843326798888</v>
      </c>
      <c r="R6" s="6">
        <v>3.2004821206437555</v>
      </c>
    </row>
    <row r="7" spans="1:18" ht="11.25" customHeight="1" x14ac:dyDescent="0.25">
      <c r="A7" s="52" t="s">
        <v>278</v>
      </c>
      <c r="B7" s="53" t="s">
        <v>277</v>
      </c>
      <c r="C7" s="6">
        <v>1206.7450081207587</v>
      </c>
      <c r="D7" s="6">
        <v>1292.0944500000001</v>
      </c>
      <c r="E7" s="6">
        <v>1294.23685</v>
      </c>
      <c r="F7" s="6">
        <v>1290.05879</v>
      </c>
      <c r="G7" s="6">
        <v>1242.0686800000001</v>
      </c>
      <c r="H7" s="6">
        <v>1432.3913097687509</v>
      </c>
      <c r="I7" s="6">
        <v>1254.0041200000001</v>
      </c>
      <c r="J7" s="6">
        <v>1290.76403</v>
      </c>
      <c r="K7" s="6">
        <v>1340.73911</v>
      </c>
      <c r="L7" s="6">
        <v>1153.29582</v>
      </c>
      <c r="M7" s="6">
        <v>1324.0754992893546</v>
      </c>
      <c r="N7" s="6">
        <v>1213.67153912296</v>
      </c>
      <c r="O7" s="6">
        <v>1245.0708628973152</v>
      </c>
      <c r="P7" s="6">
        <v>1226.4497945925273</v>
      </c>
      <c r="Q7" s="6">
        <v>1267.7951014839402</v>
      </c>
      <c r="R7" s="6">
        <v>1197.0758499004996</v>
      </c>
    </row>
    <row r="8" spans="1:18" ht="11.25" customHeight="1" x14ac:dyDescent="0.25">
      <c r="A8" s="52" t="s">
        <v>276</v>
      </c>
      <c r="B8" s="53" t="s">
        <v>275</v>
      </c>
      <c r="C8" s="6">
        <v>1114.8371070984988</v>
      </c>
      <c r="D8" s="6">
        <v>1242.79466</v>
      </c>
      <c r="E8" s="6">
        <v>1418.7403999999999</v>
      </c>
      <c r="F8" s="6">
        <v>1377.95598</v>
      </c>
      <c r="G8" s="6">
        <v>1788.0549100000001</v>
      </c>
      <c r="H8" s="6">
        <v>1522.7233691565361</v>
      </c>
      <c r="I8" s="6">
        <v>1490.9049</v>
      </c>
      <c r="J8" s="6">
        <v>1592.2556300000001</v>
      </c>
      <c r="K8" s="6">
        <v>1445.24216</v>
      </c>
      <c r="L8" s="6">
        <v>971.99648000000002</v>
      </c>
      <c r="M8" s="6">
        <v>1116.6124827147878</v>
      </c>
      <c r="N8" s="6">
        <v>1070.9133467086999</v>
      </c>
      <c r="O8" s="6">
        <v>1209.2681192520699</v>
      </c>
      <c r="P8" s="6">
        <v>944.46832903410495</v>
      </c>
      <c r="Q8" s="6">
        <v>882.53634136834023</v>
      </c>
      <c r="R8" s="6">
        <v>845.95430023195911</v>
      </c>
    </row>
    <row r="9" spans="1:18" ht="11.25" customHeight="1" x14ac:dyDescent="0.25">
      <c r="A9" s="52" t="s">
        <v>274</v>
      </c>
      <c r="B9" s="53" t="s">
        <v>273</v>
      </c>
      <c r="C9" s="6">
        <v>20.158593675360677</v>
      </c>
      <c r="D9" s="6">
        <v>23.299900000000001</v>
      </c>
      <c r="E9" s="6">
        <v>31.300889999999999</v>
      </c>
      <c r="F9" s="6">
        <v>38.198779999999999</v>
      </c>
      <c r="G9" s="6">
        <v>34.499130000000001</v>
      </c>
      <c r="H9" s="6">
        <v>34.752286200222258</v>
      </c>
      <c r="I9" s="6">
        <v>44.100140000000003</v>
      </c>
      <c r="J9" s="6">
        <v>46.998690000000003</v>
      </c>
      <c r="K9" s="6">
        <v>42.00123</v>
      </c>
      <c r="L9" s="6">
        <v>38.299860000000002</v>
      </c>
      <c r="M9" s="6">
        <v>35.99433179574735</v>
      </c>
      <c r="N9" s="6">
        <v>37.2838444635521</v>
      </c>
      <c r="O9" s="6">
        <v>38.931602496165816</v>
      </c>
      <c r="P9" s="6">
        <v>38.621381484666017</v>
      </c>
      <c r="Q9" s="6">
        <v>45.022489945313204</v>
      </c>
      <c r="R9" s="6">
        <v>43.254277018551548</v>
      </c>
    </row>
    <row r="10" spans="1:18" ht="11.25" customHeight="1" x14ac:dyDescent="0.25">
      <c r="A10" s="50" t="s">
        <v>272</v>
      </c>
      <c r="B10" s="51" t="s">
        <v>271</v>
      </c>
      <c r="C10" s="7">
        <v>2.7944969905416968</v>
      </c>
      <c r="D10" s="7">
        <v>0.7</v>
      </c>
      <c r="E10" s="7">
        <v>0.70001999999999998</v>
      </c>
      <c r="F10" s="7">
        <v>1.3999600000000001</v>
      </c>
      <c r="G10" s="7">
        <v>0.69998000000000005</v>
      </c>
      <c r="H10" s="7">
        <v>0.69265725072608042</v>
      </c>
      <c r="I10" s="7">
        <v>0.7</v>
      </c>
      <c r="J10" s="7">
        <v>6.2998200000000004</v>
      </c>
      <c r="K10" s="7">
        <v>52.501530000000002</v>
      </c>
      <c r="L10" s="7">
        <v>12.59995</v>
      </c>
      <c r="M10" s="7">
        <v>9.1000931746381983</v>
      </c>
      <c r="N10" s="7">
        <v>0</v>
      </c>
      <c r="O10" s="7">
        <v>4.8963058354073663</v>
      </c>
      <c r="P10" s="7">
        <v>9.1000286615075812</v>
      </c>
      <c r="Q10" s="7">
        <v>6.3055370533489006</v>
      </c>
      <c r="R10" s="7">
        <v>2.7944508068307718</v>
      </c>
    </row>
    <row r="11" spans="1:18" ht="11.25" customHeight="1" x14ac:dyDescent="0.25">
      <c r="A11" s="50" t="s">
        <v>270</v>
      </c>
      <c r="B11" s="51" t="s">
        <v>269</v>
      </c>
      <c r="C11" s="7">
        <v>667.76535779115227</v>
      </c>
      <c r="D11" s="7">
        <v>742.69681000000003</v>
      </c>
      <c r="E11" s="7">
        <v>730.42079999999999</v>
      </c>
      <c r="F11" s="7">
        <v>798.47448999999995</v>
      </c>
      <c r="G11" s="7">
        <v>861.77827000000002</v>
      </c>
      <c r="H11" s="7">
        <v>954.36226783661755</v>
      </c>
      <c r="I11" s="7">
        <v>872.70286999999996</v>
      </c>
      <c r="J11" s="7">
        <v>978.87271999999996</v>
      </c>
      <c r="K11" s="7">
        <v>966.62819999999999</v>
      </c>
      <c r="L11" s="7">
        <v>553.39799000000005</v>
      </c>
      <c r="M11" s="7">
        <v>852.25597022950114</v>
      </c>
      <c r="N11" s="7">
        <v>770.56463169962694</v>
      </c>
      <c r="O11" s="7">
        <v>810.73270866862185</v>
      </c>
      <c r="P11" s="7">
        <v>859.74968950033212</v>
      </c>
      <c r="Q11" s="7">
        <v>807.32370431911465</v>
      </c>
      <c r="R11" s="7">
        <v>652.8028158316132</v>
      </c>
    </row>
    <row r="12" spans="1:18" ht="11.25" customHeight="1" x14ac:dyDescent="0.25">
      <c r="A12" s="52" t="s">
        <v>268</v>
      </c>
      <c r="B12" s="53" t="s">
        <v>267</v>
      </c>
      <c r="C12" s="6">
        <v>667.76535779115227</v>
      </c>
      <c r="D12" s="6">
        <v>742.69681000000003</v>
      </c>
      <c r="E12" s="6">
        <v>730.42079999999999</v>
      </c>
      <c r="F12" s="6">
        <v>798.47448999999995</v>
      </c>
      <c r="G12" s="6">
        <v>861.77827000000002</v>
      </c>
      <c r="H12" s="6">
        <v>954.36226783661755</v>
      </c>
      <c r="I12" s="6">
        <v>872.70286999999996</v>
      </c>
      <c r="J12" s="6">
        <v>978.87271999999996</v>
      </c>
      <c r="K12" s="6">
        <v>966.62819999999999</v>
      </c>
      <c r="L12" s="6">
        <v>553.39799000000005</v>
      </c>
      <c r="M12" s="6">
        <v>852.25597022950114</v>
      </c>
      <c r="N12" s="6">
        <v>770.56463169962694</v>
      </c>
      <c r="O12" s="6">
        <v>810.73270866862185</v>
      </c>
      <c r="P12" s="6">
        <v>859.74968950033212</v>
      </c>
      <c r="Q12" s="6">
        <v>807.32370431911465</v>
      </c>
      <c r="R12" s="6">
        <v>652.8028158316132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1.7913569241413767</v>
      </c>
      <c r="N14" s="7">
        <v>7.2131460781503796</v>
      </c>
      <c r="O14" s="7">
        <v>9.9120337643612437</v>
      </c>
      <c r="P14" s="7">
        <v>37.809305436132512</v>
      </c>
      <c r="Q14" s="7">
        <v>41.415913827678025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49.154485525938583</v>
      </c>
      <c r="D15" s="4">
        <v>58.399750000000004</v>
      </c>
      <c r="E15" s="4">
        <v>31.000879999999999</v>
      </c>
      <c r="F15" s="4">
        <v>34.398899999999998</v>
      </c>
      <c r="G15" s="4">
        <v>34.099140000000006</v>
      </c>
      <c r="H15" s="4">
        <v>35.683790778784882</v>
      </c>
      <c r="I15" s="4">
        <v>45.900149999999996</v>
      </c>
      <c r="J15" s="4">
        <v>28.39921</v>
      </c>
      <c r="K15" s="4">
        <v>30.300879999999999</v>
      </c>
      <c r="L15" s="4">
        <v>29.899889999999999</v>
      </c>
      <c r="M15" s="4">
        <v>26.392658682349612</v>
      </c>
      <c r="N15" s="4">
        <v>18.677749116270178</v>
      </c>
      <c r="O15" s="4">
        <v>13.852962851396425</v>
      </c>
      <c r="P15" s="4">
        <v>10.676411579249045</v>
      </c>
      <c r="Q15" s="4">
        <v>9.983767001135762</v>
      </c>
      <c r="R15" s="4">
        <v>10.198551235185821</v>
      </c>
    </row>
    <row r="16" spans="1:18" ht="11.25" customHeight="1" x14ac:dyDescent="0.25">
      <c r="A16" s="50" t="s">
        <v>260</v>
      </c>
      <c r="B16" s="51" t="s">
        <v>259</v>
      </c>
      <c r="C16" s="7">
        <v>3.7737651667144361</v>
      </c>
      <c r="D16" s="7">
        <v>6.7999700000000001</v>
      </c>
      <c r="E16" s="7">
        <v>0</v>
      </c>
      <c r="F16" s="7">
        <v>0</v>
      </c>
      <c r="G16" s="7">
        <v>5.3998600000000003</v>
      </c>
      <c r="H16" s="7">
        <v>10.365974028107496</v>
      </c>
      <c r="I16" s="7">
        <v>18.700060000000001</v>
      </c>
      <c r="J16" s="7">
        <v>9.2997399999999999</v>
      </c>
      <c r="K16" s="7">
        <v>12.100350000000001</v>
      </c>
      <c r="L16" s="7">
        <v>8.8999699999999997</v>
      </c>
      <c r="M16" s="7">
        <v>8.7179370308213624</v>
      </c>
      <c r="N16" s="7">
        <v>9.1239132511703396</v>
      </c>
      <c r="O16" s="7">
        <v>2.8661302451165032</v>
      </c>
      <c r="P16" s="7">
        <v>2.5556510939142041</v>
      </c>
      <c r="Q16" s="7">
        <v>2.8183839859665527</v>
      </c>
      <c r="R16" s="7">
        <v>2.5556088575290024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45.380720359224149</v>
      </c>
      <c r="D18" s="7">
        <v>51.599780000000003</v>
      </c>
      <c r="E18" s="7">
        <v>31.000879999999999</v>
      </c>
      <c r="F18" s="7">
        <v>34.398899999999998</v>
      </c>
      <c r="G18" s="7">
        <v>28.699280000000002</v>
      </c>
      <c r="H18" s="7">
        <v>25.317816750677387</v>
      </c>
      <c r="I18" s="7">
        <v>27.200089999999999</v>
      </c>
      <c r="J18" s="7">
        <v>19.09947</v>
      </c>
      <c r="K18" s="7">
        <v>18.200530000000001</v>
      </c>
      <c r="L18" s="7">
        <v>20.999919999999999</v>
      </c>
      <c r="M18" s="7">
        <v>17.674721651528248</v>
      </c>
      <c r="N18" s="7">
        <v>9.5538358650998401</v>
      </c>
      <c r="O18" s="7">
        <v>10.986832606279922</v>
      </c>
      <c r="P18" s="7">
        <v>8.1207604853348414</v>
      </c>
      <c r="Q18" s="7">
        <v>7.1653830151692093</v>
      </c>
      <c r="R18" s="7">
        <v>7.6429423776568193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12292.275723703049</v>
      </c>
      <c r="D21" s="5">
        <v>13133.943569999999</v>
      </c>
      <c r="E21" s="5">
        <v>13877.800000000001</v>
      </c>
      <c r="F21" s="5">
        <v>14542.545899999999</v>
      </c>
      <c r="G21" s="5">
        <v>15073.9</v>
      </c>
      <c r="H21" s="5">
        <v>15385.640584694762</v>
      </c>
      <c r="I21" s="5">
        <v>15253.15014</v>
      </c>
      <c r="J21" s="5">
        <v>14695.750260000001</v>
      </c>
      <c r="K21" s="5">
        <v>14835.950420000001</v>
      </c>
      <c r="L21" s="5">
        <v>13568.950870000001</v>
      </c>
      <c r="M21" s="5">
        <v>13694.659405751438</v>
      </c>
      <c r="N21" s="5">
        <v>13249.235693130791</v>
      </c>
      <c r="O21" s="5">
        <v>13396.842457246577</v>
      </c>
      <c r="P21" s="5">
        <v>13678.465653960064</v>
      </c>
      <c r="Q21" s="5">
        <v>13350.541633863253</v>
      </c>
      <c r="R21" s="5">
        <v>13813.854702667224</v>
      </c>
    </row>
    <row r="22" spans="1:18" ht="11.25" customHeight="1" x14ac:dyDescent="0.25">
      <c r="A22" s="48" t="s">
        <v>249</v>
      </c>
      <c r="B22" s="49" t="s">
        <v>248</v>
      </c>
      <c r="C22" s="4">
        <v>7921.228623292237</v>
      </c>
      <c r="D22" s="4">
        <v>8402.6999300000007</v>
      </c>
      <c r="E22" s="4">
        <v>8700.6627000000008</v>
      </c>
      <c r="F22" s="4">
        <v>8143.5697099999988</v>
      </c>
      <c r="G22" s="4">
        <v>7875.1089599999996</v>
      </c>
      <c r="H22" s="4">
        <v>8144.7167287666043</v>
      </c>
      <c r="I22" s="4">
        <v>8254.13537</v>
      </c>
      <c r="J22" s="4">
        <v>7930.7271200000014</v>
      </c>
      <c r="K22" s="4">
        <v>8267.6723600000005</v>
      </c>
      <c r="L22" s="4">
        <v>7882.829560000001</v>
      </c>
      <c r="M22" s="4">
        <v>7064.2503028468227</v>
      </c>
      <c r="N22" s="4">
        <v>7732.7792108531576</v>
      </c>
      <c r="O22" s="4">
        <v>7600.6496608388225</v>
      </c>
      <c r="P22" s="4">
        <v>7800.8433864326835</v>
      </c>
      <c r="Q22" s="4">
        <v>7692.8130961902134</v>
      </c>
      <c r="R22" s="4">
        <v>8037.2087159007679</v>
      </c>
    </row>
    <row r="23" spans="1:18" ht="11.25" customHeight="1" x14ac:dyDescent="0.25">
      <c r="A23" s="50" t="s">
        <v>247</v>
      </c>
      <c r="B23" s="51" t="s">
        <v>246</v>
      </c>
      <c r="C23" s="7">
        <v>7281.8142734307685</v>
      </c>
      <c r="D23" s="7">
        <v>7820.0068700000002</v>
      </c>
      <c r="E23" s="7">
        <v>8092.8583200000003</v>
      </c>
      <c r="F23" s="7">
        <v>7771.9710899999991</v>
      </c>
      <c r="G23" s="7">
        <v>7646.6028999999999</v>
      </c>
      <c r="H23" s="7">
        <v>7874.9880577051736</v>
      </c>
      <c r="I23" s="7">
        <v>7743.7269999999999</v>
      </c>
      <c r="J23" s="7">
        <v>7622.0260600000011</v>
      </c>
      <c r="K23" s="7">
        <v>7911.9735499999997</v>
      </c>
      <c r="L23" s="7">
        <v>7393.027720000001</v>
      </c>
      <c r="M23" s="7">
        <v>6699.9373859387279</v>
      </c>
      <c r="N23" s="7">
        <v>7267.316327505494</v>
      </c>
      <c r="O23" s="7">
        <v>7457.963122193556</v>
      </c>
      <c r="P23" s="7">
        <v>7795.8753657581728</v>
      </c>
      <c r="Q23" s="7">
        <v>7616.5496727368327</v>
      </c>
      <c r="R23" s="7">
        <v>8019.0324970104812</v>
      </c>
    </row>
    <row r="24" spans="1:18" ht="11.25" customHeight="1" x14ac:dyDescent="0.25">
      <c r="A24" s="52" t="s">
        <v>245</v>
      </c>
      <c r="B24" s="53" t="s">
        <v>244</v>
      </c>
      <c r="C24" s="6">
        <v>7275.7237030667675</v>
      </c>
      <c r="D24" s="6">
        <v>7820.0068700000002</v>
      </c>
      <c r="E24" s="6">
        <v>8092.8583200000003</v>
      </c>
      <c r="F24" s="6">
        <v>7771.9710899999991</v>
      </c>
      <c r="G24" s="6">
        <v>7646.6028999999999</v>
      </c>
      <c r="H24" s="6">
        <v>7874.9880577051736</v>
      </c>
      <c r="I24" s="6">
        <v>7743.7269999999999</v>
      </c>
      <c r="J24" s="6">
        <v>7571.2258900000006</v>
      </c>
      <c r="K24" s="6">
        <v>7911.9735499999997</v>
      </c>
      <c r="L24" s="6">
        <v>7393.027720000001</v>
      </c>
      <c r="M24" s="6">
        <v>6699.9373859387279</v>
      </c>
      <c r="N24" s="6">
        <v>7152.62252794497</v>
      </c>
      <c r="O24" s="6">
        <v>7413.2989395242139</v>
      </c>
      <c r="P24" s="6">
        <v>7744.093304112308</v>
      </c>
      <c r="Q24" s="6">
        <v>7461.2522160209273</v>
      </c>
      <c r="R24" s="6">
        <v>7987.5525278943205</v>
      </c>
    </row>
    <row r="25" spans="1:18" ht="11.25" customHeight="1" x14ac:dyDescent="0.25">
      <c r="A25" s="52" t="s">
        <v>243</v>
      </c>
      <c r="B25" s="53" t="s">
        <v>242</v>
      </c>
      <c r="C25" s="6">
        <v>6.0905703640011373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50.800170000000001</v>
      </c>
      <c r="K25" s="6">
        <v>0</v>
      </c>
      <c r="L25" s="6">
        <v>0</v>
      </c>
      <c r="M25" s="6">
        <v>0</v>
      </c>
      <c r="N25" s="6">
        <v>114.69379956052397</v>
      </c>
      <c r="O25" s="6">
        <v>44.664182669341713</v>
      </c>
      <c r="P25" s="6">
        <v>51.782061645864857</v>
      </c>
      <c r="Q25" s="6">
        <v>155.29745671590493</v>
      </c>
      <c r="R25" s="6">
        <v>31.479969116160827</v>
      </c>
    </row>
    <row r="26" spans="1:18" ht="11.25" customHeight="1" x14ac:dyDescent="0.25">
      <c r="A26" s="50" t="s">
        <v>241</v>
      </c>
      <c r="B26" s="51" t="s">
        <v>240</v>
      </c>
      <c r="C26" s="7">
        <v>639.41434986146839</v>
      </c>
      <c r="D26" s="7">
        <v>582.69306000000006</v>
      </c>
      <c r="E26" s="7">
        <v>607.80437999999992</v>
      </c>
      <c r="F26" s="7">
        <v>371.59862000000004</v>
      </c>
      <c r="G26" s="7">
        <v>228.50605999999999</v>
      </c>
      <c r="H26" s="7">
        <v>269.72867106143076</v>
      </c>
      <c r="I26" s="7">
        <v>510.40836999999999</v>
      </c>
      <c r="J26" s="7">
        <v>308.70105999999998</v>
      </c>
      <c r="K26" s="7">
        <v>355.69880999999998</v>
      </c>
      <c r="L26" s="7">
        <v>489.80184000000003</v>
      </c>
      <c r="M26" s="7">
        <v>364.31291690809525</v>
      </c>
      <c r="N26" s="7">
        <v>465.46288334766388</v>
      </c>
      <c r="O26" s="7">
        <v>142.68653864526604</v>
      </c>
      <c r="P26" s="7">
        <v>4.9680206745110249</v>
      </c>
      <c r="Q26" s="7">
        <v>76.263423453381165</v>
      </c>
      <c r="R26" s="7">
        <v>18.176218890287032</v>
      </c>
    </row>
    <row r="27" spans="1:18" ht="11.25" customHeight="1" x14ac:dyDescent="0.25">
      <c r="A27" s="52" t="s">
        <v>239</v>
      </c>
      <c r="B27" s="53" t="s">
        <v>238</v>
      </c>
      <c r="C27" s="6">
        <v>637.38415974013469</v>
      </c>
      <c r="D27" s="6">
        <v>580.69308000000001</v>
      </c>
      <c r="E27" s="6">
        <v>605.80436999999995</v>
      </c>
      <c r="F27" s="6">
        <v>369.59863000000001</v>
      </c>
      <c r="G27" s="6">
        <v>226.50601</v>
      </c>
      <c r="H27" s="6">
        <v>267.69848094009706</v>
      </c>
      <c r="I27" s="6">
        <v>508.40834000000001</v>
      </c>
      <c r="J27" s="6">
        <v>308.70105999999998</v>
      </c>
      <c r="K27" s="6">
        <v>355.69880999999998</v>
      </c>
      <c r="L27" s="6">
        <v>489.80184000000003</v>
      </c>
      <c r="M27" s="6">
        <v>364.31291690809525</v>
      </c>
      <c r="N27" s="6">
        <v>465.46288334766388</v>
      </c>
      <c r="O27" s="6">
        <v>142.68653864526604</v>
      </c>
      <c r="P27" s="6">
        <v>4.9680206745110249</v>
      </c>
      <c r="Q27" s="6">
        <v>76.263423453381165</v>
      </c>
      <c r="R27" s="6">
        <v>18.176218890287032</v>
      </c>
    </row>
    <row r="28" spans="1:18" ht="11.25" customHeight="1" x14ac:dyDescent="0.25">
      <c r="A28" s="52" t="s">
        <v>237</v>
      </c>
      <c r="B28" s="53" t="s">
        <v>236</v>
      </c>
      <c r="C28" s="6">
        <v>2.0301901213337161</v>
      </c>
      <c r="D28" s="6">
        <v>1.9999800000000001</v>
      </c>
      <c r="E28" s="6">
        <v>2.0000100000000001</v>
      </c>
      <c r="F28" s="6">
        <v>1.9999899999999999</v>
      </c>
      <c r="G28" s="6">
        <v>2.0000499999999999</v>
      </c>
      <c r="H28" s="6">
        <v>2.0301901213337206</v>
      </c>
      <c r="I28" s="6">
        <v>2.0000300000000002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4371.0471004108122</v>
      </c>
      <c r="D30" s="4">
        <v>4731.2436399999997</v>
      </c>
      <c r="E30" s="4">
        <v>5177.1373000000003</v>
      </c>
      <c r="F30" s="4">
        <v>6398.9761900000003</v>
      </c>
      <c r="G30" s="4">
        <v>7198.7910400000001</v>
      </c>
      <c r="H30" s="4">
        <v>7240.9238559281575</v>
      </c>
      <c r="I30" s="4">
        <v>6999.0147699999998</v>
      </c>
      <c r="J30" s="4">
        <v>6765.0231400000002</v>
      </c>
      <c r="K30" s="4">
        <v>6568.2780600000006</v>
      </c>
      <c r="L30" s="4">
        <v>5686.1213099999995</v>
      </c>
      <c r="M30" s="4">
        <v>6630.4091029046149</v>
      </c>
      <c r="N30" s="4">
        <v>5516.4564822776347</v>
      </c>
      <c r="O30" s="4">
        <v>5796.1927964077558</v>
      </c>
      <c r="P30" s="4">
        <v>5877.6222675273802</v>
      </c>
      <c r="Q30" s="4">
        <v>5657.7285376730388</v>
      </c>
      <c r="R30" s="4">
        <v>5776.6459867664562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174.69188879335064</v>
      </c>
      <c r="D34" s="7">
        <v>153.79817</v>
      </c>
      <c r="E34" s="7">
        <v>170.30123</v>
      </c>
      <c r="F34" s="7">
        <v>150.49943999999999</v>
      </c>
      <c r="G34" s="7">
        <v>145.00385</v>
      </c>
      <c r="H34" s="7">
        <v>146.12591955670203</v>
      </c>
      <c r="I34" s="7">
        <v>170.30278999999999</v>
      </c>
      <c r="J34" s="7">
        <v>141.70048</v>
      </c>
      <c r="K34" s="7">
        <v>123.09959000000001</v>
      </c>
      <c r="L34" s="7">
        <v>108.80041</v>
      </c>
      <c r="M34" s="7">
        <v>125.25122508792049</v>
      </c>
      <c r="N34" s="7">
        <v>99.980892328269775</v>
      </c>
      <c r="O34" s="7">
        <v>88.134135855546035</v>
      </c>
      <c r="P34" s="7">
        <v>68.286399559745234</v>
      </c>
      <c r="Q34" s="7">
        <v>70.507242729214227</v>
      </c>
      <c r="R34" s="7">
        <v>59.472779286221844</v>
      </c>
    </row>
    <row r="35" spans="1:18" ht="11.25" customHeight="1" x14ac:dyDescent="0.25">
      <c r="A35" s="50" t="s">
        <v>223</v>
      </c>
      <c r="B35" s="51" t="s">
        <v>222</v>
      </c>
      <c r="C35" s="7">
        <v>684.77118563102954</v>
      </c>
      <c r="D35" s="7">
        <v>617.59264000000007</v>
      </c>
      <c r="E35" s="7">
        <v>722.4052099999999</v>
      </c>
      <c r="F35" s="7">
        <v>899.49664999999993</v>
      </c>
      <c r="G35" s="7">
        <v>1068.32835</v>
      </c>
      <c r="H35" s="7">
        <v>1112.209802235594</v>
      </c>
      <c r="I35" s="7">
        <v>996.81634999999994</v>
      </c>
      <c r="J35" s="7">
        <v>913.30313000000001</v>
      </c>
      <c r="K35" s="7">
        <v>729.19756999999993</v>
      </c>
      <c r="L35" s="7">
        <v>660.90247999999997</v>
      </c>
      <c r="M35" s="7">
        <v>769.11035451108353</v>
      </c>
      <c r="N35" s="7">
        <v>717.32588134135869</v>
      </c>
      <c r="O35" s="7">
        <v>832.47348810547498</v>
      </c>
      <c r="P35" s="7">
        <v>764.69302843819582</v>
      </c>
      <c r="Q35" s="7">
        <v>729.07641744893749</v>
      </c>
      <c r="R35" s="7">
        <v>779.80994815897861</v>
      </c>
    </row>
    <row r="36" spans="1:18" ht="11.25" customHeight="1" x14ac:dyDescent="0.25">
      <c r="A36" s="56" t="s">
        <v>221</v>
      </c>
      <c r="B36" s="53" t="s">
        <v>220</v>
      </c>
      <c r="C36" s="6">
        <v>681.7139581541976</v>
      </c>
      <c r="D36" s="6">
        <v>613.49269000000004</v>
      </c>
      <c r="E36" s="6">
        <v>718.30517999999995</v>
      </c>
      <c r="F36" s="6">
        <v>894.39666999999997</v>
      </c>
      <c r="G36" s="6">
        <v>1061.2281599999999</v>
      </c>
      <c r="H36" s="6">
        <v>1106.0953472819301</v>
      </c>
      <c r="I36" s="6">
        <v>989.71623</v>
      </c>
      <c r="J36" s="6">
        <v>908.20311000000004</v>
      </c>
      <c r="K36" s="6">
        <v>722.09758999999997</v>
      </c>
      <c r="L36" s="6">
        <v>656.80246</v>
      </c>
      <c r="M36" s="6">
        <v>765.04996010510592</v>
      </c>
      <c r="N36" s="6">
        <v>711.21142638769481</v>
      </c>
      <c r="O36" s="6">
        <v>830.44329798414128</v>
      </c>
      <c r="P36" s="6">
        <v>760.63262692537432</v>
      </c>
      <c r="Q36" s="6">
        <v>726.01919283195264</v>
      </c>
      <c r="R36" s="6">
        <v>775.74955760530077</v>
      </c>
    </row>
    <row r="37" spans="1:18" ht="11.25" customHeight="1" x14ac:dyDescent="0.25">
      <c r="A37" s="52" t="s">
        <v>219</v>
      </c>
      <c r="B37" s="53" t="s">
        <v>218</v>
      </c>
      <c r="C37" s="6">
        <v>3.0572274768319438</v>
      </c>
      <c r="D37" s="6">
        <v>4.0999499999999998</v>
      </c>
      <c r="E37" s="6">
        <v>4.1000300000000003</v>
      </c>
      <c r="F37" s="6">
        <v>5.0999800000000004</v>
      </c>
      <c r="G37" s="6">
        <v>7.1001899999999996</v>
      </c>
      <c r="H37" s="6">
        <v>6.1144549536639019</v>
      </c>
      <c r="I37" s="6">
        <v>7.1001200000000004</v>
      </c>
      <c r="J37" s="6">
        <v>5.1000199999999998</v>
      </c>
      <c r="K37" s="6">
        <v>7.0999800000000004</v>
      </c>
      <c r="L37" s="6">
        <v>4.1000199999999998</v>
      </c>
      <c r="M37" s="6">
        <v>4.0603944059775845</v>
      </c>
      <c r="N37" s="6">
        <v>6.1144549536638984</v>
      </c>
      <c r="O37" s="6">
        <v>2.0301901213337206</v>
      </c>
      <c r="P37" s="6">
        <v>4.0604015128215059</v>
      </c>
      <c r="Q37" s="6">
        <v>3.0572246169849016</v>
      </c>
      <c r="R37" s="6">
        <v>4.0603905536777942</v>
      </c>
    </row>
    <row r="38" spans="1:18" ht="11.25" customHeight="1" x14ac:dyDescent="0.25">
      <c r="A38" s="50" t="s">
        <v>217</v>
      </c>
      <c r="B38" s="51" t="s">
        <v>216</v>
      </c>
      <c r="C38" s="7">
        <v>41.368109295882221</v>
      </c>
      <c r="D38" s="7">
        <v>38.29954</v>
      </c>
      <c r="E38" s="7">
        <v>42.400300000000001</v>
      </c>
      <c r="F38" s="7">
        <v>52.699800000000003</v>
      </c>
      <c r="G38" s="7">
        <v>139.6037</v>
      </c>
      <c r="H38" s="7">
        <v>91.000286615075964</v>
      </c>
      <c r="I38" s="7">
        <v>198.60325</v>
      </c>
      <c r="J38" s="7">
        <v>166.50057000000001</v>
      </c>
      <c r="K38" s="7">
        <v>262.69911999999999</v>
      </c>
      <c r="L38" s="7">
        <v>237.90089</v>
      </c>
      <c r="M38" s="7">
        <v>200.89398440398557</v>
      </c>
      <c r="N38" s="7">
        <v>118.06152670297119</v>
      </c>
      <c r="O38" s="7">
        <v>101.43785229769752</v>
      </c>
      <c r="P38" s="7">
        <v>102.41765698222721</v>
      </c>
      <c r="Q38" s="7">
        <v>85.936673218059894</v>
      </c>
      <c r="R38" s="7">
        <v>113.88201270550445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36.209037928728321</v>
      </c>
      <c r="D40" s="6">
        <v>38.29954</v>
      </c>
      <c r="E40" s="6">
        <v>39.300280000000001</v>
      </c>
      <c r="F40" s="6">
        <v>48.599820000000001</v>
      </c>
      <c r="G40" s="6">
        <v>136.50362000000001</v>
      </c>
      <c r="H40" s="6">
        <v>87.895289958918511</v>
      </c>
      <c r="I40" s="6">
        <v>196.50322</v>
      </c>
      <c r="J40" s="6">
        <v>164.40056000000001</v>
      </c>
      <c r="K40" s="6">
        <v>260.59913</v>
      </c>
      <c r="L40" s="6">
        <v>235.80088000000001</v>
      </c>
      <c r="M40" s="6">
        <v>199.86694346600299</v>
      </c>
      <c r="N40" s="6">
        <v>117.03448934747297</v>
      </c>
      <c r="O40" s="6">
        <v>95.227858985382625</v>
      </c>
      <c r="P40" s="6">
        <v>98.285601325061805</v>
      </c>
      <c r="Q40" s="6">
        <v>84.909636823291535</v>
      </c>
      <c r="R40" s="6">
        <v>112.85497274192713</v>
      </c>
    </row>
    <row r="41" spans="1:18" ht="11.25" customHeight="1" x14ac:dyDescent="0.25">
      <c r="A41" s="52" t="s">
        <v>211</v>
      </c>
      <c r="B41" s="53" t="s">
        <v>210</v>
      </c>
      <c r="C41" s="6">
        <v>5.1590713671538992</v>
      </c>
      <c r="D41" s="6">
        <v>0</v>
      </c>
      <c r="E41" s="6">
        <v>3.1000200000000002</v>
      </c>
      <c r="F41" s="6">
        <v>4.0999800000000004</v>
      </c>
      <c r="G41" s="6">
        <v>3.1000800000000002</v>
      </c>
      <c r="H41" s="6">
        <v>3.1049966561574509</v>
      </c>
      <c r="I41" s="6">
        <v>2.1000299999999998</v>
      </c>
      <c r="J41" s="6">
        <v>2.1000100000000002</v>
      </c>
      <c r="K41" s="6">
        <v>2.09999</v>
      </c>
      <c r="L41" s="6">
        <v>2.1000100000000002</v>
      </c>
      <c r="M41" s="6">
        <v>1.0270409379825634</v>
      </c>
      <c r="N41" s="6">
        <v>1.0270373554982297</v>
      </c>
      <c r="O41" s="6">
        <v>6.209993312314892</v>
      </c>
      <c r="P41" s="6">
        <v>4.1320556571654166</v>
      </c>
      <c r="Q41" s="6">
        <v>1.0270363947683621</v>
      </c>
      <c r="R41" s="6">
        <v>1.0270399635773222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33.200539999999997</v>
      </c>
      <c r="J42" s="7">
        <v>24.400079999999999</v>
      </c>
      <c r="K42" s="7">
        <v>24.399920000000002</v>
      </c>
      <c r="L42" s="7">
        <v>16.600059999999999</v>
      </c>
      <c r="M42" s="7">
        <v>29.927495239352403</v>
      </c>
      <c r="N42" s="7">
        <v>11.082449603515796</v>
      </c>
      <c r="O42" s="7">
        <v>0</v>
      </c>
      <c r="P42" s="7">
        <v>1.0986968799399361</v>
      </c>
      <c r="Q42" s="7">
        <v>0</v>
      </c>
      <c r="R42" s="7">
        <v>1.0986939145245789</v>
      </c>
    </row>
    <row r="43" spans="1:18" ht="11.25" customHeight="1" x14ac:dyDescent="0.25">
      <c r="A43" s="50" t="s">
        <v>207</v>
      </c>
      <c r="B43" s="51" t="s">
        <v>206</v>
      </c>
      <c r="C43" s="7">
        <v>2666.0456673354347</v>
      </c>
      <c r="D43" s="7">
        <v>3127.0627599999998</v>
      </c>
      <c r="E43" s="7">
        <v>3539.1255000000001</v>
      </c>
      <c r="F43" s="7">
        <v>4447.8834500000003</v>
      </c>
      <c r="G43" s="7">
        <v>4991.8324599999996</v>
      </c>
      <c r="H43" s="7">
        <v>5142.1610776726911</v>
      </c>
      <c r="I43" s="7">
        <v>4822.0790800000004</v>
      </c>
      <c r="J43" s="7">
        <v>4919.1168200000002</v>
      </c>
      <c r="K43" s="7">
        <v>4809.6839300000001</v>
      </c>
      <c r="L43" s="7">
        <v>4129.9154799999997</v>
      </c>
      <c r="M43" s="7">
        <v>4823.0320141120865</v>
      </c>
      <c r="N43" s="7">
        <v>4031.0021973822491</v>
      </c>
      <c r="O43" s="7">
        <v>4245.6052355020511</v>
      </c>
      <c r="P43" s="7">
        <v>4426.3869974154104</v>
      </c>
      <c r="Q43" s="7">
        <v>4270.5845214181018</v>
      </c>
      <c r="R43" s="7">
        <v>4363.7733819884779</v>
      </c>
    </row>
    <row r="44" spans="1:18" ht="11.25" customHeight="1" x14ac:dyDescent="0.25">
      <c r="A44" s="50" t="s">
        <v>205</v>
      </c>
      <c r="B44" s="51" t="s">
        <v>204</v>
      </c>
      <c r="C44" s="7">
        <v>249.3551160791055</v>
      </c>
      <c r="D44" s="7">
        <v>301.89640000000003</v>
      </c>
      <c r="E44" s="7">
        <v>230.20166</v>
      </c>
      <c r="F44" s="7">
        <v>313.39882999999998</v>
      </c>
      <c r="G44" s="7">
        <v>292.30775999999997</v>
      </c>
      <c r="H44" s="7">
        <v>173.87981274481703</v>
      </c>
      <c r="I44" s="7">
        <v>190.10311999999999</v>
      </c>
      <c r="J44" s="7">
        <v>174.8006</v>
      </c>
      <c r="K44" s="7">
        <v>176.69941</v>
      </c>
      <c r="L44" s="7">
        <v>104.10039</v>
      </c>
      <c r="M44" s="7">
        <v>166.23732391531746</v>
      </c>
      <c r="N44" s="7">
        <v>82.162988439858566</v>
      </c>
      <c r="O44" s="7">
        <v>56.367631604089013</v>
      </c>
      <c r="P44" s="7">
        <v>55.412538292622969</v>
      </c>
      <c r="Q44" s="7">
        <v>39.170690405118989</v>
      </c>
      <c r="R44" s="7">
        <v>10.509246138930745</v>
      </c>
    </row>
    <row r="45" spans="1:18" ht="11.25" customHeight="1" x14ac:dyDescent="0.25">
      <c r="A45" s="50" t="s">
        <v>203</v>
      </c>
      <c r="B45" s="51" t="s">
        <v>202</v>
      </c>
      <c r="C45" s="7">
        <v>554.81513327600919</v>
      </c>
      <c r="D45" s="7">
        <v>492.59413000000006</v>
      </c>
      <c r="E45" s="7">
        <v>472.70340000000004</v>
      </c>
      <c r="F45" s="7">
        <v>534.99802</v>
      </c>
      <c r="G45" s="7">
        <v>561.71491999999989</v>
      </c>
      <c r="H45" s="7">
        <v>575.54695710327746</v>
      </c>
      <c r="I45" s="7">
        <v>587.90963999999997</v>
      </c>
      <c r="J45" s="7">
        <v>425.20146</v>
      </c>
      <c r="K45" s="7">
        <v>442.49851999999998</v>
      </c>
      <c r="L45" s="7">
        <v>427.90159999999997</v>
      </c>
      <c r="M45" s="7">
        <v>515.95670563486908</v>
      </c>
      <c r="N45" s="7">
        <v>456.84054647941116</v>
      </c>
      <c r="O45" s="7">
        <v>472.17445304289652</v>
      </c>
      <c r="P45" s="7">
        <v>459.32694995923845</v>
      </c>
      <c r="Q45" s="7">
        <v>462.45299245360644</v>
      </c>
      <c r="R45" s="7">
        <v>448.09992457381804</v>
      </c>
    </row>
    <row r="46" spans="1:18" ht="11.25" customHeight="1" x14ac:dyDescent="0.25">
      <c r="A46" s="52" t="s">
        <v>201</v>
      </c>
      <c r="B46" s="53" t="s">
        <v>200</v>
      </c>
      <c r="C46" s="6">
        <v>7.380338205789605</v>
      </c>
      <c r="D46" s="6">
        <v>7.3999100000000002</v>
      </c>
      <c r="E46" s="6">
        <v>10.500080000000001</v>
      </c>
      <c r="F46" s="6">
        <v>16.899940000000001</v>
      </c>
      <c r="G46" s="6">
        <v>10.50028</v>
      </c>
      <c r="H46" s="6">
        <v>11.584025986433604</v>
      </c>
      <c r="I46" s="6">
        <v>13.70022</v>
      </c>
      <c r="J46" s="6">
        <v>12.60004</v>
      </c>
      <c r="K46" s="6">
        <v>12.599959999999999</v>
      </c>
      <c r="L46" s="6">
        <v>13.700049999999999</v>
      </c>
      <c r="M46" s="6">
        <v>12.634992004483159</v>
      </c>
      <c r="N46" s="6">
        <v>14.736791821916496</v>
      </c>
      <c r="O46" s="6">
        <v>15.811598356740204</v>
      </c>
      <c r="P46" s="6">
        <v>16.862608635599894</v>
      </c>
      <c r="Q46" s="6">
        <v>20.015267414323056</v>
      </c>
      <c r="R46" s="6">
        <v>20.015336964599999</v>
      </c>
    </row>
    <row r="47" spans="1:18" ht="11.25" customHeight="1" x14ac:dyDescent="0.25">
      <c r="A47" s="52" t="s">
        <v>199</v>
      </c>
      <c r="B47" s="53" t="s">
        <v>198</v>
      </c>
      <c r="C47" s="6">
        <v>56.916977166332181</v>
      </c>
      <c r="D47" s="6">
        <v>52.899369999999998</v>
      </c>
      <c r="E47" s="6">
        <v>46.90034</v>
      </c>
      <c r="F47" s="6">
        <v>43.899839999999998</v>
      </c>
      <c r="G47" s="6">
        <v>42.901139999999998</v>
      </c>
      <c r="H47" s="6">
        <v>52.904366102990316</v>
      </c>
      <c r="I47" s="6">
        <v>52.900869999999998</v>
      </c>
      <c r="J47" s="6">
        <v>51.900179999999999</v>
      </c>
      <c r="K47" s="6">
        <v>59.899799999999999</v>
      </c>
      <c r="L47" s="6">
        <v>51.900190000000002</v>
      </c>
      <c r="M47" s="6">
        <v>44.927069868493184</v>
      </c>
      <c r="N47" s="6">
        <v>46.933218687302883</v>
      </c>
      <c r="O47" s="6">
        <v>112.80691697716603</v>
      </c>
      <c r="P47" s="6">
        <v>107.81560252280201</v>
      </c>
      <c r="Q47" s="6">
        <v>80.873144946178641</v>
      </c>
      <c r="R47" s="6">
        <v>72.872068113358551</v>
      </c>
    </row>
    <row r="48" spans="1:18" ht="11.25" customHeight="1" x14ac:dyDescent="0.25">
      <c r="A48" s="52" t="s">
        <v>197</v>
      </c>
      <c r="B48" s="53" t="s">
        <v>196</v>
      </c>
      <c r="C48" s="6">
        <v>291.53530142352139</v>
      </c>
      <c r="D48" s="6">
        <v>295.49648000000002</v>
      </c>
      <c r="E48" s="6">
        <v>247.60177999999999</v>
      </c>
      <c r="F48" s="6">
        <v>295.49889999999999</v>
      </c>
      <c r="G48" s="6">
        <v>294.50781999999998</v>
      </c>
      <c r="H48" s="6">
        <v>334.45590904748303</v>
      </c>
      <c r="I48" s="6">
        <v>414.30678999999998</v>
      </c>
      <c r="J48" s="6">
        <v>267.60091999999997</v>
      </c>
      <c r="K48" s="6">
        <v>271.59908999999999</v>
      </c>
      <c r="L48" s="6">
        <v>280.50105000000002</v>
      </c>
      <c r="M48" s="6">
        <v>345.4440252567868</v>
      </c>
      <c r="N48" s="6">
        <v>290.53214865768592</v>
      </c>
      <c r="O48" s="6">
        <v>269.56147893379205</v>
      </c>
      <c r="P48" s="6">
        <v>257.57276420157177</v>
      </c>
      <c r="Q48" s="6">
        <v>273.54994951818782</v>
      </c>
      <c r="R48" s="6">
        <v>270.56531877683528</v>
      </c>
    </row>
    <row r="49" spans="1:18" ht="11.25" customHeight="1" x14ac:dyDescent="0.25">
      <c r="A49" s="52" t="s">
        <v>195</v>
      </c>
      <c r="B49" s="53" t="s">
        <v>194</v>
      </c>
      <c r="C49" s="6">
        <v>50.22929206076229</v>
      </c>
      <c r="D49" s="6">
        <v>51.899380000000001</v>
      </c>
      <c r="E49" s="6">
        <v>83.800600000000003</v>
      </c>
      <c r="F49" s="6">
        <v>86.799679999999995</v>
      </c>
      <c r="G49" s="6">
        <v>119.00315999999999</v>
      </c>
      <c r="H49" s="6">
        <v>79.750644883920913</v>
      </c>
      <c r="I49" s="6">
        <v>59.100969999999997</v>
      </c>
      <c r="J49" s="6">
        <v>59.200200000000002</v>
      </c>
      <c r="K49" s="6">
        <v>69.399770000000004</v>
      </c>
      <c r="L49" s="6">
        <v>46.900179999999999</v>
      </c>
      <c r="M49" s="6">
        <v>80.013654470734735</v>
      </c>
      <c r="N49" s="6">
        <v>68.692079870067786</v>
      </c>
      <c r="O49" s="6">
        <v>69.002579535683608</v>
      </c>
      <c r="P49" s="6">
        <v>58.111511062910203</v>
      </c>
      <c r="Q49" s="6">
        <v>61.048954070417246</v>
      </c>
      <c r="R49" s="6">
        <v>39.720173475095173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148.7532244196037</v>
      </c>
      <c r="D51" s="6">
        <v>84.898989999999998</v>
      </c>
      <c r="E51" s="6">
        <v>83.900599999999997</v>
      </c>
      <c r="F51" s="6">
        <v>91.899659999999997</v>
      </c>
      <c r="G51" s="6">
        <v>94.802520000000001</v>
      </c>
      <c r="H51" s="6">
        <v>96.852011082449621</v>
      </c>
      <c r="I51" s="6">
        <v>47.900790000000001</v>
      </c>
      <c r="J51" s="6">
        <v>33.900120000000001</v>
      </c>
      <c r="K51" s="6">
        <v>28.9999</v>
      </c>
      <c r="L51" s="6">
        <v>34.900129999999997</v>
      </c>
      <c r="M51" s="6">
        <v>32.93696403437113</v>
      </c>
      <c r="N51" s="6">
        <v>35.946307442438091</v>
      </c>
      <c r="O51" s="6">
        <v>4.9918792395146614</v>
      </c>
      <c r="P51" s="6">
        <v>18.964463536354593</v>
      </c>
      <c r="Q51" s="6">
        <v>26.96567650449963</v>
      </c>
      <c r="R51" s="6">
        <v>44.927027243929039</v>
      </c>
    </row>
    <row r="52" spans="1:18" ht="11.25" customHeight="1" x14ac:dyDescent="0.25">
      <c r="A52" s="46" t="s">
        <v>189</v>
      </c>
      <c r="B52" s="47" t="s">
        <v>188</v>
      </c>
      <c r="C52" s="5">
        <v>5321.104423425988</v>
      </c>
      <c r="D52" s="5">
        <v>5388.1768499999998</v>
      </c>
      <c r="E52" s="5">
        <v>5608</v>
      </c>
      <c r="F52" s="5">
        <v>6991.87399</v>
      </c>
      <c r="G52" s="5">
        <v>7301.9</v>
      </c>
      <c r="H52" s="5">
        <v>8029.7363141301003</v>
      </c>
      <c r="I52" s="5">
        <v>8807.4289499999995</v>
      </c>
      <c r="J52" s="5">
        <v>8160.0723799999996</v>
      </c>
      <c r="K52" s="5">
        <v>8306.2282300000006</v>
      </c>
      <c r="L52" s="5">
        <v>8768.3682499999995</v>
      </c>
      <c r="M52" s="5">
        <v>10190.216872074128</v>
      </c>
      <c r="N52" s="5">
        <v>10983.519633132693</v>
      </c>
      <c r="O52" s="5">
        <v>11632.153434603983</v>
      </c>
      <c r="P52" s="5">
        <v>8526.894047960237</v>
      </c>
      <c r="Q52" s="5">
        <v>8313.5878741299712</v>
      </c>
      <c r="R52" s="5">
        <v>9430.7423324815354</v>
      </c>
    </row>
    <row r="53" spans="1:18" ht="11.25" customHeight="1" x14ac:dyDescent="0.25">
      <c r="A53" s="48" t="s">
        <v>187</v>
      </c>
      <c r="B53" s="49" t="s">
        <v>186</v>
      </c>
      <c r="C53" s="4">
        <v>5321.104423425988</v>
      </c>
      <c r="D53" s="4">
        <v>5388.1768499999998</v>
      </c>
      <c r="E53" s="4">
        <v>5608</v>
      </c>
      <c r="F53" s="4">
        <v>6991.87399</v>
      </c>
      <c r="G53" s="4">
        <v>7301.9</v>
      </c>
      <c r="H53" s="4">
        <v>8029.7363141301003</v>
      </c>
      <c r="I53" s="4">
        <v>8807.4289499999995</v>
      </c>
      <c r="J53" s="4">
        <v>8160.0723799999996</v>
      </c>
      <c r="K53" s="4">
        <v>8306.2282300000006</v>
      </c>
      <c r="L53" s="4">
        <v>8768.3682499999995</v>
      </c>
      <c r="M53" s="4">
        <v>10190.216872074128</v>
      </c>
      <c r="N53" s="4">
        <v>10983.519633132693</v>
      </c>
      <c r="O53" s="4">
        <v>11632.153434603983</v>
      </c>
      <c r="P53" s="4">
        <v>8526.894047960237</v>
      </c>
      <c r="Q53" s="4">
        <v>8313.5878741299712</v>
      </c>
      <c r="R53" s="4">
        <v>9430.7423324815354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125.51351867774937</v>
      </c>
      <c r="D61" s="5">
        <v>148.29936000000001</v>
      </c>
      <c r="E61" s="5">
        <v>164.5</v>
      </c>
      <c r="F61" s="5">
        <v>170.59936999999999</v>
      </c>
      <c r="G61" s="5">
        <v>267.3</v>
      </c>
      <c r="H61" s="5">
        <v>309.92643546383908</v>
      </c>
      <c r="I61" s="5">
        <v>755.00247999999999</v>
      </c>
      <c r="J61" s="5">
        <v>700.89763000000005</v>
      </c>
      <c r="K61" s="5">
        <v>697.70236999999997</v>
      </c>
      <c r="L61" s="5">
        <v>835.09698000000003</v>
      </c>
      <c r="M61" s="5">
        <v>843.38874558135331</v>
      </c>
      <c r="N61" s="5">
        <v>955.26416356166987</v>
      </c>
      <c r="O61" s="5">
        <v>915.59186013184149</v>
      </c>
      <c r="P61" s="5">
        <v>973.36868252603142</v>
      </c>
      <c r="Q61" s="5">
        <v>958.5371705492355</v>
      </c>
      <c r="R61" s="5">
        <v>948.09955498562567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125.51351867774937</v>
      </c>
      <c r="D68" s="4">
        <v>148.29936000000001</v>
      </c>
      <c r="E68" s="4">
        <v>164.5</v>
      </c>
      <c r="F68" s="4">
        <v>170.59936999999999</v>
      </c>
      <c r="G68" s="4">
        <v>267.3</v>
      </c>
      <c r="H68" s="4">
        <v>309.92643546383908</v>
      </c>
      <c r="I68" s="4">
        <v>755.00247999999999</v>
      </c>
      <c r="J68" s="4">
        <v>700.89763000000005</v>
      </c>
      <c r="K68" s="4">
        <v>697.70236999999997</v>
      </c>
      <c r="L68" s="4">
        <v>835.09698000000003</v>
      </c>
      <c r="M68" s="4">
        <v>843.38874558135331</v>
      </c>
      <c r="N68" s="4">
        <v>955.26416356166987</v>
      </c>
      <c r="O68" s="4">
        <v>915.59186013184149</v>
      </c>
      <c r="P68" s="4">
        <v>973.36868252603142</v>
      </c>
      <c r="Q68" s="4">
        <v>958.5371705492355</v>
      </c>
      <c r="R68" s="4">
        <v>948.09955498562567</v>
      </c>
    </row>
    <row r="69" spans="1:18" ht="11.25" customHeight="1" x14ac:dyDescent="0.25">
      <c r="A69" s="50" t="s">
        <v>155</v>
      </c>
      <c r="B69" s="51" t="s">
        <v>154</v>
      </c>
      <c r="C69" s="7">
        <v>118.109295882297</v>
      </c>
      <c r="D69" s="7">
        <v>140.89440000000002</v>
      </c>
      <c r="E69" s="7">
        <v>157.1</v>
      </c>
      <c r="F69" s="7">
        <v>161.6994</v>
      </c>
      <c r="G69" s="7">
        <v>257.7</v>
      </c>
      <c r="H69" s="7">
        <v>259.57772045476298</v>
      </c>
      <c r="I69" s="7">
        <v>518.33304999999996</v>
      </c>
      <c r="J69" s="7">
        <v>437.96100000000007</v>
      </c>
      <c r="K69" s="7">
        <v>363.80124000000001</v>
      </c>
      <c r="L69" s="7">
        <v>456.85306000000003</v>
      </c>
      <c r="M69" s="7">
        <v>494.38712142925573</v>
      </c>
      <c r="N69" s="7">
        <v>577.43383968663397</v>
      </c>
      <c r="O69" s="7">
        <v>483.37632559472524</v>
      </c>
      <c r="P69" s="7">
        <v>483.44797936371316</v>
      </c>
      <c r="Q69" s="7">
        <v>450.58316860389039</v>
      </c>
      <c r="R69" s="7">
        <v>410.33758293621474</v>
      </c>
    </row>
    <row r="70" spans="1:18" ht="11.25" customHeight="1" x14ac:dyDescent="0.25">
      <c r="A70" s="50" t="s">
        <v>153</v>
      </c>
      <c r="B70" s="51" t="s">
        <v>152</v>
      </c>
      <c r="C70" s="7">
        <v>7.4042227954523696</v>
      </c>
      <c r="D70" s="7">
        <v>7.40496</v>
      </c>
      <c r="E70" s="7">
        <v>7.4</v>
      </c>
      <c r="F70" s="7">
        <v>8.8999699999999997</v>
      </c>
      <c r="G70" s="7">
        <v>9.6</v>
      </c>
      <c r="H70" s="7">
        <v>8.1446450749976105</v>
      </c>
      <c r="I70" s="7">
        <v>8.8988499999999995</v>
      </c>
      <c r="J70" s="7">
        <v>8.1011299999999995</v>
      </c>
      <c r="K70" s="7">
        <v>8.9000299999999992</v>
      </c>
      <c r="L70" s="7">
        <v>10.401210000000001</v>
      </c>
      <c r="M70" s="7">
        <v>8.8850673545428798</v>
      </c>
      <c r="N70" s="7">
        <v>8.1446450749976105</v>
      </c>
      <c r="O70" s="7">
        <v>10.365911913633285</v>
      </c>
      <c r="P70" s="7">
        <v>9.6254896340880549</v>
      </c>
      <c r="Q70" s="7">
        <v>9.3149979197199713</v>
      </c>
      <c r="R70" s="7">
        <v>10.748074058282674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42.204069934078497</v>
      </c>
      <c r="I73" s="7">
        <v>227.77058</v>
      </c>
      <c r="J73" s="7">
        <v>254.8355</v>
      </c>
      <c r="K73" s="7">
        <v>325.00110000000001</v>
      </c>
      <c r="L73" s="7">
        <v>367.84271000000001</v>
      </c>
      <c r="M73" s="7">
        <v>340.11655679755478</v>
      </c>
      <c r="N73" s="7">
        <v>369.68567880003837</v>
      </c>
      <c r="O73" s="7">
        <v>421.84962262348296</v>
      </c>
      <c r="P73" s="7">
        <v>480.29521352823019</v>
      </c>
      <c r="Q73" s="7">
        <v>498.63900402562513</v>
      </c>
      <c r="R73" s="7">
        <v>527.01389799112826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22.903189999999999</v>
      </c>
      <c r="K74" s="6">
        <v>57.400190000000002</v>
      </c>
      <c r="L74" s="6">
        <v>42.30491</v>
      </c>
      <c r="M74" s="6">
        <v>44.95079774529485</v>
      </c>
      <c r="N74" s="6">
        <v>48.031909811789397</v>
      </c>
      <c r="O74" s="6">
        <v>31.432119996178457</v>
      </c>
      <c r="P74" s="6">
        <v>35.683576956147775</v>
      </c>
      <c r="Q74" s="6">
        <v>38.716952891964304</v>
      </c>
      <c r="R74" s="6">
        <v>36.710644061289962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42.204069934078497</v>
      </c>
      <c r="I75" s="6">
        <v>227.77058</v>
      </c>
      <c r="J75" s="6">
        <v>231.93231</v>
      </c>
      <c r="K75" s="6">
        <v>267.60091</v>
      </c>
      <c r="L75" s="6">
        <v>325.5378</v>
      </c>
      <c r="M75" s="6">
        <v>295.16575905225994</v>
      </c>
      <c r="N75" s="6">
        <v>321.653768988249</v>
      </c>
      <c r="O75" s="6">
        <v>390.41750262730449</v>
      </c>
      <c r="P75" s="6">
        <v>444.61163657208243</v>
      </c>
      <c r="Q75" s="6">
        <v>459.92205113366083</v>
      </c>
      <c r="R75" s="6">
        <v>490.30325392983832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1188.5984930153672</v>
      </c>
      <c r="D79" s="5">
        <v>1243.8466500000009</v>
      </c>
      <c r="E79" s="5">
        <v>1321.8658799999998</v>
      </c>
      <c r="F79" s="5">
        <v>1633.8207599999998</v>
      </c>
      <c r="G79" s="5">
        <v>1429.7740600000002</v>
      </c>
      <c r="H79" s="5">
        <v>1753.8215343460356</v>
      </c>
      <c r="I79" s="5">
        <v>1827.80601</v>
      </c>
      <c r="J79" s="5">
        <v>1902.6509500000009</v>
      </c>
      <c r="K79" s="5">
        <v>1702.1057900000001</v>
      </c>
      <c r="L79" s="5">
        <v>1680.2783500000003</v>
      </c>
      <c r="M79" s="5">
        <v>1710.9060919758253</v>
      </c>
      <c r="N79" s="5">
        <v>2147.1891595885559</v>
      </c>
      <c r="O79" s="5">
        <v>2000.3343842552767</v>
      </c>
      <c r="P79" s="5">
        <v>2146.1453075781283</v>
      </c>
      <c r="Q79" s="5">
        <v>2296.7913689643688</v>
      </c>
      <c r="R79" s="5">
        <v>2525.2593793721007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398</v>
      </c>
      <c r="B1" s="42" t="s">
        <v>397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400</v>
      </c>
      <c r="B1" s="42" t="s">
        <v>399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11.987332549885934</v>
      </c>
      <c r="D2" s="45">
        <v>12.000099999999989</v>
      </c>
      <c r="E2" s="45">
        <v>10.011329999999987</v>
      </c>
      <c r="F2" s="45">
        <v>10.010889999999989</v>
      </c>
      <c r="G2" s="45">
        <v>8.0000500000000017</v>
      </c>
      <c r="H2" s="45">
        <v>8.9806376180318637</v>
      </c>
      <c r="I2" s="45">
        <v>9.0115399999999966</v>
      </c>
      <c r="J2" s="45">
        <v>7.0091499999999911</v>
      </c>
      <c r="K2" s="45">
        <v>6.9997999999999934</v>
      </c>
      <c r="L2" s="45">
        <v>6.9884800000000027</v>
      </c>
      <c r="M2" s="45">
        <v>6.9956238919536062</v>
      </c>
      <c r="N2" s="45">
        <v>6.9958147553494285</v>
      </c>
      <c r="O2" s="45">
        <v>6.9982048713557106</v>
      </c>
      <c r="P2" s="45">
        <v>5.9921135075781606</v>
      </c>
      <c r="Q2" s="45">
        <v>4.9918948716365676</v>
      </c>
      <c r="R2" s="45">
        <v>4.988748146883033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11.987332549885934</v>
      </c>
      <c r="D21" s="5">
        <v>12.000099999999989</v>
      </c>
      <c r="E21" s="5">
        <v>10.011329999999987</v>
      </c>
      <c r="F21" s="5">
        <v>10.010889999999989</v>
      </c>
      <c r="G21" s="5">
        <v>8.0000500000000017</v>
      </c>
      <c r="H21" s="5">
        <v>8.9806376180318637</v>
      </c>
      <c r="I21" s="5">
        <v>9.0115399999999966</v>
      </c>
      <c r="J21" s="5">
        <v>7.0091499999999911</v>
      </c>
      <c r="K21" s="5">
        <v>6.9997999999999934</v>
      </c>
      <c r="L21" s="5">
        <v>6.9884800000000027</v>
      </c>
      <c r="M21" s="5">
        <v>6.9956238919536062</v>
      </c>
      <c r="N21" s="5">
        <v>6.9958147553494285</v>
      </c>
      <c r="O21" s="5">
        <v>6.9982048713557106</v>
      </c>
      <c r="P21" s="5">
        <v>5.9921135075781606</v>
      </c>
      <c r="Q21" s="5">
        <v>4.9918948716365676</v>
      </c>
      <c r="R21" s="5">
        <v>4.988748146883033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11.987332549885934</v>
      </c>
      <c r="D30" s="4">
        <v>12.000099999999989</v>
      </c>
      <c r="E30" s="4">
        <v>10.011329999999987</v>
      </c>
      <c r="F30" s="4">
        <v>10.010889999999989</v>
      </c>
      <c r="G30" s="4">
        <v>8.0000500000000017</v>
      </c>
      <c r="H30" s="4">
        <v>8.9806376180318637</v>
      </c>
      <c r="I30" s="4">
        <v>9.0115399999999966</v>
      </c>
      <c r="J30" s="4">
        <v>7.0091499999999911</v>
      </c>
      <c r="K30" s="4">
        <v>6.9997999999999934</v>
      </c>
      <c r="L30" s="4">
        <v>6.9884800000000027</v>
      </c>
      <c r="M30" s="4">
        <v>6.9956238919536062</v>
      </c>
      <c r="N30" s="4">
        <v>6.9958147553494285</v>
      </c>
      <c r="O30" s="4">
        <v>6.9982048713557106</v>
      </c>
      <c r="P30" s="4">
        <v>5.9921135075781606</v>
      </c>
      <c r="Q30" s="4">
        <v>4.9918948716365676</v>
      </c>
      <c r="R30" s="4">
        <v>4.988748146883033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11.987332549885934</v>
      </c>
      <c r="D45" s="7">
        <v>12.000099999999989</v>
      </c>
      <c r="E45" s="7">
        <v>10.011329999999987</v>
      </c>
      <c r="F45" s="7">
        <v>10.010889999999989</v>
      </c>
      <c r="G45" s="7">
        <v>8.0000500000000017</v>
      </c>
      <c r="H45" s="7">
        <v>8.9806376180318637</v>
      </c>
      <c r="I45" s="7">
        <v>9.0115399999999966</v>
      </c>
      <c r="J45" s="7">
        <v>7.0091499999999911</v>
      </c>
      <c r="K45" s="7">
        <v>6.9997999999999934</v>
      </c>
      <c r="L45" s="7">
        <v>6.9884800000000027</v>
      </c>
      <c r="M45" s="7">
        <v>6.9956238919536062</v>
      </c>
      <c r="N45" s="7">
        <v>6.9958147553494285</v>
      </c>
      <c r="O45" s="7">
        <v>6.9982048713557106</v>
      </c>
      <c r="P45" s="7">
        <v>5.9921135075781606</v>
      </c>
      <c r="Q45" s="7">
        <v>4.9918948716365676</v>
      </c>
      <c r="R45" s="7">
        <v>4.988748146883033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11.987332549885934</v>
      </c>
      <c r="D47" s="6">
        <v>12.000099999999989</v>
      </c>
      <c r="E47" s="6">
        <v>10.011329999999987</v>
      </c>
      <c r="F47" s="6">
        <v>10.010889999999989</v>
      </c>
      <c r="G47" s="6">
        <v>8.0000500000000017</v>
      </c>
      <c r="H47" s="6">
        <v>8.9806376180318637</v>
      </c>
      <c r="I47" s="6">
        <v>9.0115399999999966</v>
      </c>
      <c r="J47" s="6">
        <v>7.0091499999999911</v>
      </c>
      <c r="K47" s="6">
        <v>6.9997999999999934</v>
      </c>
      <c r="L47" s="6">
        <v>6.9884800000000027</v>
      </c>
      <c r="M47" s="6">
        <v>6.9956238919536062</v>
      </c>
      <c r="N47" s="6">
        <v>6.9958147553494285</v>
      </c>
      <c r="O47" s="6">
        <v>6.9982048713557106</v>
      </c>
      <c r="P47" s="6">
        <v>5.9921135075781606</v>
      </c>
      <c r="Q47" s="6">
        <v>4.9918948716365676</v>
      </c>
      <c r="R47" s="6">
        <v>4.988748146883033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402</v>
      </c>
      <c r="B1" s="42" t="s">
        <v>401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1653.3459358019545</v>
      </c>
      <c r="D2" s="45">
        <v>1670.4769899999992</v>
      </c>
      <c r="E2" s="45">
        <v>1643.7167899999993</v>
      </c>
      <c r="F2" s="45">
        <v>1692.4428399999999</v>
      </c>
      <c r="G2" s="45">
        <v>1833.9858600000007</v>
      </c>
      <c r="H2" s="45">
        <v>1658.9319552209179</v>
      </c>
      <c r="I2" s="45">
        <v>1948.1886300000001</v>
      </c>
      <c r="J2" s="45">
        <v>1821.1470000000004</v>
      </c>
      <c r="K2" s="45">
        <v>1759.9453500000006</v>
      </c>
      <c r="L2" s="45">
        <v>1746.0323100000005</v>
      </c>
      <c r="M2" s="45">
        <v>1788.3982863000615</v>
      </c>
      <c r="N2" s="45">
        <v>1629.6131813835786</v>
      </c>
      <c r="O2" s="45">
        <v>1772.3195821837203</v>
      </c>
      <c r="P2" s="45">
        <v>1732.4588424457334</v>
      </c>
      <c r="Q2" s="45">
        <v>1955.9508629611469</v>
      </c>
      <c r="R2" s="45">
        <v>1874.6230362256997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1336.2777118443746</v>
      </c>
      <c r="D21" s="5">
        <v>1432.9645700000001</v>
      </c>
      <c r="E21" s="5">
        <v>1396.8315399999999</v>
      </c>
      <c r="F21" s="5">
        <v>1415.33584</v>
      </c>
      <c r="G21" s="5">
        <v>1534.88256</v>
      </c>
      <c r="H21" s="5">
        <v>1342.8445593864215</v>
      </c>
      <c r="I21" s="5">
        <v>1627.2887999999998</v>
      </c>
      <c r="J21" s="5">
        <v>1533.7282</v>
      </c>
      <c r="K21" s="5">
        <v>1436.4607100000001</v>
      </c>
      <c r="L21" s="5">
        <v>1405.9374299999999</v>
      </c>
      <c r="M21" s="5">
        <v>1411.5228910063911</v>
      </c>
      <c r="N21" s="5">
        <v>1298.3114536587987</v>
      </c>
      <c r="O21" s="5">
        <v>1456.9036766162903</v>
      </c>
      <c r="P21" s="5">
        <v>1435.6689754777653</v>
      </c>
      <c r="Q21" s="5">
        <v>1622.0010278115565</v>
      </c>
      <c r="R21" s="5">
        <v>1554.0477944095769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1336.2777118443746</v>
      </c>
      <c r="D30" s="4">
        <v>1432.9645700000001</v>
      </c>
      <c r="E30" s="4">
        <v>1396.8315399999999</v>
      </c>
      <c r="F30" s="4">
        <v>1415.33584</v>
      </c>
      <c r="G30" s="4">
        <v>1534.88256</v>
      </c>
      <c r="H30" s="4">
        <v>1342.8445593864215</v>
      </c>
      <c r="I30" s="4">
        <v>1627.2887999999998</v>
      </c>
      <c r="J30" s="4">
        <v>1533.7282</v>
      </c>
      <c r="K30" s="4">
        <v>1436.4607100000001</v>
      </c>
      <c r="L30" s="4">
        <v>1405.9374299999999</v>
      </c>
      <c r="M30" s="4">
        <v>1411.5228910063911</v>
      </c>
      <c r="N30" s="4">
        <v>1298.3114536587987</v>
      </c>
      <c r="O30" s="4">
        <v>1456.9036766162903</v>
      </c>
      <c r="P30" s="4">
        <v>1435.6689754777653</v>
      </c>
      <c r="Q30" s="4">
        <v>1622.0010278115565</v>
      </c>
      <c r="R30" s="4">
        <v>1554.0477944095769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646.10203496703946</v>
      </c>
      <c r="D42" s="7">
        <v>709.25773000000004</v>
      </c>
      <c r="E42" s="7">
        <v>701.5</v>
      </c>
      <c r="F42" s="7">
        <v>700.4</v>
      </c>
      <c r="G42" s="7">
        <v>794.6</v>
      </c>
      <c r="H42" s="7">
        <v>612.85686340712766</v>
      </c>
      <c r="I42" s="7">
        <v>785.69128000000001</v>
      </c>
      <c r="J42" s="7">
        <v>901.00174000000004</v>
      </c>
      <c r="K42" s="7">
        <v>797.90282999999999</v>
      </c>
      <c r="L42" s="7">
        <v>838.89107000000001</v>
      </c>
      <c r="M42" s="7">
        <v>853.35031211528951</v>
      </c>
      <c r="N42" s="7">
        <v>775.77378889014824</v>
      </c>
      <c r="O42" s="7">
        <v>913.20066525035111</v>
      </c>
      <c r="P42" s="7">
        <v>916.52448110347916</v>
      </c>
      <c r="Q42" s="7">
        <v>1079.440145218307</v>
      </c>
      <c r="R42" s="7">
        <v>1047.293677084871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690.17567687733504</v>
      </c>
      <c r="D45" s="7">
        <v>723.70684000000006</v>
      </c>
      <c r="E45" s="7">
        <v>695.3315399999999</v>
      </c>
      <c r="F45" s="7">
        <v>714.93583999999998</v>
      </c>
      <c r="G45" s="7">
        <v>740.2825600000001</v>
      </c>
      <c r="H45" s="7">
        <v>729.98769597929379</v>
      </c>
      <c r="I45" s="7">
        <v>841.59751999999992</v>
      </c>
      <c r="J45" s="7">
        <v>632.72645999999997</v>
      </c>
      <c r="K45" s="7">
        <v>638.55788000000007</v>
      </c>
      <c r="L45" s="7">
        <v>567.04636000000005</v>
      </c>
      <c r="M45" s="7">
        <v>558.17257889110147</v>
      </c>
      <c r="N45" s="7">
        <v>522.53766476865042</v>
      </c>
      <c r="O45" s="7">
        <v>543.70301136593923</v>
      </c>
      <c r="P45" s="7">
        <v>519.14449437428618</v>
      </c>
      <c r="Q45" s="7">
        <v>542.56088259324952</v>
      </c>
      <c r="R45" s="7">
        <v>506.75411732470593</v>
      </c>
    </row>
    <row r="46" spans="1:18" ht="11.25" customHeight="1" x14ac:dyDescent="0.25">
      <c r="A46" s="52" t="s">
        <v>201</v>
      </c>
      <c r="B46" s="53" t="s">
        <v>200</v>
      </c>
      <c r="C46" s="6">
        <v>5.271693752182907</v>
      </c>
      <c r="D46" s="6">
        <v>4.2001200000000001</v>
      </c>
      <c r="E46" s="6">
        <v>4.1998199999999999</v>
      </c>
      <c r="F46" s="6">
        <v>5.2997700000000005</v>
      </c>
      <c r="G46" s="6">
        <v>4.19977</v>
      </c>
      <c r="H46" s="6">
        <v>4.203745860479005</v>
      </c>
      <c r="I46" s="6">
        <v>5.2998200000000004</v>
      </c>
      <c r="J46" s="6">
        <v>3.1749500000000008</v>
      </c>
      <c r="K46" s="6">
        <v>4.2000499999999992</v>
      </c>
      <c r="L46" s="6">
        <v>3.19998</v>
      </c>
      <c r="M46" s="6">
        <v>3.1527720890959046</v>
      </c>
      <c r="N46" s="6">
        <v>3.1527715585433285</v>
      </c>
      <c r="O46" s="6">
        <v>3.1574512003024395</v>
      </c>
      <c r="P46" s="6">
        <v>3.1575826469109725</v>
      </c>
      <c r="Q46" s="6">
        <v>3.1527306206486259</v>
      </c>
      <c r="R46" s="6">
        <v>3.1527729967272453</v>
      </c>
    </row>
    <row r="47" spans="1:18" ht="11.25" customHeight="1" x14ac:dyDescent="0.25">
      <c r="A47" s="52" t="s">
        <v>199</v>
      </c>
      <c r="B47" s="53" t="s">
        <v>198</v>
      </c>
      <c r="C47" s="6">
        <v>50.911254588779265</v>
      </c>
      <c r="D47" s="6">
        <v>50.900440000000003</v>
      </c>
      <c r="E47" s="6">
        <v>39.945189999999997</v>
      </c>
      <c r="F47" s="6">
        <v>41.945639999999997</v>
      </c>
      <c r="G47" s="6">
        <v>35.898260000000001</v>
      </c>
      <c r="H47" s="6">
        <v>36.949591476317345</v>
      </c>
      <c r="I47" s="6">
        <v>36.945410000000003</v>
      </c>
      <c r="J47" s="6">
        <v>35.949280000000002</v>
      </c>
      <c r="K47" s="6">
        <v>33.90137</v>
      </c>
      <c r="L47" s="6">
        <v>27.951979999999999</v>
      </c>
      <c r="M47" s="6">
        <v>30.943100900927963</v>
      </c>
      <c r="N47" s="6">
        <v>31.946758166066619</v>
      </c>
      <c r="O47" s="6">
        <v>28.94773123967245</v>
      </c>
      <c r="P47" s="6">
        <v>15.971011699481238</v>
      </c>
      <c r="Q47" s="6">
        <v>9.9836678276810904</v>
      </c>
      <c r="R47" s="6">
        <v>9.9774962937661034</v>
      </c>
    </row>
    <row r="48" spans="1:18" ht="11.25" customHeight="1" x14ac:dyDescent="0.25">
      <c r="A48" s="52" t="s">
        <v>197</v>
      </c>
      <c r="B48" s="53" t="s">
        <v>196</v>
      </c>
      <c r="C48" s="6">
        <v>586.05617230956216</v>
      </c>
      <c r="D48" s="6">
        <v>618.00534000000005</v>
      </c>
      <c r="E48" s="6">
        <v>599.98830999999996</v>
      </c>
      <c r="F48" s="6">
        <v>611.99266</v>
      </c>
      <c r="G48" s="6">
        <v>643.98706000000004</v>
      </c>
      <c r="H48" s="6">
        <v>649.94976293054117</v>
      </c>
      <c r="I48" s="6">
        <v>684.89239999999995</v>
      </c>
      <c r="J48" s="6">
        <v>526.10101999999995</v>
      </c>
      <c r="K48" s="6">
        <v>505.20179000000002</v>
      </c>
      <c r="L48" s="6">
        <v>501.19466999999997</v>
      </c>
      <c r="M48" s="6">
        <v>451.27633220740859</v>
      </c>
      <c r="N48" s="6">
        <v>458.25110571571395</v>
      </c>
      <c r="O48" s="6">
        <v>446.28222080354669</v>
      </c>
      <c r="P48" s="6">
        <v>412.32017609489361</v>
      </c>
      <c r="Q48" s="6">
        <v>439.28537307728982</v>
      </c>
      <c r="R48" s="6">
        <v>432.2880920808056</v>
      </c>
    </row>
    <row r="49" spans="1:18" ht="11.25" customHeight="1" x14ac:dyDescent="0.25">
      <c r="A49" s="52" t="s">
        <v>195</v>
      </c>
      <c r="B49" s="53" t="s">
        <v>194</v>
      </c>
      <c r="C49" s="6">
        <v>29.975344930531953</v>
      </c>
      <c r="D49" s="6">
        <v>31.60078</v>
      </c>
      <c r="E49" s="6">
        <v>32.198590000000003</v>
      </c>
      <c r="F49" s="6">
        <v>36.698</v>
      </c>
      <c r="G49" s="6">
        <v>35.197890000000001</v>
      </c>
      <c r="H49" s="6">
        <v>29.903913599064452</v>
      </c>
      <c r="I49" s="6">
        <v>25.655729999999998</v>
      </c>
      <c r="J49" s="6">
        <v>27.60087</v>
      </c>
      <c r="K49" s="6">
        <v>38.354379999999992</v>
      </c>
      <c r="L49" s="6">
        <v>22.699830000000002</v>
      </c>
      <c r="M49" s="6">
        <v>43.852193602879417</v>
      </c>
      <c r="N49" s="6">
        <v>14.211356531245279</v>
      </c>
      <c r="O49" s="6">
        <v>20.38910996624324</v>
      </c>
      <c r="P49" s="6">
        <v>22.801135035111557</v>
      </c>
      <c r="Q49" s="6">
        <v>27.228222608179749</v>
      </c>
      <c r="R49" s="6">
        <v>4.4186591768845176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17.961211296278712</v>
      </c>
      <c r="D51" s="6">
        <v>19.000160000000001</v>
      </c>
      <c r="E51" s="6">
        <v>18.99963</v>
      </c>
      <c r="F51" s="6">
        <v>18.999770000000002</v>
      </c>
      <c r="G51" s="6">
        <v>20.999580000000002</v>
      </c>
      <c r="H51" s="6">
        <v>8.9806821128918095</v>
      </c>
      <c r="I51" s="6">
        <v>88.804159999999996</v>
      </c>
      <c r="J51" s="6">
        <v>39.90034</v>
      </c>
      <c r="K51" s="6">
        <v>56.900289999999991</v>
      </c>
      <c r="L51" s="6">
        <v>11.9999</v>
      </c>
      <c r="M51" s="6">
        <v>28.948180090789648</v>
      </c>
      <c r="N51" s="6">
        <v>14.975672797081238</v>
      </c>
      <c r="O51" s="6">
        <v>44.926498156174418</v>
      </c>
      <c r="P51" s="6">
        <v>64.894588897888767</v>
      </c>
      <c r="Q51" s="6">
        <v>62.910888459450192</v>
      </c>
      <c r="R51" s="6">
        <v>56.91709677652247</v>
      </c>
    </row>
    <row r="52" spans="1:18" ht="11.25" customHeight="1" x14ac:dyDescent="0.25">
      <c r="A52" s="46" t="s">
        <v>189</v>
      </c>
      <c r="B52" s="47" t="s">
        <v>188</v>
      </c>
      <c r="C52" s="5">
        <v>317.0682239575799</v>
      </c>
      <c r="D52" s="5">
        <v>237.51241999999911</v>
      </c>
      <c r="E52" s="5">
        <v>246.88524999999936</v>
      </c>
      <c r="F52" s="5">
        <v>277.10699999999997</v>
      </c>
      <c r="G52" s="5">
        <v>299.10330000000067</v>
      </c>
      <c r="H52" s="5">
        <v>316.08739583449642</v>
      </c>
      <c r="I52" s="5">
        <v>320.89983000000029</v>
      </c>
      <c r="J52" s="5">
        <v>287.41880000000037</v>
      </c>
      <c r="K52" s="5">
        <v>323.48464000000058</v>
      </c>
      <c r="L52" s="5">
        <v>340.09488000000056</v>
      </c>
      <c r="M52" s="5">
        <v>376.87539529367041</v>
      </c>
      <c r="N52" s="5">
        <v>331.30172772477999</v>
      </c>
      <c r="O52" s="5">
        <v>315.41590556742995</v>
      </c>
      <c r="P52" s="5">
        <v>296.78986696796801</v>
      </c>
      <c r="Q52" s="5">
        <v>333.9498351495904</v>
      </c>
      <c r="R52" s="5">
        <v>320.5752418161228</v>
      </c>
    </row>
    <row r="53" spans="1:18" ht="11.25" customHeight="1" x14ac:dyDescent="0.25">
      <c r="A53" s="48" t="s">
        <v>187</v>
      </c>
      <c r="B53" s="49" t="s">
        <v>186</v>
      </c>
      <c r="C53" s="4">
        <v>317.0682239575799</v>
      </c>
      <c r="D53" s="4">
        <v>237.51241999999911</v>
      </c>
      <c r="E53" s="4">
        <v>246.88524999999936</v>
      </c>
      <c r="F53" s="4">
        <v>277.10699999999997</v>
      </c>
      <c r="G53" s="4">
        <v>299.10330000000067</v>
      </c>
      <c r="H53" s="4">
        <v>316.08739583449642</v>
      </c>
      <c r="I53" s="4">
        <v>320.89983000000029</v>
      </c>
      <c r="J53" s="4">
        <v>287.41880000000037</v>
      </c>
      <c r="K53" s="4">
        <v>323.48464000000058</v>
      </c>
      <c r="L53" s="4">
        <v>340.09488000000056</v>
      </c>
      <c r="M53" s="4">
        <v>376.87539529367041</v>
      </c>
      <c r="N53" s="4">
        <v>331.30172772477999</v>
      </c>
      <c r="O53" s="4">
        <v>315.41590556742995</v>
      </c>
      <c r="P53" s="4">
        <v>296.78986696796801</v>
      </c>
      <c r="Q53" s="4">
        <v>333.9498351495904</v>
      </c>
      <c r="R53" s="4">
        <v>320.5752418161228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404</v>
      </c>
      <c r="B1" s="42" t="s">
        <v>403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1014.8804053616792</v>
      </c>
      <c r="D2" s="45">
        <v>1003.2269500000003</v>
      </c>
      <c r="E2" s="45">
        <v>1007.3827000000026</v>
      </c>
      <c r="F2" s="45">
        <v>1038.8997600000002</v>
      </c>
      <c r="G2" s="45">
        <v>1154.8880699999995</v>
      </c>
      <c r="H2" s="45">
        <v>969.71539798810977</v>
      </c>
      <c r="I2" s="45">
        <v>1223.6012400000013</v>
      </c>
      <c r="J2" s="45">
        <v>1253.0138999999972</v>
      </c>
      <c r="K2" s="45">
        <v>1215.086600000004</v>
      </c>
      <c r="L2" s="45">
        <v>1220.2869700000065</v>
      </c>
      <c r="M2" s="45">
        <v>1301.9716075421984</v>
      </c>
      <c r="N2" s="45">
        <v>1154.8999341836043</v>
      </c>
      <c r="O2" s="45">
        <v>1296.0229367566003</v>
      </c>
      <c r="P2" s="45">
        <v>1300.1875008577758</v>
      </c>
      <c r="Q2" s="45">
        <v>1499.1675635903339</v>
      </c>
      <c r="R2" s="45">
        <v>1443.9651730982623</v>
      </c>
    </row>
    <row r="3" spans="1:18" ht="11.25" customHeight="1" x14ac:dyDescent="0.25">
      <c r="A3" s="46" t="s">
        <v>286</v>
      </c>
      <c r="B3" s="47" t="s">
        <v>285</v>
      </c>
      <c r="C3" s="5">
        <v>10.174845143647355</v>
      </c>
      <c r="D3" s="5">
        <v>11.45652000000125</v>
      </c>
      <c r="E3" s="5">
        <v>15.598000000003292</v>
      </c>
      <c r="F3" s="5">
        <v>14.393220000000383</v>
      </c>
      <c r="G3" s="5">
        <v>14.285419999998833</v>
      </c>
      <c r="H3" s="5">
        <v>11.560151109409874</v>
      </c>
      <c r="I3" s="5">
        <v>12.906150000000935</v>
      </c>
      <c r="J3" s="5">
        <v>12.2180699999968</v>
      </c>
      <c r="K3" s="5">
        <v>15.698790000003305</v>
      </c>
      <c r="L3" s="5">
        <v>14.301140000005926</v>
      </c>
      <c r="M3" s="5">
        <v>14.351167500501271</v>
      </c>
      <c r="N3" s="5">
        <v>15.651834491354748</v>
      </c>
      <c r="O3" s="5">
        <v>14.975421263721955</v>
      </c>
      <c r="P3" s="5">
        <v>16.33698391660289</v>
      </c>
      <c r="Q3" s="5">
        <v>14.292162288893564</v>
      </c>
      <c r="R3" s="5">
        <v>14.282809378638262</v>
      </c>
    </row>
    <row r="4" spans="1:18" ht="11.25" customHeight="1" x14ac:dyDescent="0.25">
      <c r="A4" s="48" t="s">
        <v>284</v>
      </c>
      <c r="B4" s="49" t="s">
        <v>283</v>
      </c>
      <c r="C4" s="4">
        <v>10.174845143647355</v>
      </c>
      <c r="D4" s="4">
        <v>11.45652000000125</v>
      </c>
      <c r="E4" s="4">
        <v>15.598000000003292</v>
      </c>
      <c r="F4" s="4">
        <v>14.393220000000383</v>
      </c>
      <c r="G4" s="4">
        <v>14.285419999998833</v>
      </c>
      <c r="H4" s="4">
        <v>11.560151109409874</v>
      </c>
      <c r="I4" s="4">
        <v>12.906150000000935</v>
      </c>
      <c r="J4" s="4">
        <v>12.2180699999968</v>
      </c>
      <c r="K4" s="4">
        <v>15.698790000003305</v>
      </c>
      <c r="L4" s="4">
        <v>14.301140000005926</v>
      </c>
      <c r="M4" s="4">
        <v>14.351167500501271</v>
      </c>
      <c r="N4" s="4">
        <v>15.651834491354748</v>
      </c>
      <c r="O4" s="4">
        <v>14.975421263721955</v>
      </c>
      <c r="P4" s="4">
        <v>16.33698391660289</v>
      </c>
      <c r="Q4" s="4">
        <v>14.292162288893564</v>
      </c>
      <c r="R4" s="4">
        <v>14.282809378638262</v>
      </c>
    </row>
    <row r="5" spans="1:18" ht="11.25" customHeight="1" x14ac:dyDescent="0.25">
      <c r="A5" s="50" t="s">
        <v>282</v>
      </c>
      <c r="B5" s="51" t="s">
        <v>281</v>
      </c>
      <c r="C5" s="7">
        <v>0.64488434662569682</v>
      </c>
      <c r="D5" s="7">
        <v>0.64728000000131891</v>
      </c>
      <c r="E5" s="7">
        <v>1.2998600000031884</v>
      </c>
      <c r="F5" s="7">
        <v>1.4051600000003639</v>
      </c>
      <c r="G5" s="7">
        <v>0.68541999999883263</v>
      </c>
      <c r="H5" s="7">
        <v>0.66876897042496575</v>
      </c>
      <c r="I5" s="7">
        <v>0.70000000000095497</v>
      </c>
      <c r="J5" s="7">
        <v>0.69397999999691251</v>
      </c>
      <c r="K5" s="7">
        <v>0.7000100000032945</v>
      </c>
      <c r="L5" s="7">
        <v>0.7000500000059271</v>
      </c>
      <c r="M5" s="7">
        <v>0.71707462665397625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0.64488434662569682</v>
      </c>
      <c r="D6" s="6">
        <v>0.64728000000131891</v>
      </c>
      <c r="E6" s="6">
        <v>1.2998600000031884</v>
      </c>
      <c r="F6" s="6">
        <v>1.4051600000003639</v>
      </c>
      <c r="G6" s="6">
        <v>0.68541999999883263</v>
      </c>
      <c r="H6" s="6">
        <v>0.66876897042496575</v>
      </c>
      <c r="I6" s="6">
        <v>0.70000000000095497</v>
      </c>
      <c r="J6" s="6">
        <v>0.69397999999691251</v>
      </c>
      <c r="K6" s="6">
        <v>0.7000100000032945</v>
      </c>
      <c r="L6" s="6">
        <v>0.7000500000059271</v>
      </c>
      <c r="M6" s="6">
        <v>0.71707462665397625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9.5299607970216584</v>
      </c>
      <c r="D11" s="7">
        <v>10.809239999999932</v>
      </c>
      <c r="E11" s="7">
        <v>14.298140000000103</v>
      </c>
      <c r="F11" s="7">
        <v>12.988060000000019</v>
      </c>
      <c r="G11" s="7">
        <v>13.6</v>
      </c>
      <c r="H11" s="7">
        <v>10.891382138984909</v>
      </c>
      <c r="I11" s="7">
        <v>12.20614999999998</v>
      </c>
      <c r="J11" s="7">
        <v>11.524089999999887</v>
      </c>
      <c r="K11" s="7">
        <v>14.998780000000011</v>
      </c>
      <c r="L11" s="7">
        <v>13.601089999999999</v>
      </c>
      <c r="M11" s="7">
        <v>13.634092873847294</v>
      </c>
      <c r="N11" s="7">
        <v>15.651834491354748</v>
      </c>
      <c r="O11" s="7">
        <v>14.975421263721955</v>
      </c>
      <c r="P11" s="7">
        <v>16.33698391660289</v>
      </c>
      <c r="Q11" s="7">
        <v>14.292162288893564</v>
      </c>
      <c r="R11" s="7">
        <v>14.282809378638262</v>
      </c>
    </row>
    <row r="12" spans="1:18" ht="11.25" customHeight="1" x14ac:dyDescent="0.25">
      <c r="A12" s="52" t="s">
        <v>268</v>
      </c>
      <c r="B12" s="53" t="s">
        <v>267</v>
      </c>
      <c r="C12" s="6">
        <v>9.5299607970216584</v>
      </c>
      <c r="D12" s="6">
        <v>10.809239999999932</v>
      </c>
      <c r="E12" s="6">
        <v>14.298140000000103</v>
      </c>
      <c r="F12" s="6">
        <v>12.988060000000019</v>
      </c>
      <c r="G12" s="6">
        <v>13.6</v>
      </c>
      <c r="H12" s="6">
        <v>10.891382138984909</v>
      </c>
      <c r="I12" s="6">
        <v>12.20614999999998</v>
      </c>
      <c r="J12" s="6">
        <v>11.524089999999887</v>
      </c>
      <c r="K12" s="6">
        <v>14.998780000000011</v>
      </c>
      <c r="L12" s="6">
        <v>13.601089999999999</v>
      </c>
      <c r="M12" s="6">
        <v>13.634092873847294</v>
      </c>
      <c r="N12" s="6">
        <v>15.651834491354748</v>
      </c>
      <c r="O12" s="6">
        <v>14.975421263721955</v>
      </c>
      <c r="P12" s="6">
        <v>16.33698391660289</v>
      </c>
      <c r="Q12" s="6">
        <v>14.292162288893564</v>
      </c>
      <c r="R12" s="6">
        <v>14.282809378638262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687.637336260452</v>
      </c>
      <c r="D21" s="5">
        <v>754.25801000000001</v>
      </c>
      <c r="E21" s="5">
        <v>744.89945</v>
      </c>
      <c r="F21" s="5">
        <v>747.39954</v>
      </c>
      <c r="G21" s="5">
        <v>841.49935000000005</v>
      </c>
      <c r="H21" s="5">
        <v>642.06785104420351</v>
      </c>
      <c r="I21" s="5">
        <v>889.79525999999998</v>
      </c>
      <c r="J21" s="5">
        <v>953.37702999999999</v>
      </c>
      <c r="K21" s="5">
        <v>875.90317000000005</v>
      </c>
      <c r="L21" s="5">
        <v>865.89094999999998</v>
      </c>
      <c r="M21" s="5">
        <v>910.74504474802688</v>
      </c>
      <c r="N21" s="5">
        <v>807.94637196746964</v>
      </c>
      <c r="O21" s="5">
        <v>965.6316099254484</v>
      </c>
      <c r="P21" s="5">
        <v>987.06064997320482</v>
      </c>
      <c r="Q21" s="5">
        <v>1150.92556615185</v>
      </c>
      <c r="R21" s="5">
        <v>1109.1071219035014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687.637336260452</v>
      </c>
      <c r="D30" s="4">
        <v>754.25801000000001</v>
      </c>
      <c r="E30" s="4">
        <v>744.89945</v>
      </c>
      <c r="F30" s="4">
        <v>747.39954</v>
      </c>
      <c r="G30" s="4">
        <v>841.49935000000005</v>
      </c>
      <c r="H30" s="4">
        <v>642.06785104420351</v>
      </c>
      <c r="I30" s="4">
        <v>889.79525999999998</v>
      </c>
      <c r="J30" s="4">
        <v>953.37702999999999</v>
      </c>
      <c r="K30" s="4">
        <v>875.90317000000005</v>
      </c>
      <c r="L30" s="4">
        <v>865.89094999999998</v>
      </c>
      <c r="M30" s="4">
        <v>910.74504474802688</v>
      </c>
      <c r="N30" s="4">
        <v>807.94637196746964</v>
      </c>
      <c r="O30" s="4">
        <v>965.6316099254484</v>
      </c>
      <c r="P30" s="4">
        <v>987.06064997320482</v>
      </c>
      <c r="Q30" s="4">
        <v>1150.92556615185</v>
      </c>
      <c r="R30" s="4">
        <v>1109.1071219035014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646.10203496703946</v>
      </c>
      <c r="D42" s="7">
        <v>709.25773000000004</v>
      </c>
      <c r="E42" s="7">
        <v>701.5</v>
      </c>
      <c r="F42" s="7">
        <v>700.4</v>
      </c>
      <c r="G42" s="7">
        <v>794.6</v>
      </c>
      <c r="H42" s="7">
        <v>612.85686340712766</v>
      </c>
      <c r="I42" s="7">
        <v>785.69128000000001</v>
      </c>
      <c r="J42" s="7">
        <v>901.00174000000004</v>
      </c>
      <c r="K42" s="7">
        <v>797.90282999999999</v>
      </c>
      <c r="L42" s="7">
        <v>838.89107000000001</v>
      </c>
      <c r="M42" s="7">
        <v>853.35031211528951</v>
      </c>
      <c r="N42" s="7">
        <v>775.77378889014824</v>
      </c>
      <c r="O42" s="7">
        <v>913.20066525035111</v>
      </c>
      <c r="P42" s="7">
        <v>916.52448110347916</v>
      </c>
      <c r="Q42" s="7">
        <v>1079.440145218307</v>
      </c>
      <c r="R42" s="7">
        <v>1047.293677084871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41.535301293412523</v>
      </c>
      <c r="D45" s="7">
        <v>45.000280000000004</v>
      </c>
      <c r="E45" s="7">
        <v>43.399450000000002</v>
      </c>
      <c r="F45" s="7">
        <v>46.999539999999996</v>
      </c>
      <c r="G45" s="7">
        <v>46.899349999999998</v>
      </c>
      <c r="H45" s="7">
        <v>29.210987637075814</v>
      </c>
      <c r="I45" s="7">
        <v>104.10397999999999</v>
      </c>
      <c r="J45" s="7">
        <v>52.37529</v>
      </c>
      <c r="K45" s="7">
        <v>78.000339999999994</v>
      </c>
      <c r="L45" s="7">
        <v>26.999880000000001</v>
      </c>
      <c r="M45" s="7">
        <v>57.394732632737352</v>
      </c>
      <c r="N45" s="7">
        <v>32.172583077321363</v>
      </c>
      <c r="O45" s="7">
        <v>52.430944675097287</v>
      </c>
      <c r="P45" s="7">
        <v>70.536168869725685</v>
      </c>
      <c r="Q45" s="7">
        <v>71.485420933542969</v>
      </c>
      <c r="R45" s="7">
        <v>61.813444818630437</v>
      </c>
    </row>
    <row r="46" spans="1:18" ht="11.25" customHeight="1" x14ac:dyDescent="0.25">
      <c r="A46" s="52" t="s">
        <v>201</v>
      </c>
      <c r="B46" s="53" t="s">
        <v>200</v>
      </c>
      <c r="C46" s="6">
        <v>4.2036877806439303</v>
      </c>
      <c r="D46" s="6">
        <v>4.2001200000000001</v>
      </c>
      <c r="E46" s="6">
        <v>4.1998199999999999</v>
      </c>
      <c r="F46" s="6">
        <v>5.2997700000000005</v>
      </c>
      <c r="G46" s="6">
        <v>4.19977</v>
      </c>
      <c r="H46" s="6">
        <v>4.203745860479005</v>
      </c>
      <c r="I46" s="6">
        <v>5.2998200000000004</v>
      </c>
      <c r="J46" s="6">
        <v>3.1749500000000008</v>
      </c>
      <c r="K46" s="6">
        <v>4.2000499999999992</v>
      </c>
      <c r="L46" s="6">
        <v>3.19998</v>
      </c>
      <c r="M46" s="6">
        <v>3.1527720890959046</v>
      </c>
      <c r="N46" s="6">
        <v>3.1527715585433285</v>
      </c>
      <c r="O46" s="6">
        <v>3.1574512003024395</v>
      </c>
      <c r="P46" s="6">
        <v>3.1575826469109725</v>
      </c>
      <c r="Q46" s="6">
        <v>3.1527306206486259</v>
      </c>
      <c r="R46" s="6">
        <v>3.1527729967272453</v>
      </c>
    </row>
    <row r="47" spans="1:18" ht="11.25" customHeight="1" x14ac:dyDescent="0.25">
      <c r="A47" s="52" t="s">
        <v>199</v>
      </c>
      <c r="B47" s="53" t="s">
        <v>198</v>
      </c>
      <c r="C47" s="6">
        <v>3.9887264736791801</v>
      </c>
      <c r="D47" s="6">
        <v>4</v>
      </c>
      <c r="E47" s="6">
        <v>3</v>
      </c>
      <c r="F47" s="6">
        <v>4</v>
      </c>
      <c r="G47" s="6">
        <v>3</v>
      </c>
      <c r="H47" s="6">
        <v>2.9855737078437001</v>
      </c>
      <c r="I47" s="6">
        <v>3</v>
      </c>
      <c r="J47" s="6">
        <v>3</v>
      </c>
      <c r="K47" s="6">
        <v>3</v>
      </c>
      <c r="L47" s="6">
        <v>2</v>
      </c>
      <c r="M47" s="6">
        <v>2.9855737078437001</v>
      </c>
      <c r="N47" s="6">
        <v>2.9855737078437001</v>
      </c>
      <c r="O47" s="6">
        <v>2.0063055316709701</v>
      </c>
      <c r="P47" s="6">
        <v>1.00315276583548</v>
      </c>
      <c r="Q47" s="6">
        <v>1.00315276583548</v>
      </c>
      <c r="R47" s="6">
        <v>1.00315276583548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15.3816757428107</v>
      </c>
      <c r="D49" s="6">
        <v>17.8</v>
      </c>
      <c r="E49" s="6">
        <v>17.2</v>
      </c>
      <c r="F49" s="6">
        <v>18.7</v>
      </c>
      <c r="G49" s="6">
        <v>18.7</v>
      </c>
      <c r="H49" s="6">
        <v>13.0409859558613</v>
      </c>
      <c r="I49" s="6">
        <v>7</v>
      </c>
      <c r="J49" s="6">
        <v>6.3</v>
      </c>
      <c r="K49" s="6">
        <v>13.9</v>
      </c>
      <c r="L49" s="6">
        <v>9.8000000000000007</v>
      </c>
      <c r="M49" s="6">
        <v>22.3082067450081</v>
      </c>
      <c r="N49" s="6">
        <v>11.0585650138531</v>
      </c>
      <c r="O49" s="6">
        <v>2.3406897869494601</v>
      </c>
      <c r="P49" s="6">
        <v>1.48084455909047</v>
      </c>
      <c r="Q49" s="6">
        <v>4.4186490876086699</v>
      </c>
      <c r="R49" s="6">
        <v>0.74042227954523998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17.961211296278712</v>
      </c>
      <c r="D51" s="6">
        <v>19.000160000000001</v>
      </c>
      <c r="E51" s="6">
        <v>18.99963</v>
      </c>
      <c r="F51" s="6">
        <v>18.999770000000002</v>
      </c>
      <c r="G51" s="6">
        <v>20.999580000000002</v>
      </c>
      <c r="H51" s="6">
        <v>8.9806821128918095</v>
      </c>
      <c r="I51" s="6">
        <v>88.804159999999996</v>
      </c>
      <c r="J51" s="6">
        <v>39.90034</v>
      </c>
      <c r="K51" s="6">
        <v>56.900289999999991</v>
      </c>
      <c r="L51" s="6">
        <v>11.9999</v>
      </c>
      <c r="M51" s="6">
        <v>28.948180090789648</v>
      </c>
      <c r="N51" s="6">
        <v>14.975672797081238</v>
      </c>
      <c r="O51" s="6">
        <v>44.926498156174418</v>
      </c>
      <c r="P51" s="6">
        <v>64.894588897888767</v>
      </c>
      <c r="Q51" s="6">
        <v>62.910888459450192</v>
      </c>
      <c r="R51" s="6">
        <v>56.91709677652247</v>
      </c>
    </row>
    <row r="52" spans="1:18" ht="11.25" customHeight="1" x14ac:dyDescent="0.25">
      <c r="A52" s="46" t="s">
        <v>189</v>
      </c>
      <c r="B52" s="47" t="s">
        <v>188</v>
      </c>
      <c r="C52" s="5">
        <v>317.0682239575799</v>
      </c>
      <c r="D52" s="5">
        <v>237.51241999999911</v>
      </c>
      <c r="E52" s="5">
        <v>246.88524999999936</v>
      </c>
      <c r="F52" s="5">
        <v>277.10699999999997</v>
      </c>
      <c r="G52" s="5">
        <v>299.10330000000067</v>
      </c>
      <c r="H52" s="5">
        <v>316.08739583449642</v>
      </c>
      <c r="I52" s="5">
        <v>320.89983000000029</v>
      </c>
      <c r="J52" s="5">
        <v>287.41880000000037</v>
      </c>
      <c r="K52" s="5">
        <v>323.48464000000058</v>
      </c>
      <c r="L52" s="5">
        <v>340.09488000000056</v>
      </c>
      <c r="M52" s="5">
        <v>376.87539529367041</v>
      </c>
      <c r="N52" s="5">
        <v>331.30172772477999</v>
      </c>
      <c r="O52" s="5">
        <v>315.41590556742995</v>
      </c>
      <c r="P52" s="5">
        <v>296.78986696796801</v>
      </c>
      <c r="Q52" s="5">
        <v>333.9498351495904</v>
      </c>
      <c r="R52" s="5">
        <v>320.5752418161228</v>
      </c>
    </row>
    <row r="53" spans="1:18" ht="11.25" customHeight="1" x14ac:dyDescent="0.25">
      <c r="A53" s="48" t="s">
        <v>187</v>
      </c>
      <c r="B53" s="49" t="s">
        <v>186</v>
      </c>
      <c r="C53" s="4">
        <v>317.0682239575799</v>
      </c>
      <c r="D53" s="4">
        <v>237.51241999999911</v>
      </c>
      <c r="E53" s="4">
        <v>246.88524999999936</v>
      </c>
      <c r="F53" s="4">
        <v>277.10699999999997</v>
      </c>
      <c r="G53" s="4">
        <v>299.10330000000067</v>
      </c>
      <c r="H53" s="4">
        <v>316.08739583449642</v>
      </c>
      <c r="I53" s="4">
        <v>320.89983000000029</v>
      </c>
      <c r="J53" s="4">
        <v>287.41880000000037</v>
      </c>
      <c r="K53" s="4">
        <v>323.48464000000058</v>
      </c>
      <c r="L53" s="4">
        <v>340.09488000000056</v>
      </c>
      <c r="M53" s="4">
        <v>376.87539529367041</v>
      </c>
      <c r="N53" s="4">
        <v>331.30172772477999</v>
      </c>
      <c r="O53" s="4">
        <v>315.41590556742995</v>
      </c>
      <c r="P53" s="4">
        <v>296.78986696796801</v>
      </c>
      <c r="Q53" s="4">
        <v>333.9498351495904</v>
      </c>
      <c r="R53" s="4">
        <v>320.5752418161228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406</v>
      </c>
      <c r="B1" s="42" t="s">
        <v>405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43.91375410207219</v>
      </c>
      <c r="D2" s="45">
        <v>41.900359999999999</v>
      </c>
      <c r="E2" s="45">
        <v>35.940660000000001</v>
      </c>
      <c r="F2" s="45">
        <v>37.941290000000002</v>
      </c>
      <c r="G2" s="45">
        <v>30.00018</v>
      </c>
      <c r="H2" s="45">
        <v>32.936966157622187</v>
      </c>
      <c r="I2" s="45">
        <v>31.94089</v>
      </c>
      <c r="J2" s="45">
        <v>30.9404</v>
      </c>
      <c r="K2" s="45">
        <v>29.999120000000001</v>
      </c>
      <c r="L2" s="45">
        <v>23.960540000000002</v>
      </c>
      <c r="M2" s="45">
        <v>25.953048363664088</v>
      </c>
      <c r="N2" s="45">
        <v>28.938319056257672</v>
      </c>
      <c r="O2" s="45">
        <v>43.923886547519324</v>
      </c>
      <c r="P2" s="45">
        <v>25.949909891384269</v>
      </c>
      <c r="Q2" s="45">
        <v>22.953162543745208</v>
      </c>
      <c r="R2" s="45">
        <v>21.960039689628637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43.91375410207219</v>
      </c>
      <c r="D21" s="5">
        <v>41.900359999999999</v>
      </c>
      <c r="E21" s="5">
        <v>35.940660000000001</v>
      </c>
      <c r="F21" s="5">
        <v>37.941290000000002</v>
      </c>
      <c r="G21" s="5">
        <v>30.00018</v>
      </c>
      <c r="H21" s="5">
        <v>32.936966157622187</v>
      </c>
      <c r="I21" s="5">
        <v>31.94089</v>
      </c>
      <c r="J21" s="5">
        <v>30.9404</v>
      </c>
      <c r="K21" s="5">
        <v>29.999120000000001</v>
      </c>
      <c r="L21" s="5">
        <v>23.960540000000002</v>
      </c>
      <c r="M21" s="5">
        <v>25.953048363664088</v>
      </c>
      <c r="N21" s="5">
        <v>28.938319056257672</v>
      </c>
      <c r="O21" s="5">
        <v>43.923886547519324</v>
      </c>
      <c r="P21" s="5">
        <v>25.949909891384269</v>
      </c>
      <c r="Q21" s="5">
        <v>22.953162543745208</v>
      </c>
      <c r="R21" s="5">
        <v>21.960039689628637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43.91375410207219</v>
      </c>
      <c r="D30" s="4">
        <v>41.900359999999999</v>
      </c>
      <c r="E30" s="4">
        <v>35.940660000000001</v>
      </c>
      <c r="F30" s="4">
        <v>37.941290000000002</v>
      </c>
      <c r="G30" s="4">
        <v>30.00018</v>
      </c>
      <c r="H30" s="4">
        <v>32.936966157622187</v>
      </c>
      <c r="I30" s="4">
        <v>31.94089</v>
      </c>
      <c r="J30" s="4">
        <v>30.9404</v>
      </c>
      <c r="K30" s="4">
        <v>29.999120000000001</v>
      </c>
      <c r="L30" s="4">
        <v>23.960540000000002</v>
      </c>
      <c r="M30" s="4">
        <v>25.953048363664088</v>
      </c>
      <c r="N30" s="4">
        <v>28.938319056257672</v>
      </c>
      <c r="O30" s="4">
        <v>43.923886547519324</v>
      </c>
      <c r="P30" s="4">
        <v>25.949909891384269</v>
      </c>
      <c r="Q30" s="4">
        <v>22.953162543745208</v>
      </c>
      <c r="R30" s="4">
        <v>21.960039689628637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43.91375410207219</v>
      </c>
      <c r="D45" s="7">
        <v>41.900359999999999</v>
      </c>
      <c r="E45" s="7">
        <v>35.940660000000001</v>
      </c>
      <c r="F45" s="7">
        <v>37.941290000000002</v>
      </c>
      <c r="G45" s="7">
        <v>30.00018</v>
      </c>
      <c r="H45" s="7">
        <v>32.936966157622187</v>
      </c>
      <c r="I45" s="7">
        <v>31.94089</v>
      </c>
      <c r="J45" s="7">
        <v>30.9404</v>
      </c>
      <c r="K45" s="7">
        <v>29.999120000000001</v>
      </c>
      <c r="L45" s="7">
        <v>23.960540000000002</v>
      </c>
      <c r="M45" s="7">
        <v>25.953048363664088</v>
      </c>
      <c r="N45" s="7">
        <v>28.938319056257672</v>
      </c>
      <c r="O45" s="7">
        <v>43.923886547519324</v>
      </c>
      <c r="P45" s="7">
        <v>25.949909891384269</v>
      </c>
      <c r="Q45" s="7">
        <v>22.953162543745208</v>
      </c>
      <c r="R45" s="7">
        <v>21.960039689628637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43.91375410207219</v>
      </c>
      <c r="D47" s="6">
        <v>41.900359999999999</v>
      </c>
      <c r="E47" s="6">
        <v>35.940660000000001</v>
      </c>
      <c r="F47" s="6">
        <v>37.941290000000002</v>
      </c>
      <c r="G47" s="6">
        <v>30.00018</v>
      </c>
      <c r="H47" s="6">
        <v>32.936966157622187</v>
      </c>
      <c r="I47" s="6">
        <v>31.94089</v>
      </c>
      <c r="J47" s="6">
        <v>30.9404</v>
      </c>
      <c r="K47" s="6">
        <v>29.999120000000001</v>
      </c>
      <c r="L47" s="6">
        <v>23.960540000000002</v>
      </c>
      <c r="M47" s="6">
        <v>25.953048363664088</v>
      </c>
      <c r="N47" s="6">
        <v>28.938319056257672</v>
      </c>
      <c r="O47" s="6">
        <v>43.923886547519324</v>
      </c>
      <c r="P47" s="6">
        <v>25.949909891384269</v>
      </c>
      <c r="Q47" s="6">
        <v>22.953162543745208</v>
      </c>
      <c r="R47" s="6">
        <v>21.960039689628637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408</v>
      </c>
      <c r="B1" s="42" t="s">
        <v>407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2.0058484744829101</v>
      </c>
      <c r="D2" s="45">
        <v>2.0000200000000001</v>
      </c>
      <c r="E2" s="45">
        <v>1.0011300000000001</v>
      </c>
      <c r="F2" s="45">
        <v>1.00109</v>
      </c>
      <c r="G2" s="45">
        <v>1.0000100000000001</v>
      </c>
      <c r="H2" s="45">
        <v>1.0031563296737691</v>
      </c>
      <c r="I2" s="45">
        <v>1.0012799999999999</v>
      </c>
      <c r="J2" s="45">
        <v>1.0013099999999999</v>
      </c>
      <c r="K2" s="45">
        <v>0.99997000000000003</v>
      </c>
      <c r="L2" s="45">
        <v>0.99836000000000003</v>
      </c>
      <c r="M2" s="45">
        <v>1.002785677344884</v>
      </c>
      <c r="N2" s="45">
        <v>2.0056260732059821</v>
      </c>
      <c r="O2" s="45">
        <v>1.0031556470885297</v>
      </c>
      <c r="P2" s="45">
        <v>1.0026644116266203</v>
      </c>
      <c r="Q2" s="45">
        <v>1.0031559072188285</v>
      </c>
      <c r="R2" s="45">
        <v>1.0025235510482622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2.0058484744829101</v>
      </c>
      <c r="D21" s="5">
        <v>2.0000200000000001</v>
      </c>
      <c r="E21" s="5">
        <v>1.0011300000000001</v>
      </c>
      <c r="F21" s="5">
        <v>1.00109</v>
      </c>
      <c r="G21" s="5">
        <v>1.0000100000000001</v>
      </c>
      <c r="H21" s="5">
        <v>1.0031563296737691</v>
      </c>
      <c r="I21" s="5">
        <v>1.0012799999999999</v>
      </c>
      <c r="J21" s="5">
        <v>1.0013099999999999</v>
      </c>
      <c r="K21" s="5">
        <v>0.99997000000000003</v>
      </c>
      <c r="L21" s="5">
        <v>0.99836000000000003</v>
      </c>
      <c r="M21" s="5">
        <v>1.002785677344884</v>
      </c>
      <c r="N21" s="5">
        <v>2.0056260732059821</v>
      </c>
      <c r="O21" s="5">
        <v>1.0031556470885297</v>
      </c>
      <c r="P21" s="5">
        <v>1.0026644116266203</v>
      </c>
      <c r="Q21" s="5">
        <v>1.0031559072188285</v>
      </c>
      <c r="R21" s="5">
        <v>1.0025235510482622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2.0058484744829101</v>
      </c>
      <c r="D30" s="4">
        <v>2.0000200000000001</v>
      </c>
      <c r="E30" s="4">
        <v>1.0011300000000001</v>
      </c>
      <c r="F30" s="4">
        <v>1.00109</v>
      </c>
      <c r="G30" s="4">
        <v>1.0000100000000001</v>
      </c>
      <c r="H30" s="4">
        <v>1.0031563296737691</v>
      </c>
      <c r="I30" s="4">
        <v>1.0012799999999999</v>
      </c>
      <c r="J30" s="4">
        <v>1.0013099999999999</v>
      </c>
      <c r="K30" s="4">
        <v>0.99997000000000003</v>
      </c>
      <c r="L30" s="4">
        <v>0.99836000000000003</v>
      </c>
      <c r="M30" s="4">
        <v>1.002785677344884</v>
      </c>
      <c r="N30" s="4">
        <v>2.0056260732059821</v>
      </c>
      <c r="O30" s="4">
        <v>1.0031556470885297</v>
      </c>
      <c r="P30" s="4">
        <v>1.0026644116266203</v>
      </c>
      <c r="Q30" s="4">
        <v>1.0031559072188285</v>
      </c>
      <c r="R30" s="4">
        <v>1.0025235510482622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2.0058484744829101</v>
      </c>
      <c r="D45" s="7">
        <v>2.0000200000000001</v>
      </c>
      <c r="E45" s="7">
        <v>1.0011300000000001</v>
      </c>
      <c r="F45" s="7">
        <v>1.00109</v>
      </c>
      <c r="G45" s="7">
        <v>1.0000100000000001</v>
      </c>
      <c r="H45" s="7">
        <v>1.0031563296737691</v>
      </c>
      <c r="I45" s="7">
        <v>1.0012799999999999</v>
      </c>
      <c r="J45" s="7">
        <v>1.0013099999999999</v>
      </c>
      <c r="K45" s="7">
        <v>0.99997000000000003</v>
      </c>
      <c r="L45" s="7">
        <v>0.99836000000000003</v>
      </c>
      <c r="M45" s="7">
        <v>1.002785677344884</v>
      </c>
      <c r="N45" s="7">
        <v>2.0056260732059821</v>
      </c>
      <c r="O45" s="7">
        <v>1.0031556470885297</v>
      </c>
      <c r="P45" s="7">
        <v>1.0026644116266203</v>
      </c>
      <c r="Q45" s="7">
        <v>1.0031559072188285</v>
      </c>
      <c r="R45" s="7">
        <v>1.0025235510482622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2.0058484744829101</v>
      </c>
      <c r="D47" s="6">
        <v>2.0000200000000001</v>
      </c>
      <c r="E47" s="6">
        <v>1.0011300000000001</v>
      </c>
      <c r="F47" s="6">
        <v>1.00109</v>
      </c>
      <c r="G47" s="6">
        <v>1.0000100000000001</v>
      </c>
      <c r="H47" s="6">
        <v>1.0031563296737691</v>
      </c>
      <c r="I47" s="6">
        <v>1.0012799999999999</v>
      </c>
      <c r="J47" s="6">
        <v>1.0013099999999999</v>
      </c>
      <c r="K47" s="6">
        <v>0.99997000000000003</v>
      </c>
      <c r="L47" s="6">
        <v>0.99836000000000003</v>
      </c>
      <c r="M47" s="6">
        <v>1.002785677344884</v>
      </c>
      <c r="N47" s="6">
        <v>2.0056260732059821</v>
      </c>
      <c r="O47" s="6">
        <v>1.0031556470885297</v>
      </c>
      <c r="P47" s="6">
        <v>1.0026644116266203</v>
      </c>
      <c r="Q47" s="6">
        <v>1.0031559072188285</v>
      </c>
      <c r="R47" s="6">
        <v>1.0025235510482622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410</v>
      </c>
      <c r="B1" s="42" t="s">
        <v>409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10.174845143647355</v>
      </c>
      <c r="D2" s="45">
        <v>11.45652000000125</v>
      </c>
      <c r="E2" s="45">
        <v>15.598000000003292</v>
      </c>
      <c r="F2" s="45">
        <v>14.393220000000383</v>
      </c>
      <c r="G2" s="45">
        <v>14.285419999998833</v>
      </c>
      <c r="H2" s="45">
        <v>11.560151109409874</v>
      </c>
      <c r="I2" s="45">
        <v>12.906150000000935</v>
      </c>
      <c r="J2" s="45">
        <v>14.901599999996801</v>
      </c>
      <c r="K2" s="45">
        <v>15.698790000003305</v>
      </c>
      <c r="L2" s="45">
        <v>14.301140000005926</v>
      </c>
      <c r="M2" s="45">
        <v>16.145064482354492</v>
      </c>
      <c r="N2" s="45">
        <v>22.858431451284169</v>
      </c>
      <c r="O2" s="45">
        <v>24.887405166168691</v>
      </c>
      <c r="P2" s="45">
        <v>36.137583493098198</v>
      </c>
      <c r="Q2" s="45">
        <v>35.010125272818755</v>
      </c>
      <c r="R2" s="45">
        <v>15.190411509114375</v>
      </c>
    </row>
    <row r="3" spans="1:18" ht="11.25" customHeight="1" x14ac:dyDescent="0.25">
      <c r="A3" s="46" t="s">
        <v>286</v>
      </c>
      <c r="B3" s="47" t="s">
        <v>285</v>
      </c>
      <c r="C3" s="5">
        <v>10.174845143647355</v>
      </c>
      <c r="D3" s="5">
        <v>11.45652000000125</v>
      </c>
      <c r="E3" s="5">
        <v>15.598000000003292</v>
      </c>
      <c r="F3" s="5">
        <v>14.393220000000383</v>
      </c>
      <c r="G3" s="5">
        <v>14.285419999998833</v>
      </c>
      <c r="H3" s="5">
        <v>11.560151109409874</v>
      </c>
      <c r="I3" s="5">
        <v>12.906150000000935</v>
      </c>
      <c r="J3" s="5">
        <v>14.901599999996801</v>
      </c>
      <c r="K3" s="5">
        <v>15.698790000003305</v>
      </c>
      <c r="L3" s="5">
        <v>14.301140000005926</v>
      </c>
      <c r="M3" s="5">
        <v>16.145064482354492</v>
      </c>
      <c r="N3" s="5">
        <v>22.858431451284169</v>
      </c>
      <c r="O3" s="5">
        <v>24.887405166168691</v>
      </c>
      <c r="P3" s="5">
        <v>36.137583493098198</v>
      </c>
      <c r="Q3" s="5">
        <v>35.010125272818755</v>
      </c>
      <c r="R3" s="5">
        <v>15.190411509114375</v>
      </c>
    </row>
    <row r="4" spans="1:18" ht="11.25" customHeight="1" x14ac:dyDescent="0.25">
      <c r="A4" s="48" t="s">
        <v>284</v>
      </c>
      <c r="B4" s="49" t="s">
        <v>283</v>
      </c>
      <c r="C4" s="4">
        <v>10.174845143647355</v>
      </c>
      <c r="D4" s="4">
        <v>11.45652000000125</v>
      </c>
      <c r="E4" s="4">
        <v>15.598000000003292</v>
      </c>
      <c r="F4" s="4">
        <v>14.393220000000383</v>
      </c>
      <c r="G4" s="4">
        <v>14.285419999998833</v>
      </c>
      <c r="H4" s="4">
        <v>11.560151109409874</v>
      </c>
      <c r="I4" s="4">
        <v>12.906150000000935</v>
      </c>
      <c r="J4" s="4">
        <v>14.901599999996801</v>
      </c>
      <c r="K4" s="4">
        <v>15.698790000003305</v>
      </c>
      <c r="L4" s="4">
        <v>14.301140000005926</v>
      </c>
      <c r="M4" s="4">
        <v>16.145064482354492</v>
      </c>
      <c r="N4" s="4">
        <v>22.858431451284169</v>
      </c>
      <c r="O4" s="4">
        <v>24.887405166168691</v>
      </c>
      <c r="P4" s="4">
        <v>36.137583493098198</v>
      </c>
      <c r="Q4" s="4">
        <v>35.010125272818755</v>
      </c>
      <c r="R4" s="4">
        <v>15.190411509114375</v>
      </c>
    </row>
    <row r="5" spans="1:18" ht="11.25" customHeight="1" x14ac:dyDescent="0.25">
      <c r="A5" s="50" t="s">
        <v>282</v>
      </c>
      <c r="B5" s="51" t="s">
        <v>281</v>
      </c>
      <c r="C5" s="7">
        <v>0.64488434662569682</v>
      </c>
      <c r="D5" s="7">
        <v>0.64728000000131891</v>
      </c>
      <c r="E5" s="7">
        <v>1.2998600000031884</v>
      </c>
      <c r="F5" s="7">
        <v>1.4051600000003639</v>
      </c>
      <c r="G5" s="7">
        <v>0.68541999999883263</v>
      </c>
      <c r="H5" s="7">
        <v>0.66876897042496575</v>
      </c>
      <c r="I5" s="7">
        <v>0.70000000000095497</v>
      </c>
      <c r="J5" s="7">
        <v>0.69397999999691251</v>
      </c>
      <c r="K5" s="7">
        <v>0.7000100000032945</v>
      </c>
      <c r="L5" s="7">
        <v>0.7000500000059271</v>
      </c>
      <c r="M5" s="7">
        <v>0.71707462665397625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0.64488434662569682</v>
      </c>
      <c r="D6" s="6">
        <v>0.64728000000131891</v>
      </c>
      <c r="E6" s="6">
        <v>1.2998600000031884</v>
      </c>
      <c r="F6" s="6">
        <v>1.4051600000003639</v>
      </c>
      <c r="G6" s="6">
        <v>0.68541999999883263</v>
      </c>
      <c r="H6" s="6">
        <v>0.66876897042496575</v>
      </c>
      <c r="I6" s="6">
        <v>0.70000000000095497</v>
      </c>
      <c r="J6" s="6">
        <v>0.69397999999691251</v>
      </c>
      <c r="K6" s="6">
        <v>0.7000100000032945</v>
      </c>
      <c r="L6" s="6">
        <v>0.7000500000059271</v>
      </c>
      <c r="M6" s="6">
        <v>0.71707462665397625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9.5299607970216584</v>
      </c>
      <c r="D11" s="7">
        <v>10.809239999999932</v>
      </c>
      <c r="E11" s="7">
        <v>14.298140000000103</v>
      </c>
      <c r="F11" s="7">
        <v>12.988060000000019</v>
      </c>
      <c r="G11" s="7">
        <v>13.6</v>
      </c>
      <c r="H11" s="7">
        <v>10.891382138984909</v>
      </c>
      <c r="I11" s="7">
        <v>12.20614999999998</v>
      </c>
      <c r="J11" s="7">
        <v>11.524089999999887</v>
      </c>
      <c r="K11" s="7">
        <v>14.998780000000011</v>
      </c>
      <c r="L11" s="7">
        <v>13.601089999999999</v>
      </c>
      <c r="M11" s="7">
        <v>13.634092873847294</v>
      </c>
      <c r="N11" s="7">
        <v>15.651834491354748</v>
      </c>
      <c r="O11" s="7">
        <v>14.975421263721955</v>
      </c>
      <c r="P11" s="7">
        <v>16.33698391660289</v>
      </c>
      <c r="Q11" s="7">
        <v>14.292162288893564</v>
      </c>
      <c r="R11" s="7">
        <v>14.282809378638262</v>
      </c>
    </row>
    <row r="12" spans="1:18" ht="11.25" customHeight="1" x14ac:dyDescent="0.25">
      <c r="A12" s="52" t="s">
        <v>268</v>
      </c>
      <c r="B12" s="53" t="s">
        <v>267</v>
      </c>
      <c r="C12" s="6">
        <v>9.5299607970216584</v>
      </c>
      <c r="D12" s="6">
        <v>10.809239999999932</v>
      </c>
      <c r="E12" s="6">
        <v>14.298140000000103</v>
      </c>
      <c r="F12" s="6">
        <v>12.988060000000019</v>
      </c>
      <c r="G12" s="6">
        <v>13.6</v>
      </c>
      <c r="H12" s="6">
        <v>10.891382138984909</v>
      </c>
      <c r="I12" s="6">
        <v>12.20614999999998</v>
      </c>
      <c r="J12" s="6">
        <v>11.524089999999887</v>
      </c>
      <c r="K12" s="6">
        <v>14.998780000000011</v>
      </c>
      <c r="L12" s="6">
        <v>13.601089999999999</v>
      </c>
      <c r="M12" s="6">
        <v>13.634092873847294</v>
      </c>
      <c r="N12" s="6">
        <v>15.651834491354748</v>
      </c>
      <c r="O12" s="6">
        <v>14.975421263721955</v>
      </c>
      <c r="P12" s="6">
        <v>16.33698391660289</v>
      </c>
      <c r="Q12" s="6">
        <v>14.292162288893564</v>
      </c>
      <c r="R12" s="6">
        <v>14.282809378638262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2.6835300000000011</v>
      </c>
      <c r="K14" s="7">
        <v>0</v>
      </c>
      <c r="L14" s="7">
        <v>0</v>
      </c>
      <c r="M14" s="7">
        <v>1.7938969818532229</v>
      </c>
      <c r="N14" s="7">
        <v>7.2065969599294206</v>
      </c>
      <c r="O14" s="7">
        <v>9.9119839024467353</v>
      </c>
      <c r="P14" s="7">
        <v>19.800599576495308</v>
      </c>
      <c r="Q14" s="7">
        <v>20.71796298392519</v>
      </c>
      <c r="R14" s="7">
        <v>0.90760213047611238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82"/>
  <sheetViews>
    <sheetView showGridLines="0" workbookViewId="0">
      <pane xSplit="2" ySplit="1" topLeftCell="D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412</v>
      </c>
      <c r="B1" s="42" t="s">
        <v>411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23689.00159284172</v>
      </c>
      <c r="D2" s="45">
        <v>25105.970310000004</v>
      </c>
      <c r="E2" s="45">
        <v>25319.62948</v>
      </c>
      <c r="F2" s="45">
        <v>26610.322339999999</v>
      </c>
      <c r="G2" s="45">
        <v>27007.905579999999</v>
      </c>
      <c r="H2" s="45">
        <v>27836.840168368399</v>
      </c>
      <c r="I2" s="45">
        <v>27777.951670000002</v>
      </c>
      <c r="J2" s="45">
        <v>27569.56465</v>
      </c>
      <c r="K2" s="45">
        <v>27839.229930000001</v>
      </c>
      <c r="L2" s="45">
        <v>26407.92366</v>
      </c>
      <c r="M2" s="45">
        <v>28172.272980240676</v>
      </c>
      <c r="N2" s="45">
        <v>27220.495575062421</v>
      </c>
      <c r="O2" s="45">
        <v>27128.19732632802</v>
      </c>
      <c r="P2" s="45">
        <v>27970.66834572755</v>
      </c>
      <c r="Q2" s="45">
        <v>26742.271562798334</v>
      </c>
      <c r="R2" s="45">
        <v>27370.140028643989</v>
      </c>
    </row>
    <row r="3" spans="1:18" ht="11.25" customHeight="1" x14ac:dyDescent="0.25">
      <c r="A3" s="46" t="s">
        <v>286</v>
      </c>
      <c r="B3" s="47" t="s">
        <v>285</v>
      </c>
      <c r="C3" s="5">
        <v>1402.9772940730218</v>
      </c>
      <c r="D3" s="5">
        <v>1338.54252</v>
      </c>
      <c r="E3" s="5">
        <v>1388.9965199999999</v>
      </c>
      <c r="F3" s="5">
        <v>1299.0002199999999</v>
      </c>
      <c r="G3" s="5">
        <v>1251.49188</v>
      </c>
      <c r="H3" s="5">
        <v>1395.2899459460671</v>
      </c>
      <c r="I3" s="5">
        <v>1454.6883399999995</v>
      </c>
      <c r="J3" s="5">
        <v>1431.18649</v>
      </c>
      <c r="K3" s="5">
        <v>1478.3942100000004</v>
      </c>
      <c r="L3" s="5">
        <v>1152.0983299999998</v>
      </c>
      <c r="M3" s="5">
        <v>1252.5800359763805</v>
      </c>
      <c r="N3" s="5">
        <v>1222.2204366849678</v>
      </c>
      <c r="O3" s="5">
        <v>1207.2083381485327</v>
      </c>
      <c r="P3" s="5">
        <v>1276.2924036075565</v>
      </c>
      <c r="Q3" s="5">
        <v>1270.4733139954872</v>
      </c>
      <c r="R3" s="5">
        <v>1456.2197342966817</v>
      </c>
    </row>
    <row r="4" spans="1:18" ht="11.25" customHeight="1" x14ac:dyDescent="0.25">
      <c r="A4" s="48" t="s">
        <v>284</v>
      </c>
      <c r="B4" s="49" t="s">
        <v>283</v>
      </c>
      <c r="C4" s="4">
        <v>1324.229803372747</v>
      </c>
      <c r="D4" s="4">
        <v>1259.7871700000001</v>
      </c>
      <c r="E4" s="4">
        <v>1328.9999399999999</v>
      </c>
      <c r="F4" s="4">
        <v>1233.0001800000002</v>
      </c>
      <c r="G4" s="4">
        <v>1195.7962600000001</v>
      </c>
      <c r="H4" s="4">
        <v>1352.4171106997787</v>
      </c>
      <c r="I4" s="4">
        <v>1426.8887699999996</v>
      </c>
      <c r="J4" s="4">
        <v>1409.9879099999998</v>
      </c>
      <c r="K4" s="4">
        <v>1457.1941300000003</v>
      </c>
      <c r="L4" s="4">
        <v>1131.7966299999998</v>
      </c>
      <c r="M4" s="4">
        <v>1231.1790439412659</v>
      </c>
      <c r="N4" s="4">
        <v>1201.6080177150275</v>
      </c>
      <c r="O4" s="4">
        <v>1193.6180185927058</v>
      </c>
      <c r="P4" s="4">
        <v>1265.4010400567784</v>
      </c>
      <c r="Q4" s="4">
        <v>1260.2745942094932</v>
      </c>
      <c r="R4" s="4">
        <v>1445.8062213453106</v>
      </c>
    </row>
    <row r="5" spans="1:18" ht="11.25" customHeight="1" x14ac:dyDescent="0.25">
      <c r="A5" s="50" t="s">
        <v>282</v>
      </c>
      <c r="B5" s="51" t="s">
        <v>281</v>
      </c>
      <c r="C5" s="7">
        <v>279.06405384207687</v>
      </c>
      <c r="D5" s="7">
        <v>276.52666000000005</v>
      </c>
      <c r="E5" s="7">
        <v>256.20031999999998</v>
      </c>
      <c r="F5" s="7">
        <v>231.09196</v>
      </c>
      <c r="G5" s="7">
        <v>224.2927</v>
      </c>
      <c r="H5" s="7">
        <v>216.20330510588551</v>
      </c>
      <c r="I5" s="7">
        <v>281.69897000000003</v>
      </c>
      <c r="J5" s="7">
        <v>319.36957999999998</v>
      </c>
      <c r="K5" s="7">
        <v>365.88903000000005</v>
      </c>
      <c r="L5" s="7">
        <v>261.32321999999999</v>
      </c>
      <c r="M5" s="7">
        <v>245.22690983249646</v>
      </c>
      <c r="N5" s="7">
        <v>254.08299822648601</v>
      </c>
      <c r="O5" s="7">
        <v>234.38954210906527</v>
      </c>
      <c r="P5" s="7">
        <v>278.9661959946273</v>
      </c>
      <c r="Q5" s="7">
        <v>305.41176665175209</v>
      </c>
      <c r="R5" s="7">
        <v>652.18194802591336</v>
      </c>
    </row>
    <row r="6" spans="1:18" ht="11.25" customHeight="1" x14ac:dyDescent="0.25">
      <c r="A6" s="52" t="s">
        <v>280</v>
      </c>
      <c r="B6" s="53" t="s">
        <v>279</v>
      </c>
      <c r="C6" s="6">
        <v>1.3136519741841099</v>
      </c>
      <c r="D6" s="6">
        <v>0.65281</v>
      </c>
      <c r="E6" s="6">
        <v>3.9001199999999998</v>
      </c>
      <c r="F6" s="6">
        <v>1.3955</v>
      </c>
      <c r="G6" s="6">
        <v>4.0146100000000002</v>
      </c>
      <c r="H6" s="6">
        <v>2.6989581720226545</v>
      </c>
      <c r="I6" s="6">
        <v>0</v>
      </c>
      <c r="J6" s="6">
        <v>46.80283</v>
      </c>
      <c r="K6" s="6">
        <v>1.4</v>
      </c>
      <c r="L6" s="6">
        <v>0.70006999999999997</v>
      </c>
      <c r="M6" s="6">
        <v>0.71602751855477353</v>
      </c>
      <c r="N6" s="6">
        <v>0</v>
      </c>
      <c r="O6" s="6">
        <v>7.1892551604639721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257.59180819253203</v>
      </c>
      <c r="D8" s="6">
        <v>252.57221000000001</v>
      </c>
      <c r="E8" s="6">
        <v>221.00026</v>
      </c>
      <c r="F8" s="6">
        <v>191.4966</v>
      </c>
      <c r="G8" s="6">
        <v>185.77796999999998</v>
      </c>
      <c r="H8" s="6">
        <v>178.7522689745621</v>
      </c>
      <c r="I8" s="6">
        <v>237.59912</v>
      </c>
      <c r="J8" s="6">
        <v>225.86359999999999</v>
      </c>
      <c r="K8" s="6">
        <v>322.48888000000005</v>
      </c>
      <c r="L8" s="6">
        <v>222.31995000000001</v>
      </c>
      <c r="M8" s="6">
        <v>208.51613343345383</v>
      </c>
      <c r="N8" s="6">
        <v>216.79912103983813</v>
      </c>
      <c r="O8" s="6">
        <v>188.26844006635517</v>
      </c>
      <c r="P8" s="6">
        <v>240.34484761390786</v>
      </c>
      <c r="Q8" s="6">
        <v>260.38931513746905</v>
      </c>
      <c r="R8" s="6">
        <v>608.9276545512962</v>
      </c>
    </row>
    <row r="9" spans="1:18" ht="11.25" customHeight="1" x14ac:dyDescent="0.25">
      <c r="A9" s="52" t="s">
        <v>274</v>
      </c>
      <c r="B9" s="53" t="s">
        <v>273</v>
      </c>
      <c r="C9" s="6">
        <v>20.158593675360699</v>
      </c>
      <c r="D9" s="6">
        <v>23.301639999999999</v>
      </c>
      <c r="E9" s="6">
        <v>31.299939999999999</v>
      </c>
      <c r="F9" s="6">
        <v>38.199860000000001</v>
      </c>
      <c r="G9" s="6">
        <v>34.500120000000003</v>
      </c>
      <c r="H9" s="6">
        <v>34.752077959300742</v>
      </c>
      <c r="I9" s="6">
        <v>44.099850000000004</v>
      </c>
      <c r="J9" s="6">
        <v>46.703150000000001</v>
      </c>
      <c r="K9" s="6">
        <v>42.000149999999998</v>
      </c>
      <c r="L9" s="6">
        <v>38.303199999999997</v>
      </c>
      <c r="M9" s="6">
        <v>35.994748880487883</v>
      </c>
      <c r="N9" s="6">
        <v>37.283877186647871</v>
      </c>
      <c r="O9" s="6">
        <v>38.931846882246113</v>
      </c>
      <c r="P9" s="6">
        <v>38.621348380719425</v>
      </c>
      <c r="Q9" s="6">
        <v>45.022451514282999</v>
      </c>
      <c r="R9" s="6">
        <v>43.254293474617107</v>
      </c>
    </row>
    <row r="10" spans="1:18" ht="11.25" customHeight="1" x14ac:dyDescent="0.25">
      <c r="A10" s="50" t="s">
        <v>272</v>
      </c>
      <c r="B10" s="51" t="s">
        <v>271</v>
      </c>
      <c r="C10" s="7">
        <v>2.7944969905416999</v>
      </c>
      <c r="D10" s="7">
        <v>0.70004999999999995</v>
      </c>
      <c r="E10" s="7">
        <v>0.7</v>
      </c>
      <c r="F10" s="7">
        <v>1.3999900000000001</v>
      </c>
      <c r="G10" s="7">
        <v>0.7</v>
      </c>
      <c r="H10" s="7">
        <v>0.69265310021974702</v>
      </c>
      <c r="I10" s="7">
        <v>0.7</v>
      </c>
      <c r="J10" s="7">
        <v>6.2995799999999997</v>
      </c>
      <c r="K10" s="7">
        <v>35.000129999999999</v>
      </c>
      <c r="L10" s="7">
        <v>12.601050000000001</v>
      </c>
      <c r="M10" s="7">
        <v>9.1001986220742594</v>
      </c>
      <c r="N10" s="7">
        <v>0</v>
      </c>
      <c r="O10" s="7">
        <v>4.8963365710800417</v>
      </c>
      <c r="P10" s="7">
        <v>6.3055262662399016</v>
      </c>
      <c r="Q10" s="7">
        <v>4.2036877806439303</v>
      </c>
      <c r="R10" s="7">
        <v>2.7944518699780225</v>
      </c>
    </row>
    <row r="11" spans="1:18" ht="11.25" customHeight="1" x14ac:dyDescent="0.25">
      <c r="A11" s="50" t="s">
        <v>270</v>
      </c>
      <c r="B11" s="51" t="s">
        <v>269</v>
      </c>
      <c r="C11" s="7">
        <v>1042.3712525401284</v>
      </c>
      <c r="D11" s="7">
        <v>969.05951000000005</v>
      </c>
      <c r="E11" s="7">
        <v>1048.69967</v>
      </c>
      <c r="F11" s="7">
        <v>996.00825000000009</v>
      </c>
      <c r="G11" s="7">
        <v>942.90345999999988</v>
      </c>
      <c r="H11" s="7">
        <v>1092.2900452040965</v>
      </c>
      <c r="I11" s="7">
        <v>1132.7898399999999</v>
      </c>
      <c r="J11" s="7">
        <v>1052.80457</v>
      </c>
      <c r="K11" s="7">
        <v>1008.60497</v>
      </c>
      <c r="L11" s="7">
        <v>822.76886999999999</v>
      </c>
      <c r="M11" s="7">
        <v>931.83116239173614</v>
      </c>
      <c r="N11" s="7">
        <v>902.49648256945954</v>
      </c>
      <c r="O11" s="7">
        <v>909.30961594435291</v>
      </c>
      <c r="P11" s="7">
        <v>919.79718773894081</v>
      </c>
      <c r="Q11" s="7">
        <v>891.24430444249799</v>
      </c>
      <c r="R11" s="7">
        <v>789.03850852598487</v>
      </c>
    </row>
    <row r="12" spans="1:18" ht="11.25" customHeight="1" x14ac:dyDescent="0.25">
      <c r="A12" s="52" t="s">
        <v>268</v>
      </c>
      <c r="B12" s="53" t="s">
        <v>267</v>
      </c>
      <c r="C12" s="6">
        <v>1042.3712525401284</v>
      </c>
      <c r="D12" s="6">
        <v>969.05951000000005</v>
      </c>
      <c r="E12" s="6">
        <v>1048.69967</v>
      </c>
      <c r="F12" s="6">
        <v>996.00825000000009</v>
      </c>
      <c r="G12" s="6">
        <v>942.90345999999988</v>
      </c>
      <c r="H12" s="6">
        <v>1092.2900452040965</v>
      </c>
      <c r="I12" s="6">
        <v>1132.7898399999999</v>
      </c>
      <c r="J12" s="6">
        <v>1052.80457</v>
      </c>
      <c r="K12" s="6">
        <v>1008.60497</v>
      </c>
      <c r="L12" s="6">
        <v>822.76886999999999</v>
      </c>
      <c r="M12" s="6">
        <v>931.83116239173614</v>
      </c>
      <c r="N12" s="6">
        <v>902.49648256945954</v>
      </c>
      <c r="O12" s="6">
        <v>909.30961594435291</v>
      </c>
      <c r="P12" s="6">
        <v>919.79718773894081</v>
      </c>
      <c r="Q12" s="6">
        <v>891.24430444249799</v>
      </c>
      <c r="R12" s="6">
        <v>789.03850852598487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13.50095</v>
      </c>
      <c r="E14" s="7">
        <v>23.39995</v>
      </c>
      <c r="F14" s="7">
        <v>4.4999799999999999</v>
      </c>
      <c r="G14" s="7">
        <v>27.900099999999998</v>
      </c>
      <c r="H14" s="7">
        <v>43.231107289576848</v>
      </c>
      <c r="I14" s="7">
        <v>11.699960000000001</v>
      </c>
      <c r="J14" s="7">
        <v>31.51418</v>
      </c>
      <c r="K14" s="7">
        <v>47.7</v>
      </c>
      <c r="L14" s="7">
        <v>35.103490000000001</v>
      </c>
      <c r="M14" s="7">
        <v>45.020773094959203</v>
      </c>
      <c r="N14" s="7">
        <v>45.028536919081894</v>
      </c>
      <c r="O14" s="7">
        <v>45.022523968207381</v>
      </c>
      <c r="P14" s="7">
        <v>60.332130056970165</v>
      </c>
      <c r="Q14" s="7">
        <v>59.414835334599573</v>
      </c>
      <c r="R14" s="7">
        <v>1.7913129234342837</v>
      </c>
    </row>
    <row r="15" spans="1:18" ht="11.25" customHeight="1" x14ac:dyDescent="0.25">
      <c r="A15" s="54" t="s">
        <v>262</v>
      </c>
      <c r="B15" s="49" t="s">
        <v>261</v>
      </c>
      <c r="C15" s="4">
        <v>78.747490700274611</v>
      </c>
      <c r="D15" s="4">
        <v>78.755350000000007</v>
      </c>
      <c r="E15" s="4">
        <v>59.996579999999994</v>
      </c>
      <c r="F15" s="4">
        <v>66.000039999999998</v>
      </c>
      <c r="G15" s="4">
        <v>55.695620000000005</v>
      </c>
      <c r="H15" s="4">
        <v>42.872835246288453</v>
      </c>
      <c r="I15" s="4">
        <v>27.799570000000003</v>
      </c>
      <c r="J15" s="4">
        <v>21.198580000000003</v>
      </c>
      <c r="K15" s="4">
        <v>21.20008</v>
      </c>
      <c r="L15" s="4">
        <v>20.301700000000004</v>
      </c>
      <c r="M15" s="4">
        <v>21.400992035114299</v>
      </c>
      <c r="N15" s="4">
        <v>20.612418969940524</v>
      </c>
      <c r="O15" s="4">
        <v>13.590319555827012</v>
      </c>
      <c r="P15" s="4">
        <v>10.891363550778021</v>
      </c>
      <c r="Q15" s="4">
        <v>10.198719785994076</v>
      </c>
      <c r="R15" s="4">
        <v>10.413512951371111</v>
      </c>
    </row>
    <row r="16" spans="1:18" ht="11.25" customHeight="1" x14ac:dyDescent="0.25">
      <c r="A16" s="50" t="s">
        <v>260</v>
      </c>
      <c r="B16" s="51" t="s">
        <v>259</v>
      </c>
      <c r="C16" s="7">
        <v>27.897199308280783</v>
      </c>
      <c r="D16" s="7">
        <v>26.951719999999998</v>
      </c>
      <c r="E16" s="7">
        <v>28.79664</v>
      </c>
      <c r="F16" s="7">
        <v>31.400169999999996</v>
      </c>
      <c r="G16" s="7">
        <v>27.295520000000003</v>
      </c>
      <c r="H16" s="7">
        <v>18.295592483318856</v>
      </c>
      <c r="I16" s="7">
        <v>5.099650000000004</v>
      </c>
      <c r="J16" s="7">
        <v>3.2997800000000002</v>
      </c>
      <c r="K16" s="7">
        <v>1.90001</v>
      </c>
      <c r="L16" s="7">
        <v>7.2005999999999997</v>
      </c>
      <c r="M16" s="7">
        <v>6.8550052612475314</v>
      </c>
      <c r="N16" s="7">
        <v>7.4997677364557545</v>
      </c>
      <c r="O16" s="7">
        <v>2.8661482367297766</v>
      </c>
      <c r="P16" s="7">
        <v>2.555648903362389</v>
      </c>
      <c r="Q16" s="7">
        <v>2.818381580204445</v>
      </c>
      <c r="R16" s="7">
        <v>2.5556098298089664</v>
      </c>
    </row>
    <row r="17" spans="1:18" ht="11.25" customHeight="1" x14ac:dyDescent="0.25">
      <c r="A17" s="55" t="s">
        <v>258</v>
      </c>
      <c r="B17" s="51" t="s">
        <v>257</v>
      </c>
      <c r="C17" s="7">
        <v>0.21496130696474999</v>
      </c>
      <c r="D17" s="7">
        <v>0.20000999999999999</v>
      </c>
      <c r="E17" s="7">
        <v>0.2</v>
      </c>
      <c r="F17" s="7">
        <v>0.2</v>
      </c>
      <c r="G17" s="7">
        <v>0.2</v>
      </c>
      <c r="H17" s="7">
        <v>0.21496130696475216</v>
      </c>
      <c r="I17" s="7">
        <v>0.2</v>
      </c>
      <c r="J17" s="7">
        <v>0.19999</v>
      </c>
      <c r="K17" s="7">
        <v>0.2</v>
      </c>
      <c r="L17" s="7">
        <v>0.20002</v>
      </c>
      <c r="M17" s="7">
        <v>0.21496532178128522</v>
      </c>
      <c r="N17" s="7">
        <v>0.21496149563090114</v>
      </c>
      <c r="O17" s="7">
        <v>0.214961117754737</v>
      </c>
      <c r="P17" s="7">
        <v>0.21496112271272766</v>
      </c>
      <c r="Q17" s="7">
        <v>0.21496130696474999</v>
      </c>
      <c r="R17" s="7">
        <v>0.21495783615215941</v>
      </c>
    </row>
    <row r="18" spans="1:18" ht="11.25" customHeight="1" x14ac:dyDescent="0.25">
      <c r="A18" s="55" t="s">
        <v>517</v>
      </c>
      <c r="B18" s="51" t="s">
        <v>256</v>
      </c>
      <c r="C18" s="7">
        <v>50.635330085029075</v>
      </c>
      <c r="D18" s="7">
        <v>51.603620000000006</v>
      </c>
      <c r="E18" s="7">
        <v>30.999939999999999</v>
      </c>
      <c r="F18" s="7">
        <v>34.39987</v>
      </c>
      <c r="G18" s="7">
        <v>28.200099999999996</v>
      </c>
      <c r="H18" s="7">
        <v>24.362281456004844</v>
      </c>
      <c r="I18" s="7">
        <v>22.499919999999999</v>
      </c>
      <c r="J18" s="7">
        <v>17.698810000000002</v>
      </c>
      <c r="K18" s="7">
        <v>19.100069999999999</v>
      </c>
      <c r="L18" s="7">
        <v>12.901080000000002</v>
      </c>
      <c r="M18" s="7">
        <v>14.331021452085482</v>
      </c>
      <c r="N18" s="7">
        <v>12.897689737853868</v>
      </c>
      <c r="O18" s="7">
        <v>10.5092102013425</v>
      </c>
      <c r="P18" s="7">
        <v>8.1207535247029039</v>
      </c>
      <c r="Q18" s="7">
        <v>7.1653768988248796</v>
      </c>
      <c r="R18" s="7">
        <v>7.6429452854099846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9779.1697176154357</v>
      </c>
      <c r="D21" s="5">
        <v>10355.189010000002</v>
      </c>
      <c r="E21" s="5">
        <v>10815.89021</v>
      </c>
      <c r="F21" s="5">
        <v>11572.976340000001</v>
      </c>
      <c r="G21" s="5">
        <v>11726.5697</v>
      </c>
      <c r="H21" s="5">
        <v>12039.189161385042</v>
      </c>
      <c r="I21" s="5">
        <v>11474.711679999999</v>
      </c>
      <c r="J21" s="5">
        <v>11185.724469999999</v>
      </c>
      <c r="K21" s="5">
        <v>10874.070909999999</v>
      </c>
      <c r="L21" s="5">
        <v>10116.89422</v>
      </c>
      <c r="M21" s="5">
        <v>10503.194102384623</v>
      </c>
      <c r="N21" s="5">
        <v>9956.3197129208274</v>
      </c>
      <c r="O21" s="5">
        <v>9787.1479165545334</v>
      </c>
      <c r="P21" s="5">
        <v>10012.627087963388</v>
      </c>
      <c r="Q21" s="5">
        <v>9689.0001301783977</v>
      </c>
      <c r="R21" s="5">
        <v>9842.9793982932242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9779.1697176154357</v>
      </c>
      <c r="D30" s="4">
        <v>10355.189010000002</v>
      </c>
      <c r="E30" s="4">
        <v>10815.89021</v>
      </c>
      <c r="F30" s="4">
        <v>11572.976340000001</v>
      </c>
      <c r="G30" s="4">
        <v>11726.5697</v>
      </c>
      <c r="H30" s="4">
        <v>12039.189161385042</v>
      </c>
      <c r="I30" s="4">
        <v>11474.711679999999</v>
      </c>
      <c r="J30" s="4">
        <v>11185.724469999999</v>
      </c>
      <c r="K30" s="4">
        <v>10874.070909999999</v>
      </c>
      <c r="L30" s="4">
        <v>10116.89422</v>
      </c>
      <c r="M30" s="4">
        <v>10503.194102384623</v>
      </c>
      <c r="N30" s="4">
        <v>9956.3197129208274</v>
      </c>
      <c r="O30" s="4">
        <v>9787.1479165545334</v>
      </c>
      <c r="P30" s="4">
        <v>10012.627087963388</v>
      </c>
      <c r="Q30" s="4">
        <v>9689.0001301783977</v>
      </c>
      <c r="R30" s="4">
        <v>9842.9793982932242</v>
      </c>
    </row>
    <row r="31" spans="1:18" ht="11.25" customHeight="1" x14ac:dyDescent="0.25">
      <c r="A31" s="50" t="s">
        <v>231</v>
      </c>
      <c r="B31" s="51" t="s">
        <v>230</v>
      </c>
      <c r="C31" s="7">
        <v>1.7675358153647935</v>
      </c>
      <c r="D31" s="7">
        <v>0.60014999999999996</v>
      </c>
      <c r="E31" s="7">
        <v>1.7</v>
      </c>
      <c r="F31" s="7">
        <v>1.7003900000000001</v>
      </c>
      <c r="G31" s="7">
        <v>2</v>
      </c>
      <c r="H31" s="7">
        <v>1.45695996942773</v>
      </c>
      <c r="I31" s="7">
        <v>1.5</v>
      </c>
      <c r="J31" s="7">
        <v>1.5</v>
      </c>
      <c r="K31" s="7">
        <v>1.5</v>
      </c>
      <c r="L31" s="7">
        <v>1.4997400000000001</v>
      </c>
      <c r="M31" s="7">
        <v>2.9379200354981649</v>
      </c>
      <c r="N31" s="7">
        <v>1.5286137384159699</v>
      </c>
      <c r="O31" s="7">
        <v>2.2690360179612101</v>
      </c>
      <c r="P31" s="7">
        <v>2.2929206076239601</v>
      </c>
      <c r="Q31" s="7">
        <v>0.71653768988249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1.7675358153647935</v>
      </c>
      <c r="D32" s="6">
        <v>0.60014999999999996</v>
      </c>
      <c r="E32" s="6">
        <v>1.7</v>
      </c>
      <c r="F32" s="6">
        <v>1.7003900000000001</v>
      </c>
      <c r="G32" s="6">
        <v>2</v>
      </c>
      <c r="H32" s="6">
        <v>1.45695996942773</v>
      </c>
      <c r="I32" s="6">
        <v>1.5</v>
      </c>
      <c r="J32" s="6">
        <v>1.5</v>
      </c>
      <c r="K32" s="6">
        <v>1.5</v>
      </c>
      <c r="L32" s="6">
        <v>1.4997400000000001</v>
      </c>
      <c r="M32" s="6">
        <v>2.9379200354981649</v>
      </c>
      <c r="N32" s="6">
        <v>1.5286137384159699</v>
      </c>
      <c r="O32" s="6">
        <v>2.2690360179612101</v>
      </c>
      <c r="P32" s="6">
        <v>2.2929206076239601</v>
      </c>
      <c r="Q32" s="6">
        <v>0.71653768988249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165.90235859568199</v>
      </c>
      <c r="D34" s="7">
        <v>157.10137000000213</v>
      </c>
      <c r="E34" s="7">
        <v>182.39643999999862</v>
      </c>
      <c r="F34" s="7">
        <v>193.39767999999998</v>
      </c>
      <c r="G34" s="7">
        <v>191.19615999999999</v>
      </c>
      <c r="H34" s="7">
        <v>187.87684974318785</v>
      </c>
      <c r="I34" s="7">
        <v>196.69781999999998</v>
      </c>
      <c r="J34" s="7">
        <v>174.70034000000001</v>
      </c>
      <c r="K34" s="7">
        <v>165.90058999999999</v>
      </c>
      <c r="L34" s="7">
        <v>157.09833</v>
      </c>
      <c r="M34" s="7">
        <v>175.79092860413493</v>
      </c>
      <c r="N34" s="7">
        <v>150.52113354635821</v>
      </c>
      <c r="O34" s="7">
        <v>133.29949554747512</v>
      </c>
      <c r="P34" s="7">
        <v>109.0571699037955</v>
      </c>
      <c r="Q34" s="7">
        <v>111.25441864908679</v>
      </c>
      <c r="R34" s="7">
        <v>101.34252581351575</v>
      </c>
    </row>
    <row r="35" spans="1:18" ht="11.25" customHeight="1" x14ac:dyDescent="0.25">
      <c r="A35" s="50" t="s">
        <v>223</v>
      </c>
      <c r="B35" s="51" t="s">
        <v>222</v>
      </c>
      <c r="C35" s="7">
        <v>2017.6745817346268</v>
      </c>
      <c r="D35" s="7">
        <v>2026.81753</v>
      </c>
      <c r="E35" s="7">
        <v>2185.5574000000001</v>
      </c>
      <c r="F35" s="7">
        <v>2236.3731699999998</v>
      </c>
      <c r="G35" s="7">
        <v>2200.8557900000001</v>
      </c>
      <c r="H35" s="7">
        <v>2112.7427689910301</v>
      </c>
      <c r="I35" s="7">
        <v>2075.4769800000004</v>
      </c>
      <c r="J35" s="7">
        <v>2000.2038600000001</v>
      </c>
      <c r="K35" s="7">
        <v>1777.3063000000002</v>
      </c>
      <c r="L35" s="7">
        <v>1726.0816299999999</v>
      </c>
      <c r="M35" s="7">
        <v>1702.353620289553</v>
      </c>
      <c r="N35" s="7">
        <v>1643.097483347294</v>
      </c>
      <c r="O35" s="7">
        <v>1610.6285939345089</v>
      </c>
      <c r="P35" s="7">
        <v>1562.8183839565045</v>
      </c>
      <c r="Q35" s="7">
        <v>1531.6470813031397</v>
      </c>
      <c r="R35" s="7">
        <v>1548.6083776033549</v>
      </c>
    </row>
    <row r="36" spans="1:18" ht="11.25" customHeight="1" x14ac:dyDescent="0.25">
      <c r="A36" s="56" t="s">
        <v>221</v>
      </c>
      <c r="B36" s="53" t="s">
        <v>220</v>
      </c>
      <c r="C36" s="6">
        <v>2015.6443916279995</v>
      </c>
      <c r="D36" s="6">
        <v>2024.8175100000001</v>
      </c>
      <c r="E36" s="6">
        <v>2182.4574600000001</v>
      </c>
      <c r="F36" s="6">
        <v>2234.3731899999998</v>
      </c>
      <c r="G36" s="6">
        <v>2197.75585</v>
      </c>
      <c r="H36" s="6">
        <v>2108.6823743233031</v>
      </c>
      <c r="I36" s="6">
        <v>2072.3770100000002</v>
      </c>
      <c r="J36" s="6">
        <v>1998.2038600000001</v>
      </c>
      <c r="K36" s="6">
        <v>1773.2062900000001</v>
      </c>
      <c r="L36" s="6">
        <v>1722.9816599999999</v>
      </c>
      <c r="M36" s="6">
        <v>1700.3234261412715</v>
      </c>
      <c r="N36" s="6">
        <v>1639.0370909793344</v>
      </c>
      <c r="O36" s="6">
        <v>1607.5713756169894</v>
      </c>
      <c r="P36" s="6">
        <v>1560.7881913498854</v>
      </c>
      <c r="Q36" s="6">
        <v>1529.6168911818058</v>
      </c>
      <c r="R36" s="6">
        <v>1545.551143734835</v>
      </c>
    </row>
    <row r="37" spans="1:18" ht="11.25" customHeight="1" x14ac:dyDescent="0.25">
      <c r="A37" s="52" t="s">
        <v>219</v>
      </c>
      <c r="B37" s="53" t="s">
        <v>218</v>
      </c>
      <c r="C37" s="6">
        <v>2.0301901066272521</v>
      </c>
      <c r="D37" s="6">
        <v>2.0000200000000001</v>
      </c>
      <c r="E37" s="6">
        <v>3.0999400000000001</v>
      </c>
      <c r="F37" s="6">
        <v>1.9999800000000001</v>
      </c>
      <c r="G37" s="6">
        <v>3.0999400000000001</v>
      </c>
      <c r="H37" s="6">
        <v>4.0603946677271772</v>
      </c>
      <c r="I37" s="6">
        <v>3.0999699999999999</v>
      </c>
      <c r="J37" s="6">
        <v>2</v>
      </c>
      <c r="K37" s="6">
        <v>4.1000100000000002</v>
      </c>
      <c r="L37" s="6">
        <v>3.0999699999999999</v>
      </c>
      <c r="M37" s="6">
        <v>2.0301941482814545</v>
      </c>
      <c r="N37" s="6">
        <v>4.0603923679595173</v>
      </c>
      <c r="O37" s="6">
        <v>3.0572183175196166</v>
      </c>
      <c r="P37" s="6">
        <v>2.0301926066191309</v>
      </c>
      <c r="Q37" s="6">
        <v>2.0301901213337201</v>
      </c>
      <c r="R37" s="6">
        <v>3.0572338685199809</v>
      </c>
    </row>
    <row r="38" spans="1:18" ht="11.25" customHeight="1" x14ac:dyDescent="0.25">
      <c r="A38" s="50" t="s">
        <v>217</v>
      </c>
      <c r="B38" s="51" t="s">
        <v>216</v>
      </c>
      <c r="C38" s="7">
        <v>594.67850911535493</v>
      </c>
      <c r="D38" s="7">
        <v>572.90494999999999</v>
      </c>
      <c r="E38" s="7">
        <v>540.88945999999999</v>
      </c>
      <c r="F38" s="7">
        <v>513.99383999999998</v>
      </c>
      <c r="G38" s="7">
        <v>602.88788999999997</v>
      </c>
      <c r="H38" s="7">
        <v>679.47122063236952</v>
      </c>
      <c r="I38" s="7">
        <v>709.49212999999997</v>
      </c>
      <c r="J38" s="7">
        <v>751.90146000000004</v>
      </c>
      <c r="K38" s="7">
        <v>752.90266999999994</v>
      </c>
      <c r="L38" s="7">
        <v>659.89296999999999</v>
      </c>
      <c r="M38" s="7">
        <v>709.3976046836159</v>
      </c>
      <c r="N38" s="7">
        <v>743.57726587832769</v>
      </c>
      <c r="O38" s="7">
        <v>718.37465106279285</v>
      </c>
      <c r="P38" s="7">
        <v>682.88513900996998</v>
      </c>
      <c r="Q38" s="7">
        <v>679.20607623960836</v>
      </c>
      <c r="R38" s="7">
        <v>729.9384707487427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588.46851584802448</v>
      </c>
      <c r="D40" s="6">
        <v>571.90494999999999</v>
      </c>
      <c r="E40" s="6">
        <v>536.78953999999999</v>
      </c>
      <c r="F40" s="6">
        <v>508.79390000000001</v>
      </c>
      <c r="G40" s="6">
        <v>598.78796999999997</v>
      </c>
      <c r="H40" s="6">
        <v>675.33917194109426</v>
      </c>
      <c r="I40" s="6">
        <v>706.39215999999999</v>
      </c>
      <c r="J40" s="6">
        <v>748.80145000000005</v>
      </c>
      <c r="K40" s="6">
        <v>749.80265999999995</v>
      </c>
      <c r="L40" s="6">
        <v>654.69303000000002</v>
      </c>
      <c r="M40" s="6">
        <v>705.26556247593714</v>
      </c>
      <c r="N40" s="6">
        <v>742.55022545584382</v>
      </c>
      <c r="O40" s="6">
        <v>712.16467635533115</v>
      </c>
      <c r="P40" s="6">
        <v>678.75309994002748</v>
      </c>
      <c r="Q40" s="6">
        <v>678.17903888411013</v>
      </c>
      <c r="R40" s="6">
        <v>728.91143124603673</v>
      </c>
    </row>
    <row r="41" spans="1:18" ht="11.25" customHeight="1" x14ac:dyDescent="0.25">
      <c r="A41" s="52" t="s">
        <v>211</v>
      </c>
      <c r="B41" s="53" t="s">
        <v>210</v>
      </c>
      <c r="C41" s="6">
        <v>6.2099932673303995</v>
      </c>
      <c r="D41" s="6">
        <v>1</v>
      </c>
      <c r="E41" s="6">
        <v>4.09992</v>
      </c>
      <c r="F41" s="6">
        <v>5.1999399999999998</v>
      </c>
      <c r="G41" s="6">
        <v>4.09992</v>
      </c>
      <c r="H41" s="6">
        <v>4.1320486912753056</v>
      </c>
      <c r="I41" s="6">
        <v>3.0999699999999999</v>
      </c>
      <c r="J41" s="6">
        <v>3.1000100000000002</v>
      </c>
      <c r="K41" s="6">
        <v>3.1000100000000002</v>
      </c>
      <c r="L41" s="6">
        <v>5.1999399999999998</v>
      </c>
      <c r="M41" s="6">
        <v>4.1320422076787162</v>
      </c>
      <c r="N41" s="6">
        <v>1.0270404224838756</v>
      </c>
      <c r="O41" s="6">
        <v>6.2099747074617131</v>
      </c>
      <c r="P41" s="6">
        <v>4.1320390699424578</v>
      </c>
      <c r="Q41" s="6">
        <v>1.0270373554982324</v>
      </c>
      <c r="R41" s="6">
        <v>1.0270395027059278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6090.6180890607202</v>
      </c>
      <c r="D43" s="7">
        <v>6600.7570800000012</v>
      </c>
      <c r="E43" s="7">
        <v>7060.6623899999995</v>
      </c>
      <c r="F43" s="7">
        <v>7725.1073200000001</v>
      </c>
      <c r="G43" s="7">
        <v>7869.2419</v>
      </c>
      <c r="H43" s="7">
        <v>8303.5070955020838</v>
      </c>
      <c r="I43" s="7">
        <v>7696.5146099999993</v>
      </c>
      <c r="J43" s="7">
        <v>7578.0146500000001</v>
      </c>
      <c r="K43" s="7">
        <v>7580.1268899999995</v>
      </c>
      <c r="L43" s="7">
        <v>7164.9237500000008</v>
      </c>
      <c r="M43" s="7">
        <v>7380.7349991216552</v>
      </c>
      <c r="N43" s="7">
        <v>7002.5287931219991</v>
      </c>
      <c r="O43" s="7">
        <v>6964.9643247804279</v>
      </c>
      <c r="P43" s="7">
        <v>7320.4207317094479</v>
      </c>
      <c r="Q43" s="7">
        <v>7063.6285468615397</v>
      </c>
      <c r="R43" s="7">
        <v>7245.9308840675249</v>
      </c>
    </row>
    <row r="44" spans="1:18" ht="11.25" customHeight="1" x14ac:dyDescent="0.25">
      <c r="A44" s="50" t="s">
        <v>205</v>
      </c>
      <c r="B44" s="51" t="s">
        <v>204</v>
      </c>
      <c r="C44" s="7">
        <v>886.97812816981786</v>
      </c>
      <c r="D44" s="7">
        <v>977.60835999999995</v>
      </c>
      <c r="E44" s="7">
        <v>789.98470999999995</v>
      </c>
      <c r="F44" s="7">
        <v>847.30286999999976</v>
      </c>
      <c r="G44" s="7">
        <v>779.98802999999987</v>
      </c>
      <c r="H44" s="7">
        <v>692.91823450782158</v>
      </c>
      <c r="I44" s="7">
        <v>748.19169999999997</v>
      </c>
      <c r="J44" s="7">
        <v>636.58010000000013</v>
      </c>
      <c r="K44" s="7">
        <v>547.28866000000005</v>
      </c>
      <c r="L44" s="7">
        <v>366.79834000000005</v>
      </c>
      <c r="M44" s="7">
        <v>475.34855523163333</v>
      </c>
      <c r="N44" s="7">
        <v>344.60664328296099</v>
      </c>
      <c r="O44" s="7">
        <v>291.42396145459077</v>
      </c>
      <c r="P44" s="7">
        <v>279.25895082574652</v>
      </c>
      <c r="Q44" s="7">
        <v>246.96666375550072</v>
      </c>
      <c r="R44" s="7">
        <v>163.06043340708194</v>
      </c>
    </row>
    <row r="45" spans="1:18" ht="11.25" customHeight="1" x14ac:dyDescent="0.25">
      <c r="A45" s="50" t="s">
        <v>203</v>
      </c>
      <c r="B45" s="51" t="s">
        <v>202</v>
      </c>
      <c r="C45" s="7">
        <v>21.550515123868593</v>
      </c>
      <c r="D45" s="7">
        <v>19.399569999999997</v>
      </c>
      <c r="E45" s="7">
        <v>54.699809999999999</v>
      </c>
      <c r="F45" s="7">
        <v>55.10107</v>
      </c>
      <c r="G45" s="7">
        <v>80.399929999999998</v>
      </c>
      <c r="H45" s="7">
        <v>61.216032039121167</v>
      </c>
      <c r="I45" s="7">
        <v>46.838439999999999</v>
      </c>
      <c r="J45" s="7">
        <v>42.824059999999996</v>
      </c>
      <c r="K45" s="7">
        <v>49.045800000000007</v>
      </c>
      <c r="L45" s="7">
        <v>40.599459999999993</v>
      </c>
      <c r="M45" s="7">
        <v>56.630474418532906</v>
      </c>
      <c r="N45" s="7">
        <v>70.459780005469909</v>
      </c>
      <c r="O45" s="7">
        <v>66.187853756776661</v>
      </c>
      <c r="P45" s="7">
        <v>55.893791950299459</v>
      </c>
      <c r="Q45" s="7">
        <v>55.580805679639226</v>
      </c>
      <c r="R45" s="7">
        <v>54.098706653004086</v>
      </c>
    </row>
    <row r="46" spans="1:18" ht="11.25" customHeight="1" x14ac:dyDescent="0.25">
      <c r="A46" s="52" t="s">
        <v>201</v>
      </c>
      <c r="B46" s="53" t="s">
        <v>200</v>
      </c>
      <c r="C46" s="6">
        <v>2.1086444001443758</v>
      </c>
      <c r="D46" s="6">
        <v>3.1999399999999998</v>
      </c>
      <c r="E46" s="6">
        <v>5.2999900000000002</v>
      </c>
      <c r="F46" s="6">
        <v>4.2001200000000001</v>
      </c>
      <c r="G46" s="6">
        <v>6.30002</v>
      </c>
      <c r="H46" s="6">
        <v>7.3803212798015227</v>
      </c>
      <c r="I46" s="6">
        <v>8.4000299999999992</v>
      </c>
      <c r="J46" s="6">
        <v>9.4250699999999998</v>
      </c>
      <c r="K46" s="6">
        <v>8.3999900000000007</v>
      </c>
      <c r="L46" s="6">
        <v>8.3999000000000006</v>
      </c>
      <c r="M46" s="6">
        <v>9.4822009043262607</v>
      </c>
      <c r="N46" s="6">
        <v>10.533139187579032</v>
      </c>
      <c r="O46" s="6">
        <v>12.654099785619286</v>
      </c>
      <c r="P46" s="6">
        <v>12.654035065816782</v>
      </c>
      <c r="Q46" s="6">
        <v>15.811633571574522</v>
      </c>
      <c r="R46" s="6">
        <v>15.811630843935772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19.441870723724215</v>
      </c>
      <c r="D49" s="6">
        <v>16.199629999999999</v>
      </c>
      <c r="E49" s="6">
        <v>49.399819999999998</v>
      </c>
      <c r="F49" s="6">
        <v>50.900950000000002</v>
      </c>
      <c r="G49" s="6">
        <v>74.099909999999994</v>
      </c>
      <c r="H49" s="6">
        <v>49.847014610000556</v>
      </c>
      <c r="I49" s="6">
        <v>33.44361</v>
      </c>
      <c r="J49" s="6">
        <v>28.399239999999999</v>
      </c>
      <c r="K49" s="6">
        <v>32.645870000000002</v>
      </c>
      <c r="L49" s="6">
        <v>24.199670000000001</v>
      </c>
      <c r="M49" s="6">
        <v>36.161340476448267</v>
      </c>
      <c r="N49" s="6">
        <v>48.939687121019205</v>
      </c>
      <c r="O49" s="6">
        <v>41.543445481634578</v>
      </c>
      <c r="P49" s="6">
        <v>38.247950876870682</v>
      </c>
      <c r="Q49" s="6">
        <v>36.782477687988987</v>
      </c>
      <c r="R49" s="6">
        <v>35.301496474277428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3.9886961493190904</v>
      </c>
      <c r="I51" s="6">
        <v>4.9947999999999997</v>
      </c>
      <c r="J51" s="6">
        <v>4.9997499999999997</v>
      </c>
      <c r="K51" s="6">
        <v>7.9999399999999996</v>
      </c>
      <c r="L51" s="6">
        <v>7.9998899999999997</v>
      </c>
      <c r="M51" s="6">
        <v>10.986933037758376</v>
      </c>
      <c r="N51" s="6">
        <v>10.986953696871677</v>
      </c>
      <c r="O51" s="6">
        <v>11.990308489522798</v>
      </c>
      <c r="P51" s="6">
        <v>4.9918060076119906</v>
      </c>
      <c r="Q51" s="6">
        <v>2.9866944200757226</v>
      </c>
      <c r="R51" s="6">
        <v>2.9855793347908892</v>
      </c>
    </row>
    <row r="52" spans="1:18" ht="11.25" customHeight="1" x14ac:dyDescent="0.25">
      <c r="A52" s="46" t="s">
        <v>189</v>
      </c>
      <c r="B52" s="47" t="s">
        <v>188</v>
      </c>
      <c r="C52" s="5">
        <v>4500.2385497120467</v>
      </c>
      <c r="D52" s="5">
        <v>4950.8674199999996</v>
      </c>
      <c r="E52" s="5">
        <v>4821.4043599999995</v>
      </c>
      <c r="F52" s="5">
        <v>5096.2732700000006</v>
      </c>
      <c r="G52" s="5">
        <v>5170.4164599999995</v>
      </c>
      <c r="H52" s="5">
        <v>5189.764328632873</v>
      </c>
      <c r="I52" s="5">
        <v>5136.8810500000009</v>
      </c>
      <c r="J52" s="5">
        <v>4931.4912899999999</v>
      </c>
      <c r="K52" s="5">
        <v>5107.0346299999992</v>
      </c>
      <c r="L52" s="5">
        <v>4868.6945100000003</v>
      </c>
      <c r="M52" s="5">
        <v>5323.5640811561079</v>
      </c>
      <c r="N52" s="5">
        <v>5170.9721374967885</v>
      </c>
      <c r="O52" s="5">
        <v>5137.1922691245645</v>
      </c>
      <c r="P52" s="5">
        <v>5276.1250084977801</v>
      </c>
      <c r="Q52" s="5">
        <v>4876.115130934284</v>
      </c>
      <c r="R52" s="5">
        <v>4878.7177743298571</v>
      </c>
    </row>
    <row r="53" spans="1:18" ht="11.25" customHeight="1" x14ac:dyDescent="0.25">
      <c r="A53" s="48" t="s">
        <v>187</v>
      </c>
      <c r="B53" s="49" t="s">
        <v>186</v>
      </c>
      <c r="C53" s="4">
        <v>3995.9870927520765</v>
      </c>
      <c r="D53" s="4">
        <v>4513.2674199999992</v>
      </c>
      <c r="E53" s="4">
        <v>4370.1043599999994</v>
      </c>
      <c r="F53" s="4">
        <v>4595.9988499999999</v>
      </c>
      <c r="G53" s="4">
        <v>4711.6693699999996</v>
      </c>
      <c r="H53" s="4">
        <v>4658.1650165090541</v>
      </c>
      <c r="I53" s="4">
        <v>4605.0810499999998</v>
      </c>
      <c r="J53" s="4">
        <v>4388.7688699999999</v>
      </c>
      <c r="K53" s="4">
        <v>4523.6346299999996</v>
      </c>
      <c r="L53" s="4">
        <v>4422.7501199999997</v>
      </c>
      <c r="M53" s="4">
        <v>4787.0054161239113</v>
      </c>
      <c r="N53" s="4">
        <v>4620.3042248788734</v>
      </c>
      <c r="O53" s="4">
        <v>4596.5971332819745</v>
      </c>
      <c r="P53" s="4">
        <v>4719.4707618177372</v>
      </c>
      <c r="Q53" s="4">
        <v>4345.3123778341796</v>
      </c>
      <c r="R53" s="4">
        <v>4386.2653046632868</v>
      </c>
    </row>
    <row r="54" spans="1:18" ht="11.25" customHeight="1" x14ac:dyDescent="0.25">
      <c r="A54" s="48" t="s">
        <v>185</v>
      </c>
      <c r="B54" s="49" t="s">
        <v>184</v>
      </c>
      <c r="C54" s="4">
        <v>504.25145695997037</v>
      </c>
      <c r="D54" s="4">
        <v>437.6</v>
      </c>
      <c r="E54" s="4">
        <v>451.29999999999995</v>
      </c>
      <c r="F54" s="4">
        <v>500.27442000000002</v>
      </c>
      <c r="G54" s="4">
        <v>458.74708999999996</v>
      </c>
      <c r="H54" s="4">
        <v>531.59931212381798</v>
      </c>
      <c r="I54" s="4">
        <v>531.79999999999995</v>
      </c>
      <c r="J54" s="4">
        <v>542.72242000000006</v>
      </c>
      <c r="K54" s="4">
        <v>583.4</v>
      </c>
      <c r="L54" s="4">
        <v>445.94439</v>
      </c>
      <c r="M54" s="4">
        <v>536.55866503219727</v>
      </c>
      <c r="N54" s="4">
        <v>550.66791261791514</v>
      </c>
      <c r="O54" s="4">
        <v>540.59513584259025</v>
      </c>
      <c r="P54" s="4">
        <v>556.65424668004255</v>
      </c>
      <c r="Q54" s="4">
        <v>530.80275310010461</v>
      </c>
      <c r="R54" s="4">
        <v>492.45246966657101</v>
      </c>
    </row>
    <row r="55" spans="1:18" ht="11.25" customHeight="1" x14ac:dyDescent="0.25">
      <c r="A55" s="50" t="s">
        <v>183</v>
      </c>
      <c r="B55" s="51" t="s">
        <v>182</v>
      </c>
      <c r="C55" s="7">
        <v>129.3589376134521</v>
      </c>
      <c r="D55" s="7">
        <v>110.9</v>
      </c>
      <c r="E55" s="7">
        <v>98.6</v>
      </c>
      <c r="F55" s="7">
        <v>152.5</v>
      </c>
      <c r="G55" s="7">
        <v>143.46941000000001</v>
      </c>
      <c r="H55" s="7">
        <v>179.612114263877</v>
      </c>
      <c r="I55" s="7">
        <v>183.3</v>
      </c>
      <c r="J55" s="7">
        <v>183.9</v>
      </c>
      <c r="K55" s="7">
        <v>181.4</v>
      </c>
      <c r="L55" s="7">
        <v>148.86918</v>
      </c>
      <c r="M55" s="7">
        <v>166.68190951485695</v>
      </c>
      <c r="N55" s="7">
        <v>165.88717315101906</v>
      </c>
      <c r="O55" s="7">
        <v>166.84907679988424</v>
      </c>
      <c r="P55" s="7">
        <v>170.96589280596254</v>
      </c>
      <c r="Q55" s="7">
        <v>151.92150727990764</v>
      </c>
      <c r="R55" s="7">
        <v>123.84159740135701</v>
      </c>
    </row>
    <row r="56" spans="1:18" ht="11.25" customHeight="1" x14ac:dyDescent="0.25">
      <c r="A56" s="50" t="s">
        <v>181</v>
      </c>
      <c r="B56" s="51" t="s">
        <v>180</v>
      </c>
      <c r="C56" s="7">
        <v>374.89251934651827</v>
      </c>
      <c r="D56" s="7">
        <v>326.7</v>
      </c>
      <c r="E56" s="7">
        <v>352.7</v>
      </c>
      <c r="F56" s="7">
        <v>347.77442000000002</v>
      </c>
      <c r="G56" s="7">
        <v>315.27767999999998</v>
      </c>
      <c r="H56" s="7">
        <v>351.98719785994098</v>
      </c>
      <c r="I56" s="7">
        <v>348.5</v>
      </c>
      <c r="J56" s="7">
        <v>358.82242000000002</v>
      </c>
      <c r="K56" s="7">
        <v>402</v>
      </c>
      <c r="L56" s="7">
        <v>297.07521000000003</v>
      </c>
      <c r="M56" s="7">
        <v>369.87675551734037</v>
      </c>
      <c r="N56" s="7">
        <v>384.78073946689602</v>
      </c>
      <c r="O56" s="7">
        <v>373.74605904270601</v>
      </c>
      <c r="P56" s="7">
        <v>385.68835387408001</v>
      </c>
      <c r="Q56" s="7">
        <v>378.88124582019702</v>
      </c>
      <c r="R56" s="7">
        <v>368.61087226521403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1019.8242094200816</v>
      </c>
      <c r="D60" s="5">
        <v>1090.4000000000001</v>
      </c>
      <c r="E60" s="5">
        <v>1080.15317</v>
      </c>
      <c r="F60" s="5">
        <v>1155.5999999999999</v>
      </c>
      <c r="G60" s="5">
        <v>1235.4000000000001</v>
      </c>
      <c r="H60" s="5">
        <v>1283.9161173211044</v>
      </c>
      <c r="I60" s="5">
        <v>1321.6</v>
      </c>
      <c r="J60" s="5">
        <v>1329.1456000000001</v>
      </c>
      <c r="K60" s="5">
        <v>1492.1</v>
      </c>
      <c r="L60" s="5">
        <v>1536.9544000000001</v>
      </c>
      <c r="M60" s="5">
        <v>1842.1467469188872</v>
      </c>
      <c r="N60" s="5">
        <v>1740.326741186587</v>
      </c>
      <c r="O60" s="5">
        <v>1844.0575140919084</v>
      </c>
      <c r="P60" s="5">
        <v>1908.1637527467281</v>
      </c>
      <c r="Q60" s="5">
        <v>1741.449316900738</v>
      </c>
      <c r="R60" s="5">
        <v>1828.0787236075284</v>
      </c>
    </row>
    <row r="61" spans="1:18" ht="11.25" customHeight="1" x14ac:dyDescent="0.25">
      <c r="A61" s="46" t="s">
        <v>171</v>
      </c>
      <c r="B61" s="47" t="s">
        <v>170</v>
      </c>
      <c r="C61" s="5">
        <v>2407.5905225948177</v>
      </c>
      <c r="D61" s="5">
        <v>2563.59004</v>
      </c>
      <c r="E61" s="5">
        <v>2365.9951499999997</v>
      </c>
      <c r="F61" s="5">
        <v>2448.5910100000001</v>
      </c>
      <c r="G61" s="5">
        <v>2428.8087700000001</v>
      </c>
      <c r="H61" s="5">
        <v>2768.5344413945736</v>
      </c>
      <c r="I61" s="5">
        <v>2941.4896900000003</v>
      </c>
      <c r="J61" s="5">
        <v>3142.6060700000003</v>
      </c>
      <c r="K61" s="5">
        <v>3275.4102700000003</v>
      </c>
      <c r="L61" s="5">
        <v>3375.9931200000001</v>
      </c>
      <c r="M61" s="5">
        <v>3707.0792296026461</v>
      </c>
      <c r="N61" s="5">
        <v>3573.424192502056</v>
      </c>
      <c r="O61" s="5">
        <v>3603.2982674252148</v>
      </c>
      <c r="P61" s="5">
        <v>3982.7519124747664</v>
      </c>
      <c r="Q61" s="5">
        <v>3656.9934873771158</v>
      </c>
      <c r="R61" s="5">
        <v>3830.7059725888494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62.362663609439245</v>
      </c>
      <c r="D64" s="4">
        <v>66.5</v>
      </c>
      <c r="E64" s="4">
        <v>69.2</v>
      </c>
      <c r="F64" s="4">
        <v>79</v>
      </c>
      <c r="G64" s="4">
        <v>85.09999999999998</v>
      </c>
      <c r="H64" s="4">
        <v>90.689786949459858</v>
      </c>
      <c r="I64" s="4">
        <v>98.9</v>
      </c>
      <c r="J64" s="4">
        <v>105.2</v>
      </c>
      <c r="K64" s="4">
        <v>114.1</v>
      </c>
      <c r="L64" s="4">
        <v>122.9</v>
      </c>
      <c r="M64" s="4">
        <v>163.72886213814797</v>
      </c>
      <c r="N64" s="4">
        <v>165.06639915926144</v>
      </c>
      <c r="O64" s="4">
        <v>172.90054456864365</v>
      </c>
      <c r="P64" s="4">
        <v>176.36381006974329</v>
      </c>
      <c r="Q64" s="4">
        <v>180.54361326072387</v>
      </c>
      <c r="R64" s="4">
        <v>183.07537976497602</v>
      </c>
    </row>
    <row r="65" spans="1:18" ht="11.25" customHeight="1" x14ac:dyDescent="0.25">
      <c r="A65" s="50" t="s">
        <v>163</v>
      </c>
      <c r="B65" s="51" t="s">
        <v>162</v>
      </c>
      <c r="C65" s="7">
        <v>62.362663609439245</v>
      </c>
      <c r="D65" s="7">
        <v>66.5</v>
      </c>
      <c r="E65" s="7">
        <v>69.2</v>
      </c>
      <c r="F65" s="7">
        <v>79</v>
      </c>
      <c r="G65" s="7">
        <v>85.09999999999998</v>
      </c>
      <c r="H65" s="7">
        <v>90.689786949459858</v>
      </c>
      <c r="I65" s="7">
        <v>98.9</v>
      </c>
      <c r="J65" s="7">
        <v>105.2</v>
      </c>
      <c r="K65" s="7">
        <v>114.1</v>
      </c>
      <c r="L65" s="7">
        <v>122.9</v>
      </c>
      <c r="M65" s="7">
        <v>163.72886213814797</v>
      </c>
      <c r="N65" s="7">
        <v>165.06639915926144</v>
      </c>
      <c r="O65" s="7">
        <v>172.90054456864365</v>
      </c>
      <c r="P65" s="7">
        <v>176.36381006974329</v>
      </c>
      <c r="Q65" s="7">
        <v>180.54361326072387</v>
      </c>
      <c r="R65" s="7">
        <v>183.07537976497602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2340.3076335148517</v>
      </c>
      <c r="D68" s="4">
        <v>2492.59004</v>
      </c>
      <c r="E68" s="4">
        <v>2289.3951499999998</v>
      </c>
      <c r="F68" s="4">
        <v>2363.8715600000005</v>
      </c>
      <c r="G68" s="4">
        <v>2338.0087699999999</v>
      </c>
      <c r="H68" s="4">
        <v>2671.3958152361715</v>
      </c>
      <c r="I68" s="4">
        <v>2836.2896900000005</v>
      </c>
      <c r="J68" s="4">
        <v>3031.7060700000002</v>
      </c>
      <c r="K68" s="4">
        <v>3155.2102700000005</v>
      </c>
      <c r="L68" s="4">
        <v>3246.3931200000006</v>
      </c>
      <c r="M68" s="4">
        <v>3535.6834141827553</v>
      </c>
      <c r="N68" s="4">
        <v>3401.7178774165504</v>
      </c>
      <c r="O68" s="4">
        <v>3422.1336548332597</v>
      </c>
      <c r="P68" s="4">
        <v>3798.5300724059789</v>
      </c>
      <c r="Q68" s="4">
        <v>3470.0726886764382</v>
      </c>
      <c r="R68" s="4">
        <v>3640.4413313353853</v>
      </c>
    </row>
    <row r="69" spans="1:18" ht="11.25" customHeight="1" x14ac:dyDescent="0.25">
      <c r="A69" s="50" t="s">
        <v>155</v>
      </c>
      <c r="B69" s="51" t="s">
        <v>154</v>
      </c>
      <c r="C69" s="7">
        <v>2303.6686729721946</v>
      </c>
      <c r="D69" s="7">
        <v>2456.1887299999999</v>
      </c>
      <c r="E69" s="7">
        <v>2253.3952300000001</v>
      </c>
      <c r="F69" s="7">
        <v>2326.2704200000003</v>
      </c>
      <c r="G69" s="7">
        <v>2297.5103600000002</v>
      </c>
      <c r="H69" s="7">
        <v>2588.8506735454289</v>
      </c>
      <c r="I69" s="7">
        <v>2532.5907900000002</v>
      </c>
      <c r="J69" s="7">
        <v>2654.3177599999999</v>
      </c>
      <c r="K69" s="7">
        <v>2704.1242499999998</v>
      </c>
      <c r="L69" s="7">
        <v>2673.3943300000001</v>
      </c>
      <c r="M69" s="7">
        <v>2979.0092056428866</v>
      </c>
      <c r="N69" s="7">
        <v>2833.431484058251</v>
      </c>
      <c r="O69" s="7">
        <v>2848.9989836818822</v>
      </c>
      <c r="P69" s="7">
        <v>3214.9823022163296</v>
      </c>
      <c r="Q69" s="7">
        <v>2790.05445686443</v>
      </c>
      <c r="R69" s="7">
        <v>2901.5477214101488</v>
      </c>
    </row>
    <row r="70" spans="1:18" ht="11.25" customHeight="1" x14ac:dyDescent="0.25">
      <c r="A70" s="50" t="s">
        <v>153</v>
      </c>
      <c r="B70" s="51" t="s">
        <v>152</v>
      </c>
      <c r="C70" s="7">
        <v>7.4042227954523643</v>
      </c>
      <c r="D70" s="7">
        <v>8.1002899999999993</v>
      </c>
      <c r="E70" s="7">
        <v>8.0999800000000004</v>
      </c>
      <c r="F70" s="7">
        <v>9.6002899999999993</v>
      </c>
      <c r="G70" s="7">
        <v>10.39959</v>
      </c>
      <c r="H70" s="7">
        <v>8.8850673545428158</v>
      </c>
      <c r="I70" s="7">
        <v>9.5999700000000008</v>
      </c>
      <c r="J70" s="7">
        <v>8.8997200000000003</v>
      </c>
      <c r="K70" s="7">
        <v>9.5997299999999992</v>
      </c>
      <c r="L70" s="7">
        <v>8.0999800000000004</v>
      </c>
      <c r="M70" s="7">
        <v>8.8850073320651024</v>
      </c>
      <c r="N70" s="7">
        <v>8.1446525842018467</v>
      </c>
      <c r="O70" s="7">
        <v>9.6254807131318909</v>
      </c>
      <c r="P70" s="7">
        <v>8.8850593694474522</v>
      </c>
      <c r="Q70" s="7">
        <v>8.5984522785898569</v>
      </c>
      <c r="R70" s="7">
        <v>10.748065348237301</v>
      </c>
    </row>
    <row r="71" spans="1:18" ht="11.25" customHeight="1" x14ac:dyDescent="0.25">
      <c r="A71" s="50" t="s">
        <v>151</v>
      </c>
      <c r="B71" s="51" t="s">
        <v>150</v>
      </c>
      <c r="C71" s="7">
        <v>12.0378331900258</v>
      </c>
      <c r="D71" s="7">
        <v>9.4003399999999999</v>
      </c>
      <c r="E71" s="7">
        <v>7.8999800000000002</v>
      </c>
      <c r="F71" s="7">
        <v>7.6002299999999998</v>
      </c>
      <c r="G71" s="7">
        <v>8.5996600000000001</v>
      </c>
      <c r="H71" s="7">
        <v>18.94047960256043</v>
      </c>
      <c r="I71" s="7">
        <v>13.899949999999999</v>
      </c>
      <c r="J71" s="7">
        <v>16.799479999999999</v>
      </c>
      <c r="K71" s="7">
        <v>15.999549999999999</v>
      </c>
      <c r="L71" s="7">
        <v>15.79997</v>
      </c>
      <c r="M71" s="7">
        <v>15.954798112417953</v>
      </c>
      <c r="N71" s="7">
        <v>25.580419113431596</v>
      </c>
      <c r="O71" s="7">
        <v>37.594309286525075</v>
      </c>
      <c r="P71" s="7">
        <v>45.213487597752774</v>
      </c>
      <c r="Q71" s="7">
        <v>48.2707557084169</v>
      </c>
      <c r="R71" s="7">
        <v>46.00171969045558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17.196904557179728</v>
      </c>
      <c r="D73" s="7">
        <v>18.900680000000001</v>
      </c>
      <c r="E73" s="7">
        <v>19.999960000000002</v>
      </c>
      <c r="F73" s="7">
        <v>20.40062</v>
      </c>
      <c r="G73" s="7">
        <v>21.49916</v>
      </c>
      <c r="H73" s="7">
        <v>54.719594733639632</v>
      </c>
      <c r="I73" s="7">
        <v>280.19898000000001</v>
      </c>
      <c r="J73" s="7">
        <v>351.68911000000003</v>
      </c>
      <c r="K73" s="7">
        <v>425.48674</v>
      </c>
      <c r="L73" s="7">
        <v>549.09884</v>
      </c>
      <c r="M73" s="7">
        <v>531.83440309538537</v>
      </c>
      <c r="N73" s="7">
        <v>534.56132166066584</v>
      </c>
      <c r="O73" s="7">
        <v>525.91488115172046</v>
      </c>
      <c r="P73" s="7">
        <v>529.44922322244963</v>
      </c>
      <c r="Q73" s="7">
        <v>623.14902382500122</v>
      </c>
      <c r="R73" s="7">
        <v>682.14382488654405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12.69961</v>
      </c>
      <c r="K74" s="6">
        <v>54.197680000000005</v>
      </c>
      <c r="L74" s="6">
        <v>77.499840000000006</v>
      </c>
      <c r="M74" s="6">
        <v>78.866245140543214</v>
      </c>
      <c r="N74" s="6">
        <v>77.874600829072349</v>
      </c>
      <c r="O74" s="6">
        <v>77.44284039789261</v>
      </c>
      <c r="P74" s="6">
        <v>66.948444993651307</v>
      </c>
      <c r="Q74" s="6">
        <v>63.031522038085917</v>
      </c>
      <c r="R74" s="6">
        <v>60.105517254598176</v>
      </c>
    </row>
    <row r="75" spans="1:18" ht="11.25" customHeight="1" x14ac:dyDescent="0.25">
      <c r="A75" s="52" t="s">
        <v>143</v>
      </c>
      <c r="B75" s="53" t="s">
        <v>142</v>
      </c>
      <c r="C75" s="6">
        <v>17.196904557179728</v>
      </c>
      <c r="D75" s="6">
        <v>18.900680000000001</v>
      </c>
      <c r="E75" s="6">
        <v>19.999960000000002</v>
      </c>
      <c r="F75" s="6">
        <v>20.40062</v>
      </c>
      <c r="G75" s="6">
        <v>21.49916</v>
      </c>
      <c r="H75" s="6">
        <v>54.719594733639632</v>
      </c>
      <c r="I75" s="6">
        <v>280.19898000000001</v>
      </c>
      <c r="J75" s="6">
        <v>338.98950000000002</v>
      </c>
      <c r="K75" s="6">
        <v>371.28906000000001</v>
      </c>
      <c r="L75" s="6">
        <v>471.59899999999999</v>
      </c>
      <c r="M75" s="6">
        <v>452.96815795484213</v>
      </c>
      <c r="N75" s="6">
        <v>456.6867208315935</v>
      </c>
      <c r="O75" s="6">
        <v>448.47204075382786</v>
      </c>
      <c r="P75" s="6">
        <v>462.50077822879831</v>
      </c>
      <c r="Q75" s="6">
        <v>560.11750178691534</v>
      </c>
      <c r="R75" s="6">
        <v>622.03830763194583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4.9202254705264199</v>
      </c>
      <c r="D78" s="4">
        <v>4.5</v>
      </c>
      <c r="E78" s="4">
        <v>7.4</v>
      </c>
      <c r="F78" s="4">
        <v>5.7194500000000001</v>
      </c>
      <c r="G78" s="4">
        <v>5.7</v>
      </c>
      <c r="H78" s="4">
        <v>6.4488392089423661</v>
      </c>
      <c r="I78" s="4">
        <v>6.3</v>
      </c>
      <c r="J78" s="4">
        <v>5.7</v>
      </c>
      <c r="K78" s="4">
        <v>6.1</v>
      </c>
      <c r="L78" s="4">
        <v>6.7</v>
      </c>
      <c r="M78" s="4">
        <v>7.6669532817426198</v>
      </c>
      <c r="N78" s="4">
        <v>6.6399159262443899</v>
      </c>
      <c r="O78" s="4">
        <v>8.2640680233113599</v>
      </c>
      <c r="P78" s="4">
        <v>7.8580299990446294</v>
      </c>
      <c r="Q78" s="4">
        <v>6.3771854399541397</v>
      </c>
      <c r="R78" s="4">
        <v>7.18926148848763</v>
      </c>
    </row>
    <row r="79" spans="1:18" ht="11.25" customHeight="1" x14ac:dyDescent="0.25">
      <c r="A79" s="58" t="s">
        <v>135</v>
      </c>
      <c r="B79" s="47" t="s">
        <v>134</v>
      </c>
      <c r="C79" s="5">
        <v>4431.7139582588352</v>
      </c>
      <c r="D79" s="5">
        <v>4609.9820900000013</v>
      </c>
      <c r="E79" s="5">
        <v>4630.5905099999991</v>
      </c>
      <c r="F79" s="5">
        <v>4782.1824400000005</v>
      </c>
      <c r="G79" s="5">
        <v>4882.01764</v>
      </c>
      <c r="H79" s="5">
        <v>4936.8969141110183</v>
      </c>
      <c r="I79" s="5">
        <v>5180.9818500000001</v>
      </c>
      <c r="J79" s="5">
        <v>5266.8101800000004</v>
      </c>
      <c r="K79" s="5">
        <v>5216.4185100000004</v>
      </c>
      <c r="L79" s="5">
        <v>4961.5898900000002</v>
      </c>
      <c r="M79" s="5">
        <v>5186.3475536679744</v>
      </c>
      <c r="N79" s="5">
        <v>5175.6756995263549</v>
      </c>
      <c r="O79" s="5">
        <v>5252.5272556385335</v>
      </c>
      <c r="P79" s="5">
        <v>5245.9828924772373</v>
      </c>
      <c r="Q79" s="5">
        <v>5217.3736504993503</v>
      </c>
      <c r="R79" s="5">
        <v>5228.9815610967808</v>
      </c>
    </row>
    <row r="80" spans="1:18" ht="11.25" customHeight="1" x14ac:dyDescent="0.25">
      <c r="A80" s="58" t="s">
        <v>133</v>
      </c>
      <c r="B80" s="47">
        <v>7200</v>
      </c>
      <c r="C80" s="5">
        <v>147.48734116747855</v>
      </c>
      <c r="D80" s="5">
        <v>197.39923000000002</v>
      </c>
      <c r="E80" s="5">
        <v>216.59956000000003</v>
      </c>
      <c r="F80" s="5">
        <v>255.69906</v>
      </c>
      <c r="G80" s="5">
        <v>313.20112999999992</v>
      </c>
      <c r="H80" s="5">
        <v>223.24925957772001</v>
      </c>
      <c r="I80" s="5">
        <v>267.59905999999995</v>
      </c>
      <c r="J80" s="5">
        <v>282.60055</v>
      </c>
      <c r="K80" s="5">
        <v>395.80140000000006</v>
      </c>
      <c r="L80" s="5">
        <v>395.69919000000004</v>
      </c>
      <c r="M80" s="5">
        <v>357.36123053405925</v>
      </c>
      <c r="N80" s="5">
        <v>381.55665474484243</v>
      </c>
      <c r="O80" s="5">
        <v>296.765765344729</v>
      </c>
      <c r="P80" s="5">
        <v>268.72528796009567</v>
      </c>
      <c r="Q80" s="5">
        <v>290.86653291296449</v>
      </c>
      <c r="R80" s="5">
        <v>304.45686443106899</v>
      </c>
    </row>
    <row r="81" spans="1:18" ht="11.25" customHeight="1" x14ac:dyDescent="0.25">
      <c r="A81" s="48" t="s">
        <v>132</v>
      </c>
      <c r="B81" s="49" t="s">
        <v>131</v>
      </c>
      <c r="C81" s="4">
        <v>147.48734116747855</v>
      </c>
      <c r="D81" s="4">
        <v>197.39923000000002</v>
      </c>
      <c r="E81" s="4">
        <v>216.59956000000003</v>
      </c>
      <c r="F81" s="4">
        <v>255.69906</v>
      </c>
      <c r="G81" s="4">
        <v>313.20112999999992</v>
      </c>
      <c r="H81" s="4">
        <v>223.24925957772001</v>
      </c>
      <c r="I81" s="4">
        <v>267.59905999999995</v>
      </c>
      <c r="J81" s="4">
        <v>282.60055</v>
      </c>
      <c r="K81" s="4">
        <v>395.80140000000006</v>
      </c>
      <c r="L81" s="4">
        <v>395.69919000000004</v>
      </c>
      <c r="M81" s="4">
        <v>357.36123053405925</v>
      </c>
      <c r="N81" s="4">
        <v>381.55665474484243</v>
      </c>
      <c r="O81" s="4">
        <v>296.765765344729</v>
      </c>
      <c r="P81" s="4">
        <v>268.72528796009567</v>
      </c>
      <c r="Q81" s="4">
        <v>290.86653291296449</v>
      </c>
      <c r="R81" s="4">
        <v>304.45686443106899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414</v>
      </c>
      <c r="B1" s="42" t="s">
        <v>413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7298.9753358133275</v>
      </c>
      <c r="D2" s="45">
        <v>7484.7801600000039</v>
      </c>
      <c r="E2" s="45">
        <v>7477.9928899999995</v>
      </c>
      <c r="F2" s="45">
        <v>7807.3419600000007</v>
      </c>
      <c r="G2" s="45">
        <v>8174.1057399999972</v>
      </c>
      <c r="H2" s="45">
        <v>8740.3481470334136</v>
      </c>
      <c r="I2" s="45">
        <v>8843.698190000001</v>
      </c>
      <c r="J2" s="45">
        <v>9022.8674299999984</v>
      </c>
      <c r="K2" s="45">
        <v>9235.4981299999999</v>
      </c>
      <c r="L2" s="45">
        <v>8496.4435400000002</v>
      </c>
      <c r="M2" s="45">
        <v>9238.2425067671793</v>
      </c>
      <c r="N2" s="45">
        <v>9290.1209171991559</v>
      </c>
      <c r="O2" s="45">
        <v>9120.249870672842</v>
      </c>
      <c r="P2" s="45">
        <v>9330.9582470300284</v>
      </c>
      <c r="Q2" s="45">
        <v>9065.5032006677156</v>
      </c>
      <c r="R2" s="45">
        <v>9117.4324462696295</v>
      </c>
    </row>
    <row r="3" spans="1:18" ht="11.25" customHeight="1" x14ac:dyDescent="0.25">
      <c r="A3" s="46" t="s">
        <v>286</v>
      </c>
      <c r="B3" s="47" t="s">
        <v>285</v>
      </c>
      <c r="C3" s="5">
        <v>1156.6241521972165</v>
      </c>
      <c r="D3" s="5">
        <v>1102.3050900000001</v>
      </c>
      <c r="E3" s="5">
        <v>1204.00586</v>
      </c>
      <c r="F3" s="5">
        <v>1133.10778</v>
      </c>
      <c r="G3" s="5">
        <v>1099.1471799999999</v>
      </c>
      <c r="H3" s="5">
        <v>1280.7874393637483</v>
      </c>
      <c r="I3" s="5">
        <v>1349.9663999999996</v>
      </c>
      <c r="J3" s="5">
        <v>1350.4791600000001</v>
      </c>
      <c r="K3" s="5">
        <v>1397.9935300000004</v>
      </c>
      <c r="L3" s="5">
        <v>1094.8970099999999</v>
      </c>
      <c r="M3" s="5">
        <v>1189.4287092614284</v>
      </c>
      <c r="N3" s="5">
        <v>1179.4417713568566</v>
      </c>
      <c r="O3" s="5">
        <v>1163.3321307002595</v>
      </c>
      <c r="P3" s="5">
        <v>1244.915001398359</v>
      </c>
      <c r="Q3" s="5">
        <v>1244.180342715737</v>
      </c>
      <c r="R3" s="5">
        <v>1428.2709362812736</v>
      </c>
    </row>
    <row r="4" spans="1:18" ht="11.25" customHeight="1" x14ac:dyDescent="0.25">
      <c r="A4" s="48" t="s">
        <v>284</v>
      </c>
      <c r="B4" s="49" t="s">
        <v>283</v>
      </c>
      <c r="C4" s="4">
        <v>1139.2833030709332</v>
      </c>
      <c r="D4" s="4">
        <v>1086.3744300000001</v>
      </c>
      <c r="E4" s="4">
        <v>1184.14204</v>
      </c>
      <c r="F4" s="4">
        <v>1109.9072600000002</v>
      </c>
      <c r="G4" s="4">
        <v>1079.54738</v>
      </c>
      <c r="H4" s="4">
        <v>1265.6684895767103</v>
      </c>
      <c r="I4" s="4">
        <v>1347.6654499999995</v>
      </c>
      <c r="J4" s="4">
        <v>1348.1793599999999</v>
      </c>
      <c r="K4" s="4">
        <v>1396.7935300000004</v>
      </c>
      <c r="L4" s="4">
        <v>1088.5963999999999</v>
      </c>
      <c r="M4" s="4">
        <v>1183.5529904660732</v>
      </c>
      <c r="N4" s="4">
        <v>1172.636855890948</v>
      </c>
      <c r="O4" s="4">
        <v>1161.0392109099132</v>
      </c>
      <c r="P4" s="4">
        <v>1242.8177268171539</v>
      </c>
      <c r="Q4" s="4">
        <v>1241.8356387120375</v>
      </c>
      <c r="R4" s="4">
        <v>1426.1734074586946</v>
      </c>
    </row>
    <row r="5" spans="1:18" ht="11.25" customHeight="1" x14ac:dyDescent="0.25">
      <c r="A5" s="50" t="s">
        <v>282</v>
      </c>
      <c r="B5" s="51" t="s">
        <v>281</v>
      </c>
      <c r="C5" s="7">
        <v>226.92869207246272</v>
      </c>
      <c r="D5" s="7">
        <v>226.33271000000002</v>
      </c>
      <c r="E5" s="7">
        <v>211.48405</v>
      </c>
      <c r="F5" s="7">
        <v>188.99486999999999</v>
      </c>
      <c r="G5" s="7">
        <v>184.29818</v>
      </c>
      <c r="H5" s="7">
        <v>184.60405965873463</v>
      </c>
      <c r="I5" s="7">
        <v>253.53281000000001</v>
      </c>
      <c r="J5" s="7">
        <v>301.96348999999998</v>
      </c>
      <c r="K5" s="7">
        <v>361.78913000000006</v>
      </c>
      <c r="L5" s="7">
        <v>257.92325999999997</v>
      </c>
      <c r="M5" s="7">
        <v>240.04386275860662</v>
      </c>
      <c r="N5" s="7">
        <v>246.22518815426218</v>
      </c>
      <c r="O5" s="7">
        <v>228.48974678679298</v>
      </c>
      <c r="P5" s="7">
        <v>276.98212820556375</v>
      </c>
      <c r="Q5" s="7">
        <v>303.429167518057</v>
      </c>
      <c r="R5" s="7">
        <v>647.59618181003361</v>
      </c>
    </row>
    <row r="6" spans="1:18" ht="11.25" customHeight="1" x14ac:dyDescent="0.25">
      <c r="A6" s="52" t="s">
        <v>280</v>
      </c>
      <c r="B6" s="53" t="s">
        <v>279</v>
      </c>
      <c r="C6" s="6">
        <v>1.3136519741841099</v>
      </c>
      <c r="D6" s="6">
        <v>0.65281</v>
      </c>
      <c r="E6" s="6">
        <v>3.9001199999999998</v>
      </c>
      <c r="F6" s="6">
        <v>1.3955</v>
      </c>
      <c r="G6" s="6">
        <v>0</v>
      </c>
      <c r="H6" s="6">
        <v>0</v>
      </c>
      <c r="I6" s="6">
        <v>0</v>
      </c>
      <c r="J6" s="6">
        <v>46.80283</v>
      </c>
      <c r="K6" s="6">
        <v>1.4</v>
      </c>
      <c r="L6" s="6">
        <v>0.70006999999999997</v>
      </c>
      <c r="M6" s="6">
        <v>0.71602751855477353</v>
      </c>
      <c r="N6" s="6">
        <v>0</v>
      </c>
      <c r="O6" s="6">
        <v>7.1892551604639721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205.45644642291791</v>
      </c>
      <c r="D8" s="6">
        <v>202.37826000000001</v>
      </c>
      <c r="E8" s="6">
        <v>176.28398999999999</v>
      </c>
      <c r="F8" s="6">
        <v>149.39950999999999</v>
      </c>
      <c r="G8" s="6">
        <v>149.79805999999999</v>
      </c>
      <c r="H8" s="6">
        <v>149.85198169943388</v>
      </c>
      <c r="I8" s="6">
        <v>209.43296000000001</v>
      </c>
      <c r="J8" s="6">
        <v>208.45750999999998</v>
      </c>
      <c r="K8" s="6">
        <v>318.38898000000006</v>
      </c>
      <c r="L8" s="6">
        <v>218.91999000000001</v>
      </c>
      <c r="M8" s="6">
        <v>203.33308635956399</v>
      </c>
      <c r="N8" s="6">
        <v>208.9413109676143</v>
      </c>
      <c r="O8" s="6">
        <v>182.36864474408287</v>
      </c>
      <c r="P8" s="6">
        <v>238.36077982484431</v>
      </c>
      <c r="Q8" s="6">
        <v>258.40671600377397</v>
      </c>
      <c r="R8" s="6">
        <v>604.34188833541646</v>
      </c>
    </row>
    <row r="9" spans="1:18" ht="11.25" customHeight="1" x14ac:dyDescent="0.25">
      <c r="A9" s="52" t="s">
        <v>274</v>
      </c>
      <c r="B9" s="53" t="s">
        <v>273</v>
      </c>
      <c r="C9" s="6">
        <v>20.158593675360699</v>
      </c>
      <c r="D9" s="6">
        <v>23.301639999999999</v>
      </c>
      <c r="E9" s="6">
        <v>31.299939999999999</v>
      </c>
      <c r="F9" s="6">
        <v>38.199860000000001</v>
      </c>
      <c r="G9" s="6">
        <v>34.500120000000003</v>
      </c>
      <c r="H9" s="6">
        <v>34.752077959300742</v>
      </c>
      <c r="I9" s="6">
        <v>44.099850000000004</v>
      </c>
      <c r="J9" s="6">
        <v>46.703150000000001</v>
      </c>
      <c r="K9" s="6">
        <v>42.000149999999998</v>
      </c>
      <c r="L9" s="6">
        <v>38.303199999999997</v>
      </c>
      <c r="M9" s="6">
        <v>35.994748880487883</v>
      </c>
      <c r="N9" s="6">
        <v>37.283877186647871</v>
      </c>
      <c r="O9" s="6">
        <v>38.931846882246113</v>
      </c>
      <c r="P9" s="6">
        <v>38.621348380719425</v>
      </c>
      <c r="Q9" s="6">
        <v>45.022451514282999</v>
      </c>
      <c r="R9" s="6">
        <v>43.254293474617107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16.799979999999998</v>
      </c>
      <c r="L10" s="7">
        <v>2.1003500000000006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912.35461099847055</v>
      </c>
      <c r="D11" s="7">
        <v>846.54077000000007</v>
      </c>
      <c r="E11" s="7">
        <v>949.25803999999994</v>
      </c>
      <c r="F11" s="7">
        <v>916.41241000000014</v>
      </c>
      <c r="G11" s="7">
        <v>867.34909999999991</v>
      </c>
      <c r="H11" s="7">
        <v>1037.8333226283987</v>
      </c>
      <c r="I11" s="7">
        <v>1082.4326799999999</v>
      </c>
      <c r="J11" s="7">
        <v>1014.70169</v>
      </c>
      <c r="K11" s="7">
        <v>970.50441999999998</v>
      </c>
      <c r="L11" s="7">
        <v>793.46929999999998</v>
      </c>
      <c r="M11" s="7">
        <v>898.48835461250746</v>
      </c>
      <c r="N11" s="7">
        <v>881.38313081760384</v>
      </c>
      <c r="O11" s="7">
        <v>887.52694015491272</v>
      </c>
      <c r="P11" s="7">
        <v>905.50346855461976</v>
      </c>
      <c r="Q11" s="7">
        <v>878.99163585938129</v>
      </c>
      <c r="R11" s="7">
        <v>776.78591272522658</v>
      </c>
    </row>
    <row r="12" spans="1:18" ht="11.25" customHeight="1" x14ac:dyDescent="0.25">
      <c r="A12" s="52" t="s">
        <v>268</v>
      </c>
      <c r="B12" s="53" t="s">
        <v>267</v>
      </c>
      <c r="C12" s="6">
        <v>912.35461099847055</v>
      </c>
      <c r="D12" s="6">
        <v>846.54077000000007</v>
      </c>
      <c r="E12" s="6">
        <v>949.25803999999994</v>
      </c>
      <c r="F12" s="6">
        <v>916.41241000000014</v>
      </c>
      <c r="G12" s="6">
        <v>867.34909999999991</v>
      </c>
      <c r="H12" s="6">
        <v>1037.8333226283987</v>
      </c>
      <c r="I12" s="6">
        <v>1082.4326799999999</v>
      </c>
      <c r="J12" s="6">
        <v>1014.70169</v>
      </c>
      <c r="K12" s="6">
        <v>970.50441999999998</v>
      </c>
      <c r="L12" s="6">
        <v>793.46929999999998</v>
      </c>
      <c r="M12" s="6">
        <v>898.48835461250746</v>
      </c>
      <c r="N12" s="6">
        <v>881.38313081760384</v>
      </c>
      <c r="O12" s="6">
        <v>887.52694015491272</v>
      </c>
      <c r="P12" s="6">
        <v>905.50346855461976</v>
      </c>
      <c r="Q12" s="6">
        <v>878.99163585938129</v>
      </c>
      <c r="R12" s="6">
        <v>776.78591272522658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13.50095</v>
      </c>
      <c r="E14" s="7">
        <v>23.39995</v>
      </c>
      <c r="F14" s="7">
        <v>4.4999799999999999</v>
      </c>
      <c r="G14" s="7">
        <v>27.900099999999998</v>
      </c>
      <c r="H14" s="7">
        <v>43.231107289576848</v>
      </c>
      <c r="I14" s="7">
        <v>11.699960000000001</v>
      </c>
      <c r="J14" s="7">
        <v>31.51418</v>
      </c>
      <c r="K14" s="7">
        <v>47.7</v>
      </c>
      <c r="L14" s="7">
        <v>35.103490000000001</v>
      </c>
      <c r="M14" s="7">
        <v>45.020773094959203</v>
      </c>
      <c r="N14" s="7">
        <v>45.028536919081894</v>
      </c>
      <c r="O14" s="7">
        <v>45.022523968207381</v>
      </c>
      <c r="P14" s="7">
        <v>60.332130056970165</v>
      </c>
      <c r="Q14" s="7">
        <v>59.414835334599573</v>
      </c>
      <c r="R14" s="7">
        <v>1.7913129234342837</v>
      </c>
    </row>
    <row r="15" spans="1:18" ht="11.25" customHeight="1" x14ac:dyDescent="0.25">
      <c r="A15" s="54" t="s">
        <v>262</v>
      </c>
      <c r="B15" s="49" t="s">
        <v>261</v>
      </c>
      <c r="C15" s="4">
        <v>17.340849126283196</v>
      </c>
      <c r="D15" s="4">
        <v>15.930659999999998</v>
      </c>
      <c r="E15" s="4">
        <v>19.86382</v>
      </c>
      <c r="F15" s="4">
        <v>23.200519999999997</v>
      </c>
      <c r="G15" s="4">
        <v>19.599800000000002</v>
      </c>
      <c r="H15" s="4">
        <v>15.118949787038106</v>
      </c>
      <c r="I15" s="4">
        <v>2.3009500000000038</v>
      </c>
      <c r="J15" s="4">
        <v>2.2998000000000003</v>
      </c>
      <c r="K15" s="4">
        <v>1.2</v>
      </c>
      <c r="L15" s="4">
        <v>6.3006099999999998</v>
      </c>
      <c r="M15" s="4">
        <v>5.8757187953550529</v>
      </c>
      <c r="N15" s="4">
        <v>6.8049154659087447</v>
      </c>
      <c r="O15" s="4">
        <v>2.2929197903463852</v>
      </c>
      <c r="P15" s="4">
        <v>2.0972745812049891</v>
      </c>
      <c r="Q15" s="4">
        <v>2.3447040036994977</v>
      </c>
      <c r="R15" s="4">
        <v>2.0975288225790378</v>
      </c>
    </row>
    <row r="16" spans="1:18" ht="11.25" customHeight="1" x14ac:dyDescent="0.25">
      <c r="A16" s="50" t="s">
        <v>260</v>
      </c>
      <c r="B16" s="51" t="s">
        <v>259</v>
      </c>
      <c r="C16" s="7">
        <v>17.340849126283196</v>
      </c>
      <c r="D16" s="7">
        <v>15.930659999999998</v>
      </c>
      <c r="E16" s="7">
        <v>19.86382</v>
      </c>
      <c r="F16" s="7">
        <v>23.200519999999997</v>
      </c>
      <c r="G16" s="7">
        <v>19.599800000000002</v>
      </c>
      <c r="H16" s="7">
        <v>15.118949787038106</v>
      </c>
      <c r="I16" s="7">
        <v>2.3009500000000038</v>
      </c>
      <c r="J16" s="7">
        <v>2.2998000000000003</v>
      </c>
      <c r="K16" s="7">
        <v>1.2</v>
      </c>
      <c r="L16" s="7">
        <v>6.3006099999999998</v>
      </c>
      <c r="M16" s="7">
        <v>5.8757187953550529</v>
      </c>
      <c r="N16" s="7">
        <v>6.8049154659087447</v>
      </c>
      <c r="O16" s="7">
        <v>2.2929197903463852</v>
      </c>
      <c r="P16" s="7">
        <v>2.0972745812049891</v>
      </c>
      <c r="Q16" s="7">
        <v>2.3447040036994977</v>
      </c>
      <c r="R16" s="7">
        <v>2.0975288225790378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792.72571210944272</v>
      </c>
      <c r="D21" s="5">
        <v>844.81266000000301</v>
      </c>
      <c r="E21" s="5">
        <v>682.4886699999995</v>
      </c>
      <c r="F21" s="5">
        <v>838.74893999999995</v>
      </c>
      <c r="G21" s="5">
        <v>1027.3667600000001</v>
      </c>
      <c r="H21" s="5">
        <v>1040.2928995705447</v>
      </c>
      <c r="I21" s="5">
        <v>997.81778000000043</v>
      </c>
      <c r="J21" s="5">
        <v>983.46491000000003</v>
      </c>
      <c r="K21" s="5">
        <v>933.79835999999966</v>
      </c>
      <c r="L21" s="5">
        <v>763.03669999999988</v>
      </c>
      <c r="M21" s="5">
        <v>858.68389519195819</v>
      </c>
      <c r="N21" s="5">
        <v>795.66960667234832</v>
      </c>
      <c r="O21" s="5">
        <v>764.00445634252196</v>
      </c>
      <c r="P21" s="5">
        <v>732.54386846140585</v>
      </c>
      <c r="Q21" s="5">
        <v>669.27774267550978</v>
      </c>
      <c r="R21" s="5">
        <v>580.17358106719178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792.72571210944272</v>
      </c>
      <c r="D30" s="4">
        <v>844.81266000000301</v>
      </c>
      <c r="E30" s="4">
        <v>682.4886699999995</v>
      </c>
      <c r="F30" s="4">
        <v>838.74893999999995</v>
      </c>
      <c r="G30" s="4">
        <v>1027.3667600000001</v>
      </c>
      <c r="H30" s="4">
        <v>1040.2928995705447</v>
      </c>
      <c r="I30" s="4">
        <v>997.81778000000043</v>
      </c>
      <c r="J30" s="4">
        <v>983.46491000000003</v>
      </c>
      <c r="K30" s="4">
        <v>933.79835999999966</v>
      </c>
      <c r="L30" s="4">
        <v>763.03669999999988</v>
      </c>
      <c r="M30" s="4">
        <v>858.68389519195819</v>
      </c>
      <c r="N30" s="4">
        <v>795.66960667234832</v>
      </c>
      <c r="O30" s="4">
        <v>764.00445634252196</v>
      </c>
      <c r="P30" s="4">
        <v>732.54386846140585</v>
      </c>
      <c r="Q30" s="4">
        <v>669.27774267550978</v>
      </c>
      <c r="R30" s="4">
        <v>580.17358106719178</v>
      </c>
    </row>
    <row r="31" spans="1:18" ht="11.25" customHeight="1" x14ac:dyDescent="0.25">
      <c r="A31" s="50" t="s">
        <v>231</v>
      </c>
      <c r="B31" s="51" t="s">
        <v>230</v>
      </c>
      <c r="C31" s="7">
        <v>1.7675358153647935</v>
      </c>
      <c r="D31" s="7">
        <v>0.60014999999999996</v>
      </c>
      <c r="E31" s="7">
        <v>1.7</v>
      </c>
      <c r="F31" s="7">
        <v>1.7003900000000001</v>
      </c>
      <c r="G31" s="7">
        <v>2</v>
      </c>
      <c r="H31" s="7">
        <v>1.45695996942773</v>
      </c>
      <c r="I31" s="7">
        <v>1.5</v>
      </c>
      <c r="J31" s="7">
        <v>1.5</v>
      </c>
      <c r="K31" s="7">
        <v>1.5</v>
      </c>
      <c r="L31" s="7">
        <v>1.4997400000000001</v>
      </c>
      <c r="M31" s="7">
        <v>2.9379200354981649</v>
      </c>
      <c r="N31" s="7">
        <v>1.5286137384159699</v>
      </c>
      <c r="O31" s="7">
        <v>2.2690360179612101</v>
      </c>
      <c r="P31" s="7">
        <v>2.2929206076239601</v>
      </c>
      <c r="Q31" s="7">
        <v>0.71653768988249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1.7675358153647935</v>
      </c>
      <c r="D32" s="6">
        <v>0.60014999999999996</v>
      </c>
      <c r="E32" s="6">
        <v>1.7</v>
      </c>
      <c r="F32" s="6">
        <v>1.7003900000000001</v>
      </c>
      <c r="G32" s="6">
        <v>2</v>
      </c>
      <c r="H32" s="6">
        <v>1.45695996942773</v>
      </c>
      <c r="I32" s="6">
        <v>1.5</v>
      </c>
      <c r="J32" s="6">
        <v>1.5</v>
      </c>
      <c r="K32" s="6">
        <v>1.5</v>
      </c>
      <c r="L32" s="6">
        <v>1.4997400000000001</v>
      </c>
      <c r="M32" s="6">
        <v>2.9379200354981649</v>
      </c>
      <c r="N32" s="6">
        <v>1.5286137384159699</v>
      </c>
      <c r="O32" s="6">
        <v>2.2690360179612101</v>
      </c>
      <c r="P32" s="6">
        <v>2.2929206076239601</v>
      </c>
      <c r="Q32" s="6">
        <v>0.71653768988249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61.528206312144761</v>
      </c>
      <c r="D34" s="7">
        <v>51.601000000002131</v>
      </c>
      <c r="E34" s="7">
        <v>44.999099999998606</v>
      </c>
      <c r="F34" s="7">
        <v>43.899800000000006</v>
      </c>
      <c r="G34" s="7">
        <v>31.898030000000006</v>
      </c>
      <c r="H34" s="7">
        <v>36.257434536911404</v>
      </c>
      <c r="I34" s="7">
        <v>46.123019999999997</v>
      </c>
      <c r="J34" s="7">
        <v>39.574310000000018</v>
      </c>
      <c r="K34" s="7">
        <v>39.572879999999998</v>
      </c>
      <c r="L34" s="7">
        <v>43.899889999999999</v>
      </c>
      <c r="M34" s="7">
        <v>48.342115706319703</v>
      </c>
      <c r="N34" s="7">
        <v>46.145244881305537</v>
      </c>
      <c r="O34" s="7">
        <v>45.1737961472218</v>
      </c>
      <c r="P34" s="7">
        <v>41.868895904019809</v>
      </c>
      <c r="Q34" s="7">
        <v>37.45099961823081</v>
      </c>
      <c r="R34" s="7">
        <v>39.650199799368671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213.65420021101181</v>
      </c>
      <c r="D43" s="7">
        <v>280.10441000000083</v>
      </c>
      <c r="E43" s="7">
        <v>227.99727000000075</v>
      </c>
      <c r="F43" s="7">
        <v>347.58968000000004</v>
      </c>
      <c r="G43" s="7">
        <v>477.38713000000013</v>
      </c>
      <c r="H43" s="7">
        <v>461.98787713589178</v>
      </c>
      <c r="I43" s="7">
        <v>437.49919000000045</v>
      </c>
      <c r="J43" s="7">
        <v>419.0605599999999</v>
      </c>
      <c r="K43" s="7">
        <v>417.06193999999959</v>
      </c>
      <c r="L43" s="7">
        <v>394.60051999999996</v>
      </c>
      <c r="M43" s="7">
        <v>375.17796393848312</v>
      </c>
      <c r="N43" s="7">
        <v>376.51860764589583</v>
      </c>
      <c r="O43" s="7">
        <v>378.76162609737548</v>
      </c>
      <c r="P43" s="7">
        <v>364.53964432829798</v>
      </c>
      <c r="Q43" s="7">
        <v>353.44257334925169</v>
      </c>
      <c r="R43" s="7">
        <v>362.57301511374862</v>
      </c>
    </row>
    <row r="44" spans="1:18" ht="11.25" customHeight="1" x14ac:dyDescent="0.25">
      <c r="A44" s="50" t="s">
        <v>205</v>
      </c>
      <c r="B44" s="51" t="s">
        <v>204</v>
      </c>
      <c r="C44" s="7">
        <v>495.27955903125797</v>
      </c>
      <c r="D44" s="7">
        <v>494.20748999999995</v>
      </c>
      <c r="E44" s="7">
        <v>356.29246999999998</v>
      </c>
      <c r="F44" s="7">
        <v>392.55807999999985</v>
      </c>
      <c r="G44" s="7">
        <v>439.88166999999993</v>
      </c>
      <c r="H44" s="7">
        <v>484.64621946234649</v>
      </c>
      <c r="I44" s="7">
        <v>471.09476999999998</v>
      </c>
      <c r="J44" s="7">
        <v>484.67309000000012</v>
      </c>
      <c r="K44" s="7">
        <v>429.78028000000006</v>
      </c>
      <c r="L44" s="7">
        <v>285.59938000000005</v>
      </c>
      <c r="M44" s="7">
        <v>379.8097398098559</v>
      </c>
      <c r="N44" s="7">
        <v>307.34679224026974</v>
      </c>
      <c r="O44" s="7">
        <v>279.00366147847006</v>
      </c>
      <c r="P44" s="7">
        <v>276.39270420256719</v>
      </c>
      <c r="Q44" s="7">
        <v>232.63590957239614</v>
      </c>
      <c r="R44" s="7">
        <v>134.40042049840173</v>
      </c>
    </row>
    <row r="45" spans="1:18" ht="11.25" customHeight="1" x14ac:dyDescent="0.25">
      <c r="A45" s="50" t="s">
        <v>203</v>
      </c>
      <c r="B45" s="51" t="s">
        <v>202</v>
      </c>
      <c r="C45" s="7">
        <v>20.496210739663418</v>
      </c>
      <c r="D45" s="7">
        <v>18.299609999999998</v>
      </c>
      <c r="E45" s="7">
        <v>51.499829999999996</v>
      </c>
      <c r="F45" s="7">
        <v>53.000990000000002</v>
      </c>
      <c r="G45" s="7">
        <v>76.199929999999995</v>
      </c>
      <c r="H45" s="7">
        <v>55.944408465967236</v>
      </c>
      <c r="I45" s="7">
        <v>41.6008</v>
      </c>
      <c r="J45" s="7">
        <v>38.656949999999995</v>
      </c>
      <c r="K45" s="7">
        <v>45.883260000000007</v>
      </c>
      <c r="L45" s="7">
        <v>37.437169999999995</v>
      </c>
      <c r="M45" s="7">
        <v>52.416155701801372</v>
      </c>
      <c r="N45" s="7">
        <v>64.13034816646136</v>
      </c>
      <c r="O45" s="7">
        <v>58.796336601493408</v>
      </c>
      <c r="P45" s="7">
        <v>47.449703418896959</v>
      </c>
      <c r="Q45" s="7">
        <v>45.031722445748628</v>
      </c>
      <c r="R45" s="7">
        <v>43.54994565567273</v>
      </c>
    </row>
    <row r="46" spans="1:18" ht="11.25" customHeight="1" x14ac:dyDescent="0.25">
      <c r="A46" s="52" t="s">
        <v>201</v>
      </c>
      <c r="B46" s="53" t="s">
        <v>200</v>
      </c>
      <c r="C46" s="6">
        <v>1.0543400159392027</v>
      </c>
      <c r="D46" s="6">
        <v>2.0999799999999995</v>
      </c>
      <c r="E46" s="6">
        <v>2.1000100000000002</v>
      </c>
      <c r="F46" s="6">
        <v>2.1000399999999999</v>
      </c>
      <c r="G46" s="6">
        <v>2.1000199999999998</v>
      </c>
      <c r="H46" s="6">
        <v>2.1086977066475923</v>
      </c>
      <c r="I46" s="6">
        <v>3.1623899999999994</v>
      </c>
      <c r="J46" s="6">
        <v>5.2579599999999997</v>
      </c>
      <c r="K46" s="6">
        <v>5.2374500000000008</v>
      </c>
      <c r="L46" s="6">
        <v>5.2376100000000001</v>
      </c>
      <c r="M46" s="6">
        <v>5.2678821875947293</v>
      </c>
      <c r="N46" s="6">
        <v>4.2037073485704788</v>
      </c>
      <c r="O46" s="6">
        <v>5.2625826303360324</v>
      </c>
      <c r="P46" s="6">
        <v>4.2099465344142839</v>
      </c>
      <c r="Q46" s="6">
        <v>5.2625503376839209</v>
      </c>
      <c r="R46" s="6">
        <v>5.2628698466044117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19.441870723724215</v>
      </c>
      <c r="D49" s="6">
        <v>16.199629999999999</v>
      </c>
      <c r="E49" s="6">
        <v>49.399819999999998</v>
      </c>
      <c r="F49" s="6">
        <v>50.900950000000002</v>
      </c>
      <c r="G49" s="6">
        <v>74.099909999999994</v>
      </c>
      <c r="H49" s="6">
        <v>49.847014610000556</v>
      </c>
      <c r="I49" s="6">
        <v>33.44361</v>
      </c>
      <c r="J49" s="6">
        <v>28.399239999999999</v>
      </c>
      <c r="K49" s="6">
        <v>32.645870000000002</v>
      </c>
      <c r="L49" s="6">
        <v>24.199670000000001</v>
      </c>
      <c r="M49" s="6">
        <v>36.161340476448267</v>
      </c>
      <c r="N49" s="6">
        <v>48.939687121019205</v>
      </c>
      <c r="O49" s="6">
        <v>41.543445481634578</v>
      </c>
      <c r="P49" s="6">
        <v>38.247950876870682</v>
      </c>
      <c r="Q49" s="6">
        <v>36.782477687988987</v>
      </c>
      <c r="R49" s="6">
        <v>35.301496474277428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3.9886961493190904</v>
      </c>
      <c r="I51" s="6">
        <v>4.9947999999999997</v>
      </c>
      <c r="J51" s="6">
        <v>4.9997499999999997</v>
      </c>
      <c r="K51" s="6">
        <v>7.9999399999999996</v>
      </c>
      <c r="L51" s="6">
        <v>7.9998899999999997</v>
      </c>
      <c r="M51" s="6">
        <v>10.986933037758376</v>
      </c>
      <c r="N51" s="6">
        <v>10.986953696871677</v>
      </c>
      <c r="O51" s="6">
        <v>11.990308489522798</v>
      </c>
      <c r="P51" s="6">
        <v>4.9918060076119906</v>
      </c>
      <c r="Q51" s="6">
        <v>2.9866944200757226</v>
      </c>
      <c r="R51" s="6">
        <v>2.9855793347908892</v>
      </c>
    </row>
    <row r="52" spans="1:18" ht="11.25" customHeight="1" x14ac:dyDescent="0.25">
      <c r="A52" s="46" t="s">
        <v>189</v>
      </c>
      <c r="B52" s="47" t="s">
        <v>188</v>
      </c>
      <c r="C52" s="5">
        <v>2610.4070061066004</v>
      </c>
      <c r="D52" s="5">
        <v>2621.3476900000001</v>
      </c>
      <c r="E52" s="5">
        <v>2746.2067499999998</v>
      </c>
      <c r="F52" s="5">
        <v>2814.0990800000004</v>
      </c>
      <c r="G52" s="5">
        <v>2751.759129999999</v>
      </c>
      <c r="H52" s="5">
        <v>2967.3795284095904</v>
      </c>
      <c r="I52" s="5">
        <v>2879.9801400000001</v>
      </c>
      <c r="J52" s="5">
        <v>2896.0129699999998</v>
      </c>
      <c r="K52" s="5">
        <v>3005.8082499999996</v>
      </c>
      <c r="L52" s="5">
        <v>2832.9279900000001</v>
      </c>
      <c r="M52" s="5">
        <v>3134.7396930148861</v>
      </c>
      <c r="N52" s="5">
        <v>3218.7456646412015</v>
      </c>
      <c r="O52" s="5">
        <v>3205.5835192054155</v>
      </c>
      <c r="P52" s="5">
        <v>3237.2190565123005</v>
      </c>
      <c r="Q52" s="5">
        <v>3086.9724493410386</v>
      </c>
      <c r="R52" s="5">
        <v>3033.2733886444635</v>
      </c>
    </row>
    <row r="53" spans="1:18" ht="11.25" customHeight="1" x14ac:dyDescent="0.25">
      <c r="A53" s="48" t="s">
        <v>187</v>
      </c>
      <c r="B53" s="49" t="s">
        <v>186</v>
      </c>
      <c r="C53" s="4">
        <v>2106.1555491466297</v>
      </c>
      <c r="D53" s="4">
        <v>2183.7476900000001</v>
      </c>
      <c r="E53" s="4">
        <v>2294.9067499999996</v>
      </c>
      <c r="F53" s="4">
        <v>2313.8246600000002</v>
      </c>
      <c r="G53" s="4">
        <v>2293.0120399999992</v>
      </c>
      <c r="H53" s="4">
        <v>2435.780216285772</v>
      </c>
      <c r="I53" s="4">
        <v>2348.1801399999999</v>
      </c>
      <c r="J53" s="4">
        <v>2353.2905499999997</v>
      </c>
      <c r="K53" s="4">
        <v>2422.40825</v>
      </c>
      <c r="L53" s="4">
        <v>2386.9835999999996</v>
      </c>
      <c r="M53" s="4">
        <v>2598.1810279826891</v>
      </c>
      <c r="N53" s="4">
        <v>2668.0777520232859</v>
      </c>
      <c r="O53" s="4">
        <v>2664.9883833628251</v>
      </c>
      <c r="P53" s="4">
        <v>2680.5648098322581</v>
      </c>
      <c r="Q53" s="4">
        <v>2556.1696962409342</v>
      </c>
      <c r="R53" s="4">
        <v>2540.8209189778931</v>
      </c>
    </row>
    <row r="54" spans="1:18" ht="11.25" customHeight="1" x14ac:dyDescent="0.25">
      <c r="A54" s="48" t="s">
        <v>185</v>
      </c>
      <c r="B54" s="49" t="s">
        <v>184</v>
      </c>
      <c r="C54" s="4">
        <v>504.25145695997037</v>
      </c>
      <c r="D54" s="4">
        <v>437.6</v>
      </c>
      <c r="E54" s="4">
        <v>451.29999999999995</v>
      </c>
      <c r="F54" s="4">
        <v>500.27442000000002</v>
      </c>
      <c r="G54" s="4">
        <v>458.74708999999996</v>
      </c>
      <c r="H54" s="4">
        <v>531.59931212381798</v>
      </c>
      <c r="I54" s="4">
        <v>531.79999999999995</v>
      </c>
      <c r="J54" s="4">
        <v>542.72242000000006</v>
      </c>
      <c r="K54" s="4">
        <v>583.4</v>
      </c>
      <c r="L54" s="4">
        <v>445.94439</v>
      </c>
      <c r="M54" s="4">
        <v>536.55866503219727</v>
      </c>
      <c r="N54" s="4">
        <v>550.66791261791514</v>
      </c>
      <c r="O54" s="4">
        <v>540.59513584259025</v>
      </c>
      <c r="P54" s="4">
        <v>556.65424668004255</v>
      </c>
      <c r="Q54" s="4">
        <v>530.80275310010461</v>
      </c>
      <c r="R54" s="4">
        <v>492.45246966657101</v>
      </c>
    </row>
    <row r="55" spans="1:18" ht="11.25" customHeight="1" x14ac:dyDescent="0.25">
      <c r="A55" s="50" t="s">
        <v>183</v>
      </c>
      <c r="B55" s="51" t="s">
        <v>182</v>
      </c>
      <c r="C55" s="7">
        <v>129.3589376134521</v>
      </c>
      <c r="D55" s="7">
        <v>110.9</v>
      </c>
      <c r="E55" s="7">
        <v>98.6</v>
      </c>
      <c r="F55" s="7">
        <v>152.5</v>
      </c>
      <c r="G55" s="7">
        <v>143.46941000000001</v>
      </c>
      <c r="H55" s="7">
        <v>179.612114263877</v>
      </c>
      <c r="I55" s="7">
        <v>183.3</v>
      </c>
      <c r="J55" s="7">
        <v>183.9</v>
      </c>
      <c r="K55" s="7">
        <v>181.4</v>
      </c>
      <c r="L55" s="7">
        <v>148.86918</v>
      </c>
      <c r="M55" s="7">
        <v>166.68190951485695</v>
      </c>
      <c r="N55" s="7">
        <v>165.88717315101906</v>
      </c>
      <c r="O55" s="7">
        <v>166.84907679988424</v>
      </c>
      <c r="P55" s="7">
        <v>170.96589280596254</v>
      </c>
      <c r="Q55" s="7">
        <v>151.92150727990764</v>
      </c>
      <c r="R55" s="7">
        <v>123.84159740135701</v>
      </c>
    </row>
    <row r="56" spans="1:18" ht="11.25" customHeight="1" x14ac:dyDescent="0.25">
      <c r="A56" s="50" t="s">
        <v>181</v>
      </c>
      <c r="B56" s="51" t="s">
        <v>180</v>
      </c>
      <c r="C56" s="7">
        <v>374.89251934651827</v>
      </c>
      <c r="D56" s="7">
        <v>326.7</v>
      </c>
      <c r="E56" s="7">
        <v>352.7</v>
      </c>
      <c r="F56" s="7">
        <v>347.77442000000002</v>
      </c>
      <c r="G56" s="7">
        <v>315.27767999999998</v>
      </c>
      <c r="H56" s="7">
        <v>351.98719785994098</v>
      </c>
      <c r="I56" s="7">
        <v>348.5</v>
      </c>
      <c r="J56" s="7">
        <v>358.82242000000002</v>
      </c>
      <c r="K56" s="7">
        <v>402</v>
      </c>
      <c r="L56" s="7">
        <v>297.07521000000003</v>
      </c>
      <c r="M56" s="7">
        <v>369.87675551734037</v>
      </c>
      <c r="N56" s="7">
        <v>384.78073946689602</v>
      </c>
      <c r="O56" s="7">
        <v>373.74605904270601</v>
      </c>
      <c r="P56" s="7">
        <v>385.68835387408001</v>
      </c>
      <c r="Q56" s="7">
        <v>378.88124582019702</v>
      </c>
      <c r="R56" s="7">
        <v>368.61087226521403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121.811407280023</v>
      </c>
      <c r="D60" s="5">
        <v>132.90156000000013</v>
      </c>
      <c r="E60" s="5">
        <v>135.39375000000007</v>
      </c>
      <c r="F60" s="5">
        <v>142.79717999999991</v>
      </c>
      <c r="G60" s="5">
        <v>156.50997000000007</v>
      </c>
      <c r="H60" s="5">
        <v>187.2556200345266</v>
      </c>
      <c r="I60" s="5">
        <v>204.5</v>
      </c>
      <c r="J60" s="5">
        <v>196.00672000000009</v>
      </c>
      <c r="K60" s="5">
        <v>199.09825000000001</v>
      </c>
      <c r="L60" s="5">
        <v>225.59535000000005</v>
      </c>
      <c r="M60" s="5">
        <v>237.98605139963684</v>
      </c>
      <c r="N60" s="5">
        <v>243.6233532268302</v>
      </c>
      <c r="O60" s="5">
        <v>260.67699775024153</v>
      </c>
      <c r="P60" s="5">
        <v>275.55651093914184</v>
      </c>
      <c r="Q60" s="5">
        <v>262.70660170058341</v>
      </c>
      <c r="R60" s="5">
        <v>298.67679373268447</v>
      </c>
    </row>
    <row r="61" spans="1:18" ht="11.25" customHeight="1" x14ac:dyDescent="0.25">
      <c r="A61" s="46" t="s">
        <v>171</v>
      </c>
      <c r="B61" s="47" t="s">
        <v>170</v>
      </c>
      <c r="C61" s="5">
        <v>704.90589471672752</v>
      </c>
      <c r="D61" s="5">
        <v>748.60607999999991</v>
      </c>
      <c r="E61" s="5">
        <v>647.09861000000012</v>
      </c>
      <c r="F61" s="5">
        <v>717.18181000000027</v>
      </c>
      <c r="G61" s="5">
        <v>724.79203000000018</v>
      </c>
      <c r="H61" s="5">
        <v>911.15092744031108</v>
      </c>
      <c r="I61" s="5">
        <v>929.00116000000014</v>
      </c>
      <c r="J61" s="5">
        <v>1079.0988000000002</v>
      </c>
      <c r="K61" s="5">
        <v>1103.4021499999999</v>
      </c>
      <c r="L61" s="5">
        <v>1132.0382500000003</v>
      </c>
      <c r="M61" s="5">
        <v>1240.0317480895792</v>
      </c>
      <c r="N61" s="5">
        <v>1205.3144457176702</v>
      </c>
      <c r="O61" s="5">
        <v>1151.9541312483639</v>
      </c>
      <c r="P61" s="5">
        <v>1288.1425320103283</v>
      </c>
      <c r="Q61" s="5">
        <v>1185.7033998101288</v>
      </c>
      <c r="R61" s="5">
        <v>1131.9627489324744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704.90589471672752</v>
      </c>
      <c r="D68" s="4">
        <v>748.60607999999991</v>
      </c>
      <c r="E68" s="4">
        <v>647.09861000000012</v>
      </c>
      <c r="F68" s="4">
        <v>717.18181000000027</v>
      </c>
      <c r="G68" s="4">
        <v>724.79203000000018</v>
      </c>
      <c r="H68" s="4">
        <v>911.15092744031108</v>
      </c>
      <c r="I68" s="4">
        <v>929.00116000000014</v>
      </c>
      <c r="J68" s="4">
        <v>1079.0988000000002</v>
      </c>
      <c r="K68" s="4">
        <v>1103.4021499999999</v>
      </c>
      <c r="L68" s="4">
        <v>1132.0382500000003</v>
      </c>
      <c r="M68" s="4">
        <v>1240.0317480895792</v>
      </c>
      <c r="N68" s="4">
        <v>1205.3144457176702</v>
      </c>
      <c r="O68" s="4">
        <v>1151.9541312483639</v>
      </c>
      <c r="P68" s="4">
        <v>1288.1425320103283</v>
      </c>
      <c r="Q68" s="4">
        <v>1185.7033998101288</v>
      </c>
      <c r="R68" s="4">
        <v>1131.9627489324744</v>
      </c>
    </row>
    <row r="69" spans="1:18" ht="11.25" customHeight="1" x14ac:dyDescent="0.25">
      <c r="A69" s="50" t="s">
        <v>155</v>
      </c>
      <c r="B69" s="51" t="s">
        <v>154</v>
      </c>
      <c r="C69" s="7">
        <v>692.86806152670181</v>
      </c>
      <c r="D69" s="7">
        <v>739.20573999999988</v>
      </c>
      <c r="E69" s="7">
        <v>639.19863000000009</v>
      </c>
      <c r="F69" s="7">
        <v>709.58158000000026</v>
      </c>
      <c r="G69" s="7">
        <v>716.19237000000021</v>
      </c>
      <c r="H69" s="7">
        <v>890.46686818539683</v>
      </c>
      <c r="I69" s="7">
        <v>901.9967200000001</v>
      </c>
      <c r="J69" s="7">
        <v>1047.4039699999998</v>
      </c>
      <c r="K69" s="7">
        <v>1071.9030599999999</v>
      </c>
      <c r="L69" s="7">
        <v>1096.64185</v>
      </c>
      <c r="M69" s="7">
        <v>1206.4263584675823</v>
      </c>
      <c r="N69" s="7">
        <v>1161.8209283510573</v>
      </c>
      <c r="O69" s="7">
        <v>1095.7063011777811</v>
      </c>
      <c r="P69" s="7">
        <v>1227.5712670755943</v>
      </c>
      <c r="Q69" s="7">
        <v>1127.5437087990836</v>
      </c>
      <c r="R69" s="7">
        <v>1076.1679564345079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12.0378331900258</v>
      </c>
      <c r="D71" s="7">
        <v>9.4003399999999999</v>
      </c>
      <c r="E71" s="7">
        <v>7.8999800000000002</v>
      </c>
      <c r="F71" s="7">
        <v>7.6002299999999998</v>
      </c>
      <c r="G71" s="7">
        <v>8.5996600000000001</v>
      </c>
      <c r="H71" s="7">
        <v>18.94047960256043</v>
      </c>
      <c r="I71" s="7">
        <v>13.899949999999999</v>
      </c>
      <c r="J71" s="7">
        <v>16.799479999999999</v>
      </c>
      <c r="K71" s="7">
        <v>15.79956</v>
      </c>
      <c r="L71" s="7">
        <v>15.3</v>
      </c>
      <c r="M71" s="7">
        <v>15.238265263057862</v>
      </c>
      <c r="N71" s="7">
        <v>24.266768927408815</v>
      </c>
      <c r="O71" s="7">
        <v>36.137354335101186</v>
      </c>
      <c r="P71" s="7">
        <v>41.917417186506121</v>
      </c>
      <c r="Q71" s="7">
        <v>38.669175313617501</v>
      </c>
      <c r="R71" s="7">
        <v>35.420846469857509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1.7435796523537874</v>
      </c>
      <c r="I73" s="7">
        <v>13.104489999999998</v>
      </c>
      <c r="J73" s="7">
        <v>14.895350000000064</v>
      </c>
      <c r="K73" s="7">
        <v>15.699529999999982</v>
      </c>
      <c r="L73" s="7">
        <v>20.096400000000017</v>
      </c>
      <c r="M73" s="7">
        <v>18.367124358938781</v>
      </c>
      <c r="N73" s="7">
        <v>19.226748439203959</v>
      </c>
      <c r="O73" s="7">
        <v>20.110475735481941</v>
      </c>
      <c r="P73" s="7">
        <v>18.653847748228202</v>
      </c>
      <c r="Q73" s="7">
        <v>19.490515697427668</v>
      </c>
      <c r="R73" s="7">
        <v>20.373946028109231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1.7435796523537874</v>
      </c>
      <c r="I75" s="6">
        <v>13.104489999999998</v>
      </c>
      <c r="J75" s="6">
        <v>14.895350000000064</v>
      </c>
      <c r="K75" s="6">
        <v>15.699529999999982</v>
      </c>
      <c r="L75" s="6">
        <v>20.096400000000017</v>
      </c>
      <c r="M75" s="6">
        <v>18.367124358938781</v>
      </c>
      <c r="N75" s="6">
        <v>19.226748439203959</v>
      </c>
      <c r="O75" s="6">
        <v>20.110475735481941</v>
      </c>
      <c r="P75" s="6">
        <v>18.653847748228202</v>
      </c>
      <c r="Q75" s="6">
        <v>19.490515697427668</v>
      </c>
      <c r="R75" s="6">
        <v>20.373946028109231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1778.413077036641</v>
      </c>
      <c r="D79" s="5">
        <v>1852.4076100000002</v>
      </c>
      <c r="E79" s="5">
        <v>1860.9928699999998</v>
      </c>
      <c r="F79" s="5">
        <v>1921.2083799999998</v>
      </c>
      <c r="G79" s="5">
        <v>2113.8298300000001</v>
      </c>
      <c r="H79" s="5">
        <v>2139.7385144518125</v>
      </c>
      <c r="I79" s="5">
        <v>2221.3336300000005</v>
      </c>
      <c r="J79" s="5">
        <v>2238.70433</v>
      </c>
      <c r="K79" s="5">
        <v>2200.0962</v>
      </c>
      <c r="L79" s="5">
        <v>2053.54871</v>
      </c>
      <c r="M79" s="5">
        <v>2221.4203700657349</v>
      </c>
      <c r="N79" s="5">
        <v>2266.2948809240888</v>
      </c>
      <c r="O79" s="5">
        <v>2278.5060982303548</v>
      </c>
      <c r="P79" s="5">
        <v>2284.4292194089639</v>
      </c>
      <c r="Q79" s="5">
        <v>2326.3215924843348</v>
      </c>
      <c r="R79" s="5">
        <v>2341.1913633323784</v>
      </c>
    </row>
    <row r="80" spans="1:18" ht="11.25" customHeight="1" x14ac:dyDescent="0.25">
      <c r="A80" s="58" t="s">
        <v>133</v>
      </c>
      <c r="B80" s="47">
        <v>7200</v>
      </c>
      <c r="C80" s="5">
        <v>134.08808636667604</v>
      </c>
      <c r="D80" s="5">
        <v>182.39947000000001</v>
      </c>
      <c r="E80" s="5">
        <v>201.80638000000002</v>
      </c>
      <c r="F80" s="5">
        <v>240.19879</v>
      </c>
      <c r="G80" s="5">
        <v>300.70083999999991</v>
      </c>
      <c r="H80" s="5">
        <v>213.74321776288008</v>
      </c>
      <c r="I80" s="5">
        <v>261.09907999999996</v>
      </c>
      <c r="J80" s="5">
        <v>279.10054000000002</v>
      </c>
      <c r="K80" s="5">
        <v>395.30139000000008</v>
      </c>
      <c r="L80" s="5">
        <v>394.39953000000003</v>
      </c>
      <c r="M80" s="5">
        <v>355.95203974395702</v>
      </c>
      <c r="N80" s="5">
        <v>381.03119466016057</v>
      </c>
      <c r="O80" s="5">
        <v>296.19253719568582</v>
      </c>
      <c r="P80" s="5">
        <v>268.15205829952839</v>
      </c>
      <c r="Q80" s="5">
        <v>290.34107194038398</v>
      </c>
      <c r="R80" s="5">
        <v>303.883634279163</v>
      </c>
    </row>
    <row r="81" spans="1:18" ht="11.25" customHeight="1" x14ac:dyDescent="0.25">
      <c r="A81" s="48" t="s">
        <v>132</v>
      </c>
      <c r="B81" s="49" t="s">
        <v>131</v>
      </c>
      <c r="C81" s="4">
        <v>134.08808636667604</v>
      </c>
      <c r="D81" s="4">
        <v>182.39947000000001</v>
      </c>
      <c r="E81" s="4">
        <v>201.80638000000002</v>
      </c>
      <c r="F81" s="4">
        <v>240.19879</v>
      </c>
      <c r="G81" s="4">
        <v>300.70083999999991</v>
      </c>
      <c r="H81" s="4">
        <v>213.74321776288008</v>
      </c>
      <c r="I81" s="4">
        <v>261.09907999999996</v>
      </c>
      <c r="J81" s="4">
        <v>279.10054000000002</v>
      </c>
      <c r="K81" s="4">
        <v>395.30139000000008</v>
      </c>
      <c r="L81" s="4">
        <v>394.39953000000003</v>
      </c>
      <c r="M81" s="4">
        <v>355.95203974395702</v>
      </c>
      <c r="N81" s="4">
        <v>381.03119466016057</v>
      </c>
      <c r="O81" s="4">
        <v>296.19253719568582</v>
      </c>
      <c r="P81" s="4">
        <v>268.15205829952839</v>
      </c>
      <c r="Q81" s="4">
        <v>290.34107194038398</v>
      </c>
      <c r="R81" s="4">
        <v>303.883634279163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22" ht="11.25" customHeight="1" x14ac:dyDescent="0.25">
      <c r="A1" s="42" t="s">
        <v>416</v>
      </c>
      <c r="B1" s="42" t="s">
        <v>415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22" ht="11.25" customHeight="1" x14ac:dyDescent="0.25">
      <c r="A2" s="43" t="s">
        <v>288</v>
      </c>
      <c r="B2" s="44" t="s">
        <v>287</v>
      </c>
      <c r="C2" s="45">
        <v>2191.8687921345772</v>
      </c>
      <c r="D2" s="45">
        <v>2136.65292</v>
      </c>
      <c r="E2" s="45">
        <v>2142.98758</v>
      </c>
      <c r="F2" s="45">
        <v>2137.8771899999992</v>
      </c>
      <c r="G2" s="45">
        <v>2197.4324599999991</v>
      </c>
      <c r="H2" s="45">
        <v>2474.6542473203372</v>
      </c>
      <c r="I2" s="45">
        <v>2499.6343999999995</v>
      </c>
      <c r="J2" s="45">
        <v>2558.0037600000001</v>
      </c>
      <c r="K2" s="45">
        <v>2681.5168299999996</v>
      </c>
      <c r="L2" s="45">
        <v>2006.2776399999996</v>
      </c>
      <c r="M2" s="45">
        <v>2430.4805303459157</v>
      </c>
      <c r="N2" s="45">
        <v>2468.3527075169382</v>
      </c>
      <c r="O2" s="45">
        <v>2446.2608192500088</v>
      </c>
      <c r="P2" s="45">
        <v>2609.1575748166078</v>
      </c>
      <c r="Q2" s="45">
        <v>2543.3120718259624</v>
      </c>
      <c r="R2" s="45">
        <v>2510.1037314899422</v>
      </c>
    </row>
    <row r="3" spans="1:22" ht="11.25" customHeight="1" x14ac:dyDescent="0.25">
      <c r="A3" s="46" t="s">
        <v>286</v>
      </c>
      <c r="B3" s="47" t="s">
        <v>285</v>
      </c>
      <c r="C3" s="5">
        <v>886.47051743276063</v>
      </c>
      <c r="D3" s="5">
        <v>845.75447000000008</v>
      </c>
      <c r="E3" s="5">
        <v>955.67272999999989</v>
      </c>
      <c r="F3" s="5">
        <v>903.30947000000003</v>
      </c>
      <c r="G3" s="5">
        <v>878.94845999999995</v>
      </c>
      <c r="H3" s="5">
        <v>1061.4312606572585</v>
      </c>
      <c r="I3" s="5">
        <v>1082.0303399999998</v>
      </c>
      <c r="J3" s="5">
        <v>1097.1434099999999</v>
      </c>
      <c r="K3" s="5">
        <v>1143.5933200000002</v>
      </c>
      <c r="L3" s="5">
        <v>898.28133999999989</v>
      </c>
      <c r="M3" s="5">
        <v>1030.5838771427823</v>
      </c>
      <c r="N3" s="5">
        <v>1023.772574179817</v>
      </c>
      <c r="O3" s="5">
        <v>1005.4023797771978</v>
      </c>
      <c r="P3" s="5">
        <v>1084.2163547784396</v>
      </c>
      <c r="Q3" s="5">
        <v>1083.7102384314571</v>
      </c>
      <c r="R3" s="5">
        <v>1266.5309752639407</v>
      </c>
      <c r="S3" s="59"/>
      <c r="T3" s="59"/>
      <c r="U3" s="59"/>
      <c r="V3" s="59"/>
    </row>
    <row r="4" spans="1:22" ht="11.25" customHeight="1" x14ac:dyDescent="0.25">
      <c r="A4" s="48" t="s">
        <v>284</v>
      </c>
      <c r="B4" s="49" t="s">
        <v>283</v>
      </c>
      <c r="C4" s="4">
        <v>886.47051743276063</v>
      </c>
      <c r="D4" s="4">
        <v>845.75447000000008</v>
      </c>
      <c r="E4" s="4">
        <v>955.67272999999989</v>
      </c>
      <c r="F4" s="4">
        <v>903.30947000000003</v>
      </c>
      <c r="G4" s="4">
        <v>878.94845999999995</v>
      </c>
      <c r="H4" s="4">
        <v>1061.4312606572585</v>
      </c>
      <c r="I4" s="4">
        <v>1082.0303399999998</v>
      </c>
      <c r="J4" s="4">
        <v>1097.1434099999999</v>
      </c>
      <c r="K4" s="4">
        <v>1143.5933200000002</v>
      </c>
      <c r="L4" s="4">
        <v>898.28133999999989</v>
      </c>
      <c r="M4" s="4">
        <v>1030.5838771427823</v>
      </c>
      <c r="N4" s="4">
        <v>1023.772574179817</v>
      </c>
      <c r="O4" s="4">
        <v>1005.4023797771978</v>
      </c>
      <c r="P4" s="4">
        <v>1084.2163547784396</v>
      </c>
      <c r="Q4" s="4">
        <v>1083.7102384314571</v>
      </c>
      <c r="R4" s="4">
        <v>1266.5309752639407</v>
      </c>
    </row>
    <row r="5" spans="1:22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1.3997599999999863</v>
      </c>
      <c r="F5" s="7">
        <v>1.3990100000000041</v>
      </c>
      <c r="G5" s="7">
        <v>0.69991999999999166</v>
      </c>
      <c r="H5" s="7">
        <v>2.8183781847521914</v>
      </c>
      <c r="I5" s="7">
        <v>4.1990600000000029</v>
      </c>
      <c r="J5" s="7">
        <v>65.829999999999984</v>
      </c>
      <c r="K5" s="7">
        <v>140.29046000000008</v>
      </c>
      <c r="L5" s="7">
        <v>77.909500000000008</v>
      </c>
      <c r="M5" s="7">
        <v>93.189430423945609</v>
      </c>
      <c r="N5" s="7">
        <v>104.14392039905543</v>
      </c>
      <c r="O5" s="7">
        <v>79.660296553311042</v>
      </c>
      <c r="P5" s="7">
        <v>124.49529284927135</v>
      </c>
      <c r="Q5" s="7">
        <v>152.77956697727274</v>
      </c>
      <c r="R5" s="7">
        <v>500.22985215927076</v>
      </c>
    </row>
    <row r="6" spans="1:22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0.69998999999999989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22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22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1.3997599999999863</v>
      </c>
      <c r="F8" s="6">
        <v>1.3990100000000041</v>
      </c>
      <c r="G8" s="6">
        <v>0.69991999999999166</v>
      </c>
      <c r="H8" s="6">
        <v>2.8183781847521914</v>
      </c>
      <c r="I8" s="6">
        <v>4.1990600000000029</v>
      </c>
      <c r="J8" s="6">
        <v>65.829999999999984</v>
      </c>
      <c r="K8" s="6">
        <v>139.59047000000007</v>
      </c>
      <c r="L8" s="6">
        <v>77.909500000000008</v>
      </c>
      <c r="M8" s="6">
        <v>93.189430423945609</v>
      </c>
      <c r="N8" s="6">
        <v>104.14392039905543</v>
      </c>
      <c r="O8" s="6">
        <v>79.660296553311042</v>
      </c>
      <c r="P8" s="6">
        <v>124.49529284927135</v>
      </c>
      <c r="Q8" s="6">
        <v>152.77956697727274</v>
      </c>
      <c r="R8" s="6">
        <v>500.22985215927076</v>
      </c>
    </row>
    <row r="9" spans="1:22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22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22" ht="11.25" customHeight="1" x14ac:dyDescent="0.25">
      <c r="A11" s="50" t="s">
        <v>270</v>
      </c>
      <c r="B11" s="51" t="s">
        <v>269</v>
      </c>
      <c r="C11" s="7">
        <v>886.47051743276063</v>
      </c>
      <c r="D11" s="7">
        <v>832.25352000000009</v>
      </c>
      <c r="E11" s="7">
        <v>930.87301999999988</v>
      </c>
      <c r="F11" s="7">
        <v>897.41048000000001</v>
      </c>
      <c r="G11" s="7">
        <v>850.34843999999998</v>
      </c>
      <c r="H11" s="7">
        <v>1015.3817751829295</v>
      </c>
      <c r="I11" s="7">
        <v>1066.13132</v>
      </c>
      <c r="J11" s="7">
        <v>999.79922999999997</v>
      </c>
      <c r="K11" s="7">
        <v>955.60285999999996</v>
      </c>
      <c r="L11" s="7">
        <v>785.26834999999994</v>
      </c>
      <c r="M11" s="7">
        <v>892.37367362387738</v>
      </c>
      <c r="N11" s="7">
        <v>874.60011686167957</v>
      </c>
      <c r="O11" s="7">
        <v>880.71955925567943</v>
      </c>
      <c r="P11" s="7">
        <v>899.3889318721981</v>
      </c>
      <c r="Q11" s="7">
        <v>871.51583611958495</v>
      </c>
      <c r="R11" s="7">
        <v>764.50981018123559</v>
      </c>
    </row>
    <row r="12" spans="1:22" ht="11.25" customHeight="1" x14ac:dyDescent="0.25">
      <c r="A12" s="52" t="s">
        <v>268</v>
      </c>
      <c r="B12" s="53" t="s">
        <v>267</v>
      </c>
      <c r="C12" s="6">
        <v>886.47051743276063</v>
      </c>
      <c r="D12" s="6">
        <v>832.25352000000009</v>
      </c>
      <c r="E12" s="6">
        <v>930.87301999999988</v>
      </c>
      <c r="F12" s="6">
        <v>897.41048000000001</v>
      </c>
      <c r="G12" s="6">
        <v>850.34843999999998</v>
      </c>
      <c r="H12" s="6">
        <v>1015.3817751829295</v>
      </c>
      <c r="I12" s="6">
        <v>1066.13132</v>
      </c>
      <c r="J12" s="6">
        <v>999.79922999999997</v>
      </c>
      <c r="K12" s="6">
        <v>955.60285999999996</v>
      </c>
      <c r="L12" s="6">
        <v>785.26834999999994</v>
      </c>
      <c r="M12" s="6">
        <v>892.37367362387738</v>
      </c>
      <c r="N12" s="6">
        <v>874.60011686167957</v>
      </c>
      <c r="O12" s="6">
        <v>880.71955925567943</v>
      </c>
      <c r="P12" s="6">
        <v>899.3889318721981</v>
      </c>
      <c r="Q12" s="6">
        <v>871.51583611958495</v>
      </c>
      <c r="R12" s="6">
        <v>764.50981018123559</v>
      </c>
    </row>
    <row r="13" spans="1:22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22" ht="11.25" customHeight="1" x14ac:dyDescent="0.25">
      <c r="A14" s="50" t="s">
        <v>264</v>
      </c>
      <c r="B14" s="51" t="s">
        <v>263</v>
      </c>
      <c r="C14" s="7">
        <v>0</v>
      </c>
      <c r="D14" s="7">
        <v>13.50095</v>
      </c>
      <c r="E14" s="7">
        <v>23.39995</v>
      </c>
      <c r="F14" s="7">
        <v>4.4999799999999999</v>
      </c>
      <c r="G14" s="7">
        <v>27.900099999999998</v>
      </c>
      <c r="H14" s="7">
        <v>43.231107289576848</v>
      </c>
      <c r="I14" s="7">
        <v>11.699960000000001</v>
      </c>
      <c r="J14" s="7">
        <v>31.51418</v>
      </c>
      <c r="K14" s="7">
        <v>47.7</v>
      </c>
      <c r="L14" s="7">
        <v>35.103490000000001</v>
      </c>
      <c r="M14" s="7">
        <v>45.020773094959203</v>
      </c>
      <c r="N14" s="7">
        <v>45.028536919081894</v>
      </c>
      <c r="O14" s="7">
        <v>45.022523968207381</v>
      </c>
      <c r="P14" s="7">
        <v>60.332130056970165</v>
      </c>
      <c r="Q14" s="7">
        <v>59.414835334599573</v>
      </c>
      <c r="R14" s="7">
        <v>1.7913129234342837</v>
      </c>
    </row>
    <row r="15" spans="1:22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22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251.78727476503957</v>
      </c>
      <c r="D21" s="5">
        <v>270.69454999999994</v>
      </c>
      <c r="E21" s="5">
        <v>160.41274000000001</v>
      </c>
      <c r="F21" s="5">
        <v>163.30784999999995</v>
      </c>
      <c r="G21" s="5">
        <v>209.73559999999998</v>
      </c>
      <c r="H21" s="5">
        <v>247.71042794606907</v>
      </c>
      <c r="I21" s="5">
        <v>238.07918999999998</v>
      </c>
      <c r="J21" s="5">
        <v>280.23414000000002</v>
      </c>
      <c r="K21" s="5">
        <v>251.04652000000007</v>
      </c>
      <c r="L21" s="5">
        <v>102.15644</v>
      </c>
      <c r="M21" s="5">
        <v>209.76268542661717</v>
      </c>
      <c r="N21" s="5">
        <v>137.28766659191953</v>
      </c>
      <c r="O21" s="5">
        <v>118.49538974080494</v>
      </c>
      <c r="P21" s="5">
        <v>125.44790073692744</v>
      </c>
      <c r="Q21" s="5">
        <v>115.1021309065234</v>
      </c>
      <c r="R21" s="5">
        <v>18.79079650115527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251.78727476503957</v>
      </c>
      <c r="D30" s="4">
        <v>270.69454999999994</v>
      </c>
      <c r="E30" s="4">
        <v>160.41274000000001</v>
      </c>
      <c r="F30" s="4">
        <v>163.30784999999995</v>
      </c>
      <c r="G30" s="4">
        <v>209.73559999999998</v>
      </c>
      <c r="H30" s="4">
        <v>247.71042794606907</v>
      </c>
      <c r="I30" s="4">
        <v>238.07918999999998</v>
      </c>
      <c r="J30" s="4">
        <v>280.23414000000002</v>
      </c>
      <c r="K30" s="4">
        <v>251.04652000000007</v>
      </c>
      <c r="L30" s="4">
        <v>102.15644</v>
      </c>
      <c r="M30" s="4">
        <v>209.76268542661717</v>
      </c>
      <c r="N30" s="4">
        <v>137.28766659191953</v>
      </c>
      <c r="O30" s="4">
        <v>118.49538974080494</v>
      </c>
      <c r="P30" s="4">
        <v>125.44790073692744</v>
      </c>
      <c r="Q30" s="4">
        <v>115.1021309065234</v>
      </c>
      <c r="R30" s="4">
        <v>18.79079650115527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1.0987029405111244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250.68857182452845</v>
      </c>
      <c r="D44" s="7">
        <v>270.69454999999994</v>
      </c>
      <c r="E44" s="7">
        <v>160.41274000000001</v>
      </c>
      <c r="F44" s="7">
        <v>163.30784999999995</v>
      </c>
      <c r="G44" s="7">
        <v>209.73559999999998</v>
      </c>
      <c r="H44" s="7">
        <v>247.71042794606907</v>
      </c>
      <c r="I44" s="7">
        <v>238.07918999999998</v>
      </c>
      <c r="J44" s="7">
        <v>280.23414000000002</v>
      </c>
      <c r="K44" s="7">
        <v>251.04652000000007</v>
      </c>
      <c r="L44" s="7">
        <v>102.15644</v>
      </c>
      <c r="M44" s="7">
        <v>209.76268542661717</v>
      </c>
      <c r="N44" s="7">
        <v>137.28766659191953</v>
      </c>
      <c r="O44" s="7">
        <v>118.49538974080494</v>
      </c>
      <c r="P44" s="7">
        <v>125.44790073692744</v>
      </c>
      <c r="Q44" s="7">
        <v>115.1021309065234</v>
      </c>
      <c r="R44" s="7">
        <v>18.79079650115527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823.86232114876555</v>
      </c>
      <c r="D52" s="5">
        <v>767.72408000000007</v>
      </c>
      <c r="E52" s="5">
        <v>788.79486999999972</v>
      </c>
      <c r="F52" s="5">
        <v>838.73389999999995</v>
      </c>
      <c r="G52" s="5">
        <v>840.22717999999929</v>
      </c>
      <c r="H52" s="5">
        <v>916.66009019790226</v>
      </c>
      <c r="I52" s="5">
        <v>897.52463999999964</v>
      </c>
      <c r="J52" s="5">
        <v>911.0171299999995</v>
      </c>
      <c r="K52" s="5">
        <v>940.08572999999967</v>
      </c>
      <c r="L52" s="5">
        <v>789.34908999999959</v>
      </c>
      <c r="M52" s="5">
        <v>933.84898227830695</v>
      </c>
      <c r="N52" s="5">
        <v>1037.164297065528</v>
      </c>
      <c r="O52" s="5">
        <v>1062.6154296398852</v>
      </c>
      <c r="P52" s="5">
        <v>1128.8308287941863</v>
      </c>
      <c r="Q52" s="5">
        <v>1080.1422494687786</v>
      </c>
      <c r="R52" s="5">
        <v>952.04461883826866</v>
      </c>
    </row>
    <row r="53" spans="1:18" ht="11.25" customHeight="1" x14ac:dyDescent="0.25">
      <c r="A53" s="48" t="s">
        <v>187</v>
      </c>
      <c r="B53" s="49" t="s">
        <v>186</v>
      </c>
      <c r="C53" s="4">
        <v>319.61086418879518</v>
      </c>
      <c r="D53" s="4">
        <v>330.12408000000005</v>
      </c>
      <c r="E53" s="4">
        <v>337.49486999999976</v>
      </c>
      <c r="F53" s="4">
        <v>338.45947999999999</v>
      </c>
      <c r="G53" s="4">
        <v>381.48008999999934</v>
      </c>
      <c r="H53" s="4">
        <v>385.06077807408428</v>
      </c>
      <c r="I53" s="4">
        <v>365.72463999999968</v>
      </c>
      <c r="J53" s="4">
        <v>368.29470999999944</v>
      </c>
      <c r="K53" s="4">
        <v>356.68572999999969</v>
      </c>
      <c r="L53" s="4">
        <v>343.40469999999959</v>
      </c>
      <c r="M53" s="4">
        <v>397.29031724610968</v>
      </c>
      <c r="N53" s="4">
        <v>486.49638444761285</v>
      </c>
      <c r="O53" s="4">
        <v>522.02029379729493</v>
      </c>
      <c r="P53" s="4">
        <v>572.17658211414391</v>
      </c>
      <c r="Q53" s="4">
        <v>549.33949636867396</v>
      </c>
      <c r="R53" s="4">
        <v>459.59214917169766</v>
      </c>
    </row>
    <row r="54" spans="1:18" ht="11.25" customHeight="1" x14ac:dyDescent="0.25">
      <c r="A54" s="48" t="s">
        <v>185</v>
      </c>
      <c r="B54" s="49" t="s">
        <v>184</v>
      </c>
      <c r="C54" s="4">
        <v>504.25145695997037</v>
      </c>
      <c r="D54" s="4">
        <v>437.6</v>
      </c>
      <c r="E54" s="4">
        <v>451.29999999999995</v>
      </c>
      <c r="F54" s="4">
        <v>500.27442000000002</v>
      </c>
      <c r="G54" s="4">
        <v>458.74708999999996</v>
      </c>
      <c r="H54" s="4">
        <v>531.59931212381798</v>
      </c>
      <c r="I54" s="4">
        <v>531.79999999999995</v>
      </c>
      <c r="J54" s="4">
        <v>542.72242000000006</v>
      </c>
      <c r="K54" s="4">
        <v>583.4</v>
      </c>
      <c r="L54" s="4">
        <v>445.94439</v>
      </c>
      <c r="M54" s="4">
        <v>536.55866503219727</v>
      </c>
      <c r="N54" s="4">
        <v>550.66791261791514</v>
      </c>
      <c r="O54" s="4">
        <v>540.59513584259025</v>
      </c>
      <c r="P54" s="4">
        <v>556.65424668004255</v>
      </c>
      <c r="Q54" s="4">
        <v>530.80275310010461</v>
      </c>
      <c r="R54" s="4">
        <v>492.45246966657101</v>
      </c>
    </row>
    <row r="55" spans="1:18" ht="11.25" customHeight="1" x14ac:dyDescent="0.25">
      <c r="A55" s="50" t="s">
        <v>183</v>
      </c>
      <c r="B55" s="51" t="s">
        <v>182</v>
      </c>
      <c r="C55" s="7">
        <v>129.3589376134521</v>
      </c>
      <c r="D55" s="7">
        <v>110.9</v>
      </c>
      <c r="E55" s="7">
        <v>98.6</v>
      </c>
      <c r="F55" s="7">
        <v>152.5</v>
      </c>
      <c r="G55" s="7">
        <v>143.46941000000001</v>
      </c>
      <c r="H55" s="7">
        <v>179.612114263877</v>
      </c>
      <c r="I55" s="7">
        <v>183.3</v>
      </c>
      <c r="J55" s="7">
        <v>183.9</v>
      </c>
      <c r="K55" s="7">
        <v>181.4</v>
      </c>
      <c r="L55" s="7">
        <v>148.86918</v>
      </c>
      <c r="M55" s="7">
        <v>166.68190951485695</v>
      </c>
      <c r="N55" s="7">
        <v>165.88717315101906</v>
      </c>
      <c r="O55" s="7">
        <v>166.84907679988424</v>
      </c>
      <c r="P55" s="7">
        <v>170.96589280596254</v>
      </c>
      <c r="Q55" s="7">
        <v>151.92150727990764</v>
      </c>
      <c r="R55" s="7">
        <v>123.84159740135701</v>
      </c>
    </row>
    <row r="56" spans="1:18" ht="11.25" customHeight="1" x14ac:dyDescent="0.25">
      <c r="A56" s="50" t="s">
        <v>181</v>
      </c>
      <c r="B56" s="51" t="s">
        <v>180</v>
      </c>
      <c r="C56" s="7">
        <v>374.89251934651827</v>
      </c>
      <c r="D56" s="7">
        <v>326.7</v>
      </c>
      <c r="E56" s="7">
        <v>352.7</v>
      </c>
      <c r="F56" s="7">
        <v>347.77442000000002</v>
      </c>
      <c r="G56" s="7">
        <v>315.27767999999998</v>
      </c>
      <c r="H56" s="7">
        <v>351.98719785994098</v>
      </c>
      <c r="I56" s="7">
        <v>348.5</v>
      </c>
      <c r="J56" s="7">
        <v>358.82242000000002</v>
      </c>
      <c r="K56" s="7">
        <v>402</v>
      </c>
      <c r="L56" s="7">
        <v>297.07521000000003</v>
      </c>
      <c r="M56" s="7">
        <v>369.87675551734037</v>
      </c>
      <c r="N56" s="7">
        <v>384.78073946689602</v>
      </c>
      <c r="O56" s="7">
        <v>373.74605904270601</v>
      </c>
      <c r="P56" s="7">
        <v>385.68835387408001</v>
      </c>
      <c r="Q56" s="7">
        <v>378.88124582019702</v>
      </c>
      <c r="R56" s="7">
        <v>368.61087226521403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0.1671937367777474</v>
      </c>
      <c r="D60" s="5">
        <v>9.5921400000001285</v>
      </c>
      <c r="E60" s="5">
        <v>2.1000100000000828</v>
      </c>
      <c r="F60" s="5">
        <v>2.0985799999998846</v>
      </c>
      <c r="G60" s="5">
        <v>4.1949800000000437</v>
      </c>
      <c r="H60" s="5">
        <v>5.7801387544528779</v>
      </c>
      <c r="I60" s="5">
        <v>5.3026700000000346</v>
      </c>
      <c r="J60" s="5">
        <v>2.9968500000000802</v>
      </c>
      <c r="K60" s="5">
        <v>3.2984100000000183</v>
      </c>
      <c r="L60" s="5">
        <v>4.6019000000000574</v>
      </c>
      <c r="M60" s="5">
        <v>4.2992354384161331</v>
      </c>
      <c r="N60" s="5">
        <v>5.1112357693436365</v>
      </c>
      <c r="O60" s="5">
        <v>4.8248046218178331</v>
      </c>
      <c r="P60" s="5">
        <v>19.203544977544311</v>
      </c>
      <c r="Q60" s="5">
        <v>5.5651354577017855</v>
      </c>
      <c r="R60" s="5">
        <v>7.6669093440916072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9.9989999999934298E-2</v>
      </c>
      <c r="K61" s="5">
        <v>9.9989999999706924E-2</v>
      </c>
      <c r="L61" s="5">
        <v>9.9990000000161672E-2</v>
      </c>
      <c r="M61" s="5">
        <v>4.7769247435780926E-2</v>
      </c>
      <c r="N61" s="5">
        <v>0.40603187710345168</v>
      </c>
      <c r="O61" s="5">
        <v>0.35827395598897027</v>
      </c>
      <c r="P61" s="5">
        <v>0.59711682851447279</v>
      </c>
      <c r="Q61" s="5">
        <v>0.8837265683511859</v>
      </c>
      <c r="R61" s="5">
        <v>0.83595296522019424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9.9989999999934298E-2</v>
      </c>
      <c r="K68" s="4">
        <v>9.9989999999706924E-2</v>
      </c>
      <c r="L68" s="4">
        <v>9.9990000000161672E-2</v>
      </c>
      <c r="M68" s="4">
        <v>4.7769247435780926E-2</v>
      </c>
      <c r="N68" s="4">
        <v>0.40603187710345168</v>
      </c>
      <c r="O68" s="4">
        <v>0.35827395598897027</v>
      </c>
      <c r="P68" s="4">
        <v>0.59711682851447279</v>
      </c>
      <c r="Q68" s="4">
        <v>0.8837265683511859</v>
      </c>
      <c r="R68" s="4">
        <v>0.83595296522019424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9.9989999999934298E-2</v>
      </c>
      <c r="K69" s="7">
        <v>9.9989999999706924E-2</v>
      </c>
      <c r="L69" s="7">
        <v>9.9990000000161672E-2</v>
      </c>
      <c r="M69" s="7">
        <v>4.7769247435780926E-2</v>
      </c>
      <c r="N69" s="7">
        <v>4.7768333141220864E-2</v>
      </c>
      <c r="O69" s="7">
        <v>4.7770717000730656E-2</v>
      </c>
      <c r="P69" s="7">
        <v>0.14330842546200984</v>
      </c>
      <c r="Q69" s="7">
        <v>7.165445630494105E-2</v>
      </c>
      <c r="R69" s="7">
        <v>0.11942167893289479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0.35826354396223081</v>
      </c>
      <c r="O71" s="7">
        <v>0.31050323898823962</v>
      </c>
      <c r="P71" s="7">
        <v>0.45380840305246295</v>
      </c>
      <c r="Q71" s="7">
        <v>0.81207211204624485</v>
      </c>
      <c r="R71" s="7">
        <v>0.71653128628729945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229.58148505123359</v>
      </c>
      <c r="D79" s="5">
        <v>242.88767999999982</v>
      </c>
      <c r="E79" s="5">
        <v>236.00722999999994</v>
      </c>
      <c r="F79" s="5">
        <v>230.4273899999996</v>
      </c>
      <c r="G79" s="5">
        <v>264.32623999999987</v>
      </c>
      <c r="H79" s="5">
        <v>237.74595969043639</v>
      </c>
      <c r="I79" s="5">
        <v>248.40689000000043</v>
      </c>
      <c r="J79" s="5">
        <v>229.80339000000049</v>
      </c>
      <c r="K79" s="5">
        <v>250.90168000000017</v>
      </c>
      <c r="L79" s="5">
        <v>172.29691999999977</v>
      </c>
      <c r="M79" s="5">
        <v>196.38087526858317</v>
      </c>
      <c r="N79" s="5">
        <v>197.42454954607365</v>
      </c>
      <c r="O79" s="5">
        <v>203.52263928386992</v>
      </c>
      <c r="P79" s="5">
        <v>207.98969221146808</v>
      </c>
      <c r="Q79" s="5">
        <v>209.97194725809959</v>
      </c>
      <c r="R79" s="5">
        <v>219.68973337746775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5.3263700742179481</v>
      </c>
      <c r="I80" s="5">
        <v>28.290670000000006</v>
      </c>
      <c r="J80" s="5">
        <v>36.708850000000041</v>
      </c>
      <c r="K80" s="5">
        <v>92.491180000000043</v>
      </c>
      <c r="L80" s="5">
        <v>39.491960000000006</v>
      </c>
      <c r="M80" s="5">
        <v>55.557105543774128</v>
      </c>
      <c r="N80" s="5">
        <v>67.186352487152931</v>
      </c>
      <c r="O80" s="5">
        <v>51.041902230444578</v>
      </c>
      <c r="P80" s="5">
        <v>42.872136489527463</v>
      </c>
      <c r="Q80" s="5">
        <v>47.936643735051263</v>
      </c>
      <c r="R80" s="5">
        <v>44.544745199798626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5.3263700742179481</v>
      </c>
      <c r="I81" s="4">
        <v>28.290670000000006</v>
      </c>
      <c r="J81" s="4">
        <v>36.708850000000041</v>
      </c>
      <c r="K81" s="4">
        <v>92.491180000000043</v>
      </c>
      <c r="L81" s="4">
        <v>39.491960000000006</v>
      </c>
      <c r="M81" s="4">
        <v>55.557105543774128</v>
      </c>
      <c r="N81" s="4">
        <v>67.186352487152931</v>
      </c>
      <c r="O81" s="4">
        <v>51.041902230444578</v>
      </c>
      <c r="P81" s="4">
        <v>42.872136489527463</v>
      </c>
      <c r="Q81" s="4">
        <v>47.936643735051263</v>
      </c>
      <c r="R81" s="4">
        <v>44.544745199798626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300</v>
      </c>
      <c r="B1" s="42" t="s">
        <v>299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246.0293850777</v>
      </c>
      <c r="D2" s="45">
        <v>949.94800999999995</v>
      </c>
      <c r="E2" s="45">
        <v>94.334119999999999</v>
      </c>
      <c r="F2" s="45">
        <v>-12.826840000000001</v>
      </c>
      <c r="G2" s="45">
        <v>-220.77405999999999</v>
      </c>
      <c r="H2" s="45">
        <v>-166.26797705339999</v>
      </c>
      <c r="I2" s="45">
        <v>-607.93894</v>
      </c>
      <c r="J2" s="45">
        <v>-291.85739000000001</v>
      </c>
      <c r="K2" s="45">
        <v>-534.65574000000004</v>
      </c>
      <c r="L2" s="45">
        <v>-329.78442999999999</v>
      </c>
      <c r="M2" s="45">
        <v>895.85802381660005</v>
      </c>
      <c r="N2" s="45">
        <v>-1492.7752874189</v>
      </c>
      <c r="O2" s="45">
        <v>-672.88239661709997</v>
      </c>
      <c r="P2" s="45">
        <v>771.85889610959998</v>
      </c>
      <c r="Q2" s="45">
        <v>-958.15369617260001</v>
      </c>
      <c r="R2" s="45">
        <v>1120.6058561330999</v>
      </c>
    </row>
    <row r="3" spans="1:18" ht="11.25" customHeight="1" x14ac:dyDescent="0.25">
      <c r="A3" s="46" t="s">
        <v>286</v>
      </c>
      <c r="B3" s="47" t="s">
        <v>285</v>
      </c>
      <c r="C3" s="5">
        <v>285.99447561670002</v>
      </c>
      <c r="D3" s="5">
        <v>110.51111</v>
      </c>
      <c r="E3" s="5">
        <v>-18.625070000000001</v>
      </c>
      <c r="F3" s="5">
        <v>275.41361999999998</v>
      </c>
      <c r="G3" s="5">
        <v>12.572660000000001</v>
      </c>
      <c r="H3" s="5">
        <v>26.795556041899999</v>
      </c>
      <c r="I3" s="5">
        <v>344.55318</v>
      </c>
      <c r="J3" s="5">
        <v>-177.30032</v>
      </c>
      <c r="K3" s="5">
        <v>-104.20507000000001</v>
      </c>
      <c r="L3" s="5">
        <v>120.19175</v>
      </c>
      <c r="M3" s="5">
        <v>19.204230240200001</v>
      </c>
      <c r="N3" s="5">
        <v>362.56636350000002</v>
      </c>
      <c r="O3" s="5">
        <v>-86.941957685199995</v>
      </c>
      <c r="P3" s="5">
        <v>195.35092970650001</v>
      </c>
      <c r="Q3" s="5">
        <v>-27.444990316999998</v>
      </c>
      <c r="R3" s="5">
        <v>469.42170890760002</v>
      </c>
    </row>
    <row r="4" spans="1:18" ht="11.25" customHeight="1" x14ac:dyDescent="0.25">
      <c r="A4" s="48" t="s">
        <v>284</v>
      </c>
      <c r="B4" s="49" t="s">
        <v>283</v>
      </c>
      <c r="C4" s="4">
        <v>262.46651801109999</v>
      </c>
      <c r="D4" s="4">
        <v>28.21246</v>
      </c>
      <c r="E4" s="4">
        <v>-39.834949999999999</v>
      </c>
      <c r="F4" s="4">
        <v>174.40378999999999</v>
      </c>
      <c r="G4" s="4">
        <v>-196.22696999999999</v>
      </c>
      <c r="H4" s="4">
        <v>-223.6323575111</v>
      </c>
      <c r="I4" s="4">
        <v>162.55865</v>
      </c>
      <c r="J4" s="4">
        <v>-170.39967999999999</v>
      </c>
      <c r="K4" s="4">
        <v>-96.10427</v>
      </c>
      <c r="L4" s="4">
        <v>128.28996000000001</v>
      </c>
      <c r="M4" s="4">
        <v>22.547860200700001</v>
      </c>
      <c r="N4" s="4">
        <v>358.9774004455</v>
      </c>
      <c r="O4" s="4">
        <v>-86.942045288700001</v>
      </c>
      <c r="P4" s="4">
        <v>195.35093861979999</v>
      </c>
      <c r="Q4" s="4">
        <v>-27.444981794899999</v>
      </c>
      <c r="R4" s="4">
        <v>469.42170806809997</v>
      </c>
    </row>
    <row r="5" spans="1:18" ht="11.25" customHeight="1" x14ac:dyDescent="0.25">
      <c r="A5" s="50" t="s">
        <v>282</v>
      </c>
      <c r="B5" s="51" t="s">
        <v>281</v>
      </c>
      <c r="C5" s="7">
        <v>214.11944245460001</v>
      </c>
      <c r="D5" s="7">
        <v>139.75832</v>
      </c>
      <c r="E5" s="7">
        <v>-124.22342999999999</v>
      </c>
      <c r="F5" s="7">
        <v>231.55849000000001</v>
      </c>
      <c r="G5" s="7">
        <v>-63.038879999999999</v>
      </c>
      <c r="H5" s="7">
        <v>-197.90840404959999</v>
      </c>
      <c r="I5" s="7">
        <v>77.199590000000001</v>
      </c>
      <c r="J5" s="7">
        <v>-99.536180000000002</v>
      </c>
      <c r="K5" s="7">
        <v>-11.86707</v>
      </c>
      <c r="L5" s="7">
        <v>75.117829999999998</v>
      </c>
      <c r="M5" s="7">
        <v>63.383026624499998</v>
      </c>
      <c r="N5" s="7">
        <v>286.15525005320001</v>
      </c>
      <c r="O5" s="7">
        <v>-95.114655624799994</v>
      </c>
      <c r="P5" s="7">
        <v>200.8930393352</v>
      </c>
      <c r="Q5" s="7">
        <v>-36.242209365199997</v>
      </c>
      <c r="R5" s="7">
        <v>428.6063136157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1E-4</v>
      </c>
      <c r="E6" s="6">
        <v>-1.8000000000000001E-4</v>
      </c>
      <c r="F6" s="6">
        <v>8.0000000000000007E-5</v>
      </c>
      <c r="G6" s="6">
        <v>1.3999999999999999E-4</v>
      </c>
      <c r="H6" s="6">
        <v>2.0757912900000001E-2</v>
      </c>
      <c r="I6" s="6">
        <v>9.74E-2</v>
      </c>
      <c r="J6" s="6">
        <v>7.3999999999999999E-4</v>
      </c>
      <c r="K6" s="6">
        <v>9.9930000000000005E-2</v>
      </c>
      <c r="L6" s="6">
        <v>-2.1998700000000002</v>
      </c>
      <c r="M6" s="6">
        <v>-1.4569536923999999</v>
      </c>
      <c r="N6" s="6">
        <v>-4.3231107289999997</v>
      </c>
      <c r="O6" s="6">
        <v>2.8661753741</v>
      </c>
      <c r="P6" s="6">
        <v>-0.62099988399999995</v>
      </c>
      <c r="Q6" s="6">
        <v>-1.2658843327</v>
      </c>
      <c r="R6" s="6">
        <v>-3.2004821205999998</v>
      </c>
    </row>
    <row r="7" spans="1:18" ht="11.25" customHeight="1" x14ac:dyDescent="0.25">
      <c r="A7" s="52" t="s">
        <v>278</v>
      </c>
      <c r="B7" s="53" t="s">
        <v>277</v>
      </c>
      <c r="C7" s="6">
        <v>96.503771779999994</v>
      </c>
      <c r="D7" s="6">
        <v>20.866530000000001</v>
      </c>
      <c r="E7" s="6">
        <v>23.59385</v>
      </c>
      <c r="F7" s="6">
        <v>27.77655</v>
      </c>
      <c r="G7" s="6">
        <v>79.923370000000006</v>
      </c>
      <c r="H7" s="6">
        <v>-113.86823041220001</v>
      </c>
      <c r="I7" s="6">
        <v>59.651330000000002</v>
      </c>
      <c r="J7" s="6">
        <v>28.435960000000001</v>
      </c>
      <c r="K7" s="6">
        <v>-47.231639999999999</v>
      </c>
      <c r="L7" s="6">
        <v>22.196999999999999</v>
      </c>
      <c r="M7" s="6">
        <v>-47.907814972200001</v>
      </c>
      <c r="N7" s="6">
        <v>25.699821579599998</v>
      </c>
      <c r="O7" s="6">
        <v>5.5740196571</v>
      </c>
      <c r="P7" s="6">
        <v>19.537594241800001</v>
      </c>
      <c r="Q7" s="6">
        <v>-39.614670281199999</v>
      </c>
      <c r="R7" s="6">
        <v>29.7782339798</v>
      </c>
    </row>
    <row r="8" spans="1:18" ht="11.25" customHeight="1" x14ac:dyDescent="0.25">
      <c r="A8" s="52" t="s">
        <v>276</v>
      </c>
      <c r="B8" s="53" t="s">
        <v>275</v>
      </c>
      <c r="C8" s="6">
        <v>117.6156706746</v>
      </c>
      <c r="D8" s="6">
        <v>118.88995</v>
      </c>
      <c r="E8" s="6">
        <v>-147.81614999999999</v>
      </c>
      <c r="F8" s="6">
        <v>203.78077999999999</v>
      </c>
      <c r="G8" s="6">
        <v>-142.96338</v>
      </c>
      <c r="H8" s="6">
        <v>-84.060723309400004</v>
      </c>
      <c r="I8" s="6">
        <v>17.451149999999998</v>
      </c>
      <c r="J8" s="6">
        <v>-127.97104</v>
      </c>
      <c r="K8" s="6">
        <v>35.265720000000002</v>
      </c>
      <c r="L8" s="6">
        <v>55.117359999999998</v>
      </c>
      <c r="M8" s="6">
        <v>112.74737820430001</v>
      </c>
      <c r="N8" s="6">
        <v>264.77850647949998</v>
      </c>
      <c r="O8" s="6">
        <v>-103.555095042</v>
      </c>
      <c r="P8" s="6">
        <v>181.97647808139999</v>
      </c>
      <c r="Q8" s="6">
        <v>4.6383836797000004</v>
      </c>
      <c r="R8" s="6">
        <v>402.02854530050001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1.74E-3</v>
      </c>
      <c r="E9" s="6">
        <v>-9.5E-4</v>
      </c>
      <c r="F9" s="6">
        <v>1.08E-3</v>
      </c>
      <c r="G9" s="6">
        <v>9.8999999999999999E-4</v>
      </c>
      <c r="H9" s="6">
        <v>-2.0824090000000001E-4</v>
      </c>
      <c r="I9" s="6">
        <v>-2.9E-4</v>
      </c>
      <c r="J9" s="6">
        <v>-1.8400000000000001E-3</v>
      </c>
      <c r="K9" s="6">
        <v>-1.08E-3</v>
      </c>
      <c r="L9" s="6">
        <v>3.3400000000000001E-3</v>
      </c>
      <c r="M9" s="6">
        <v>4.1708469999999999E-4</v>
      </c>
      <c r="N9" s="6">
        <v>3.2723099999999998E-5</v>
      </c>
      <c r="O9" s="6">
        <v>2.4438610000000001E-4</v>
      </c>
      <c r="P9" s="6">
        <v>-3.31039E-5</v>
      </c>
      <c r="Q9" s="6">
        <v>-3.8430999999999998E-5</v>
      </c>
      <c r="R9" s="6">
        <v>1.64561E-5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5.0000000000000002E-5</v>
      </c>
      <c r="E10" s="7">
        <v>-2.0000000000000002E-5</v>
      </c>
      <c r="F10" s="7">
        <v>3.0000000000000001E-5</v>
      </c>
      <c r="G10" s="7">
        <v>2.0000000000000002E-5</v>
      </c>
      <c r="H10" s="7">
        <v>-4.1505000000000003E-6</v>
      </c>
      <c r="I10" s="7">
        <v>0</v>
      </c>
      <c r="J10" s="7">
        <v>-2.4000000000000001E-4</v>
      </c>
      <c r="K10" s="7">
        <v>-17.5014</v>
      </c>
      <c r="L10" s="7">
        <v>1.1000000000000001E-3</v>
      </c>
      <c r="M10" s="7">
        <v>1.054474E-4</v>
      </c>
      <c r="N10" s="7">
        <v>0</v>
      </c>
      <c r="O10" s="7">
        <v>3.0735699999999998E-5</v>
      </c>
      <c r="P10" s="7">
        <v>-2.7945023952999999</v>
      </c>
      <c r="Q10" s="7">
        <v>-2.1018492727</v>
      </c>
      <c r="R10" s="7">
        <v>1.0631E-6</v>
      </c>
    </row>
    <row r="11" spans="1:18" ht="11.25" customHeight="1" x14ac:dyDescent="0.25">
      <c r="A11" s="50" t="s">
        <v>270</v>
      </c>
      <c r="B11" s="51" t="s">
        <v>269</v>
      </c>
      <c r="C11" s="7">
        <v>48.324615307999998</v>
      </c>
      <c r="D11" s="7">
        <v>-111.5459</v>
      </c>
      <c r="E11" s="7">
        <v>84.389399999999995</v>
      </c>
      <c r="F11" s="7">
        <v>-57.251469999999998</v>
      </c>
      <c r="G11" s="7">
        <v>-123.28762</v>
      </c>
      <c r="H11" s="7">
        <v>-34.736232437699996</v>
      </c>
      <c r="I11" s="7">
        <v>86.259460000000004</v>
      </c>
      <c r="J11" s="7">
        <v>-70.860020000000006</v>
      </c>
      <c r="K11" s="7">
        <v>-66.735799999999998</v>
      </c>
      <c r="L11" s="7">
        <v>53.168309999999998</v>
      </c>
      <c r="M11" s="7">
        <v>-40.836180755100003</v>
      </c>
      <c r="N11" s="7">
        <v>72.822236861799993</v>
      </c>
      <c r="O11" s="7">
        <v>8.1714561091999993</v>
      </c>
      <c r="P11" s="7">
        <v>-2.7475296350999998</v>
      </c>
      <c r="Q11" s="7">
        <v>10.899070141599999</v>
      </c>
      <c r="R11" s="7">
        <v>40.816559637600001</v>
      </c>
    </row>
    <row r="12" spans="1:18" ht="11.25" customHeight="1" x14ac:dyDescent="0.25">
      <c r="A12" s="52" t="s">
        <v>268</v>
      </c>
      <c r="B12" s="53" t="s">
        <v>267</v>
      </c>
      <c r="C12" s="6">
        <v>48.324615307999998</v>
      </c>
      <c r="D12" s="6">
        <v>-111.5459</v>
      </c>
      <c r="E12" s="6">
        <v>84.389399999999995</v>
      </c>
      <c r="F12" s="6">
        <v>-57.251469999999998</v>
      </c>
      <c r="G12" s="6">
        <v>-123.28762</v>
      </c>
      <c r="H12" s="6">
        <v>-34.736232437699996</v>
      </c>
      <c r="I12" s="6">
        <v>86.259460000000004</v>
      </c>
      <c r="J12" s="6">
        <v>-70.860020000000006</v>
      </c>
      <c r="K12" s="6">
        <v>-66.735799999999998</v>
      </c>
      <c r="L12" s="6">
        <v>53.168309999999998</v>
      </c>
      <c r="M12" s="6">
        <v>-40.836180755100003</v>
      </c>
      <c r="N12" s="6">
        <v>72.822236861799993</v>
      </c>
      <c r="O12" s="6">
        <v>8.1714561091999993</v>
      </c>
      <c r="P12" s="6">
        <v>-2.7475296350999998</v>
      </c>
      <c r="Q12" s="6">
        <v>10.899070141599999</v>
      </c>
      <c r="R12" s="6">
        <v>40.816559637600001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2.2460248400000001E-2</v>
      </c>
      <c r="D14" s="7">
        <v>-1.0000000000000001E-5</v>
      </c>
      <c r="E14" s="7">
        <v>-8.9999999999999998E-4</v>
      </c>
      <c r="F14" s="7">
        <v>9.6740000000000007E-2</v>
      </c>
      <c r="G14" s="7">
        <v>-9.9004899999999996</v>
      </c>
      <c r="H14" s="7">
        <v>9.0122831266999999</v>
      </c>
      <c r="I14" s="7">
        <v>-0.90039999999999998</v>
      </c>
      <c r="J14" s="7">
        <v>-3.2399999999999998E-3</v>
      </c>
      <c r="K14" s="7">
        <v>0</v>
      </c>
      <c r="L14" s="7">
        <v>2.7200000000000002E-3</v>
      </c>
      <c r="M14" s="7">
        <v>9.0888389999999996E-4</v>
      </c>
      <c r="N14" s="7">
        <v>-8.6469499999999996E-5</v>
      </c>
      <c r="O14" s="7">
        <v>1.1234913E-3</v>
      </c>
      <c r="P14" s="7">
        <v>-6.8685100000000004E-5</v>
      </c>
      <c r="Q14" s="7">
        <v>6.7012999999999997E-6</v>
      </c>
      <c r="R14" s="7">
        <v>-1.1662484000000001E-3</v>
      </c>
    </row>
    <row r="15" spans="1:18" ht="11.25" customHeight="1" x14ac:dyDescent="0.25">
      <c r="A15" s="54" t="s">
        <v>262</v>
      </c>
      <c r="B15" s="49" t="s">
        <v>261</v>
      </c>
      <c r="C15" s="4">
        <v>23.527957605699999</v>
      </c>
      <c r="D15" s="4">
        <v>82.298649999999995</v>
      </c>
      <c r="E15" s="4">
        <v>21.209879999999998</v>
      </c>
      <c r="F15" s="4">
        <v>101.00982999999999</v>
      </c>
      <c r="G15" s="4">
        <v>208.79963000000001</v>
      </c>
      <c r="H15" s="4">
        <v>250.42791355290001</v>
      </c>
      <c r="I15" s="4">
        <v>181.99453</v>
      </c>
      <c r="J15" s="4">
        <v>-6.9006400000000001</v>
      </c>
      <c r="K15" s="4">
        <v>-8.1007999999999996</v>
      </c>
      <c r="L15" s="4">
        <v>-8.0982099999999999</v>
      </c>
      <c r="M15" s="4">
        <v>-3.3436299604999999</v>
      </c>
      <c r="N15" s="4">
        <v>3.5889630544000002</v>
      </c>
      <c r="O15" s="4">
        <v>8.7603399999999995E-5</v>
      </c>
      <c r="P15" s="4">
        <v>-8.9134000000000001E-6</v>
      </c>
      <c r="Q15" s="4">
        <v>-8.5220999999999993E-6</v>
      </c>
      <c r="R15" s="4">
        <v>8.3949999999999997E-7</v>
      </c>
    </row>
    <row r="16" spans="1:18" ht="11.25" customHeight="1" x14ac:dyDescent="0.25">
      <c r="A16" s="50" t="s">
        <v>260</v>
      </c>
      <c r="B16" s="51" t="s">
        <v>259</v>
      </c>
      <c r="C16" s="7">
        <v>18.273347879900001</v>
      </c>
      <c r="D16" s="7">
        <v>82.294799999999995</v>
      </c>
      <c r="E16" s="7">
        <v>21.210819999999998</v>
      </c>
      <c r="F16" s="7">
        <v>101.00886</v>
      </c>
      <c r="G16" s="7">
        <v>208.79882000000001</v>
      </c>
      <c r="H16" s="7">
        <v>250.4295214844</v>
      </c>
      <c r="I16" s="7">
        <v>186.19470000000001</v>
      </c>
      <c r="J16" s="7">
        <v>-5.9999599999999997</v>
      </c>
      <c r="K16" s="7">
        <v>-9.0003399999999996</v>
      </c>
      <c r="L16" s="7">
        <v>-0.99938000000000005</v>
      </c>
      <c r="M16" s="7">
        <v>6.6224100000000002E-5</v>
      </c>
      <c r="N16" s="7">
        <v>-0.22811999629999999</v>
      </c>
      <c r="O16" s="7">
        <v>1.7991599999999999E-5</v>
      </c>
      <c r="P16" s="7">
        <v>-2.1905999999999998E-6</v>
      </c>
      <c r="Q16" s="7">
        <v>-2.4057999999999999E-6</v>
      </c>
      <c r="R16" s="7">
        <v>9.7229999999999999E-7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1.0000000000000001E-5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-1.0000000000000001E-5</v>
      </c>
      <c r="K17" s="7">
        <v>0</v>
      </c>
      <c r="L17" s="7">
        <v>2.0000000000000002E-5</v>
      </c>
      <c r="M17" s="7">
        <v>4.0148000000000001E-6</v>
      </c>
      <c r="N17" s="7">
        <v>1.8869999999999999E-7</v>
      </c>
      <c r="O17" s="7">
        <v>2.2350000000000001E-7</v>
      </c>
      <c r="P17" s="7">
        <v>2.378E-7</v>
      </c>
      <c r="Q17" s="7">
        <v>0</v>
      </c>
      <c r="R17" s="7">
        <v>-3.0404999999999999E-6</v>
      </c>
    </row>
    <row r="18" spans="1:18" ht="11.25" customHeight="1" x14ac:dyDescent="0.25">
      <c r="A18" s="55" t="s">
        <v>517</v>
      </c>
      <c r="B18" s="51" t="s">
        <v>256</v>
      </c>
      <c r="C18" s="7">
        <v>5.2546097258</v>
      </c>
      <c r="D18" s="7">
        <v>3.8400000000000001E-3</v>
      </c>
      <c r="E18" s="7">
        <v>-9.3999999999999997E-4</v>
      </c>
      <c r="F18" s="7">
        <v>9.7000000000000005E-4</v>
      </c>
      <c r="G18" s="7">
        <v>8.0999999999999996E-4</v>
      </c>
      <c r="H18" s="7">
        <v>-1.6079314999999999E-3</v>
      </c>
      <c r="I18" s="7">
        <v>-4.20017</v>
      </c>
      <c r="J18" s="7">
        <v>-0.90066999999999997</v>
      </c>
      <c r="K18" s="7">
        <v>0.89954000000000001</v>
      </c>
      <c r="L18" s="7">
        <v>-7.0988499999999997</v>
      </c>
      <c r="M18" s="7">
        <v>-3.3437001994000002</v>
      </c>
      <c r="N18" s="7">
        <v>3.8170828620999999</v>
      </c>
      <c r="O18" s="7">
        <v>6.9388300000000001E-5</v>
      </c>
      <c r="P18" s="7">
        <v>-6.9605999999999999E-6</v>
      </c>
      <c r="Q18" s="7">
        <v>-6.1163000000000002E-6</v>
      </c>
      <c r="R18" s="7">
        <v>2.9077999999999999E-6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229.75667030579999</v>
      </c>
      <c r="D21" s="5">
        <v>383.17290000000003</v>
      </c>
      <c r="E21" s="5">
        <v>-222.45513</v>
      </c>
      <c r="F21" s="5">
        <v>-118.41956</v>
      </c>
      <c r="G21" s="5">
        <v>-177.01866999999999</v>
      </c>
      <c r="H21" s="5">
        <v>215.88395807649999</v>
      </c>
      <c r="I21" s="5">
        <v>-367.62572999999998</v>
      </c>
      <c r="J21" s="5">
        <v>179.2912</v>
      </c>
      <c r="K21" s="5">
        <v>-50.102020000000003</v>
      </c>
      <c r="L21" s="5">
        <v>-66.96293</v>
      </c>
      <c r="M21" s="5">
        <v>260.73262757250001</v>
      </c>
      <c r="N21" s="5">
        <v>34.77626205</v>
      </c>
      <c r="O21" s="5">
        <v>52.113894697799999</v>
      </c>
      <c r="P21" s="5">
        <v>42.148171016100001</v>
      </c>
      <c r="Q21" s="5">
        <v>33.0782271542</v>
      </c>
      <c r="R21" s="5">
        <v>-141.71337944050001</v>
      </c>
    </row>
    <row r="22" spans="1:18" ht="11.25" customHeight="1" x14ac:dyDescent="0.25">
      <c r="A22" s="48" t="s">
        <v>249</v>
      </c>
      <c r="B22" s="49" t="s">
        <v>248</v>
      </c>
      <c r="C22" s="4">
        <v>-16.599789815600001</v>
      </c>
      <c r="D22" s="4">
        <v>82.702489999999997</v>
      </c>
      <c r="E22" s="4">
        <v>-218.71307999999999</v>
      </c>
      <c r="F22" s="4">
        <v>-35.971260000000001</v>
      </c>
      <c r="G22" s="4">
        <v>21.08258</v>
      </c>
      <c r="H22" s="4">
        <v>173.49680088470001</v>
      </c>
      <c r="I22" s="4">
        <v>-127.19233</v>
      </c>
      <c r="J22" s="4">
        <v>70.072590000000005</v>
      </c>
      <c r="K22" s="4">
        <v>3.5308099999999998</v>
      </c>
      <c r="L22" s="4">
        <v>-58.583849999999998</v>
      </c>
      <c r="M22" s="4">
        <v>-16.4340223825</v>
      </c>
      <c r="N22" s="4">
        <v>183.1468734019</v>
      </c>
      <c r="O22" s="4">
        <v>-22.1990503512</v>
      </c>
      <c r="P22" s="4">
        <v>-35.913964943800003</v>
      </c>
      <c r="Q22" s="4">
        <v>-22.898125329399999</v>
      </c>
      <c r="R22" s="4">
        <v>-182.6771967942</v>
      </c>
    </row>
    <row r="23" spans="1:18" ht="11.25" customHeight="1" x14ac:dyDescent="0.25">
      <c r="A23" s="50" t="s">
        <v>247</v>
      </c>
      <c r="B23" s="51" t="s">
        <v>246</v>
      </c>
      <c r="C23" s="7">
        <v>15.9310213051</v>
      </c>
      <c r="D23" s="7">
        <v>-34.409970000000001</v>
      </c>
      <c r="E23" s="7">
        <v>-120.61060999999999</v>
      </c>
      <c r="F23" s="7">
        <v>80.528450000000007</v>
      </c>
      <c r="G23" s="7">
        <v>-92.1631</v>
      </c>
      <c r="H23" s="7">
        <v>55.280776385199999</v>
      </c>
      <c r="I23" s="7">
        <v>-83.586200000000005</v>
      </c>
      <c r="J23" s="7">
        <v>103.67394</v>
      </c>
      <c r="K23" s="7">
        <v>-60.222529999999999</v>
      </c>
      <c r="L23" s="7">
        <v>-26.979199999999999</v>
      </c>
      <c r="M23" s="7">
        <v>75.926634212300002</v>
      </c>
      <c r="N23" s="7">
        <v>163.8228354236</v>
      </c>
      <c r="O23" s="7">
        <v>36.688483649600002</v>
      </c>
      <c r="P23" s="7">
        <v>-54.807576577500001</v>
      </c>
      <c r="Q23" s="7">
        <v>-28.821574905599999</v>
      </c>
      <c r="R23" s="7">
        <v>-50.451591801600003</v>
      </c>
    </row>
    <row r="24" spans="1:18" ht="11.25" customHeight="1" x14ac:dyDescent="0.25">
      <c r="A24" s="52" t="s">
        <v>245</v>
      </c>
      <c r="B24" s="53" t="s">
        <v>244</v>
      </c>
      <c r="C24" s="6">
        <v>15.909428371700001</v>
      </c>
      <c r="D24" s="6">
        <v>-34.405520000000003</v>
      </c>
      <c r="E24" s="6">
        <v>-120.61194</v>
      </c>
      <c r="F24" s="6">
        <v>80.528909999999996</v>
      </c>
      <c r="G24" s="6">
        <v>-92.162570000000002</v>
      </c>
      <c r="H24" s="6">
        <v>55.280769578300003</v>
      </c>
      <c r="I24" s="6">
        <v>-83.586200000000005</v>
      </c>
      <c r="J24" s="6">
        <v>103.67404000000001</v>
      </c>
      <c r="K24" s="6">
        <v>-60.235289999999999</v>
      </c>
      <c r="L24" s="6">
        <v>-26.978200000000001</v>
      </c>
      <c r="M24" s="6">
        <v>75.949906061299998</v>
      </c>
      <c r="N24" s="6">
        <v>163.7983080468</v>
      </c>
      <c r="O24" s="6">
        <v>36.688327732700003</v>
      </c>
      <c r="P24" s="6">
        <v>-54.7836982281</v>
      </c>
      <c r="Q24" s="6">
        <v>-27.818567411</v>
      </c>
      <c r="R24" s="6">
        <v>-51.454042750399999</v>
      </c>
    </row>
    <row r="25" spans="1:18" ht="11.25" customHeight="1" x14ac:dyDescent="0.25">
      <c r="A25" s="52" t="s">
        <v>243</v>
      </c>
      <c r="B25" s="53" t="s">
        <v>242</v>
      </c>
      <c r="C25" s="6">
        <v>2.15929334E-2</v>
      </c>
      <c r="D25" s="6">
        <v>-4.45E-3</v>
      </c>
      <c r="E25" s="6">
        <v>1.33E-3</v>
      </c>
      <c r="F25" s="6">
        <v>-4.6000000000000001E-4</v>
      </c>
      <c r="G25" s="6">
        <v>-5.2999999999999998E-4</v>
      </c>
      <c r="H25" s="6">
        <v>6.8069E-6</v>
      </c>
      <c r="I25" s="6">
        <v>0</v>
      </c>
      <c r="J25" s="6">
        <v>-1E-4</v>
      </c>
      <c r="K25" s="6">
        <v>1.2760000000000001E-2</v>
      </c>
      <c r="L25" s="6">
        <v>-1E-3</v>
      </c>
      <c r="M25" s="6">
        <v>-2.3271849000000001E-2</v>
      </c>
      <c r="N25" s="6">
        <v>2.45273768E-2</v>
      </c>
      <c r="O25" s="6">
        <v>1.5591690000000001E-4</v>
      </c>
      <c r="P25" s="6">
        <v>-2.3878349399999999E-2</v>
      </c>
      <c r="Q25" s="6">
        <v>-1.0030074945</v>
      </c>
      <c r="R25" s="6">
        <v>1.0024509488</v>
      </c>
    </row>
    <row r="26" spans="1:18" ht="11.25" customHeight="1" x14ac:dyDescent="0.25">
      <c r="A26" s="50" t="s">
        <v>241</v>
      </c>
      <c r="B26" s="51" t="s">
        <v>240</v>
      </c>
      <c r="C26" s="7">
        <v>-32.530811120700001</v>
      </c>
      <c r="D26" s="7">
        <v>117.11246</v>
      </c>
      <c r="E26" s="7">
        <v>-98.102469999999997</v>
      </c>
      <c r="F26" s="7">
        <v>-116.49970999999999</v>
      </c>
      <c r="G26" s="7">
        <v>113.24567999999999</v>
      </c>
      <c r="H26" s="7">
        <v>118.21602449949999</v>
      </c>
      <c r="I26" s="7">
        <v>-43.60613</v>
      </c>
      <c r="J26" s="7">
        <v>-33.601349999999996</v>
      </c>
      <c r="K26" s="7">
        <v>63.753340000000001</v>
      </c>
      <c r="L26" s="7">
        <v>-31.604649999999999</v>
      </c>
      <c r="M26" s="7">
        <v>-92.360656594899993</v>
      </c>
      <c r="N26" s="7">
        <v>19.324037978300002</v>
      </c>
      <c r="O26" s="7">
        <v>-58.887534000800002</v>
      </c>
      <c r="P26" s="7">
        <v>18.893611633700001</v>
      </c>
      <c r="Q26" s="7">
        <v>5.9234495761000003</v>
      </c>
      <c r="R26" s="7">
        <v>-132.2256049927</v>
      </c>
    </row>
    <row r="27" spans="1:18" ht="11.25" customHeight="1" x14ac:dyDescent="0.25">
      <c r="A27" s="52" t="s">
        <v>239</v>
      </c>
      <c r="B27" s="53" t="s">
        <v>238</v>
      </c>
      <c r="C27" s="6">
        <v>-32.530811120700001</v>
      </c>
      <c r="D27" s="6">
        <v>117.11242</v>
      </c>
      <c r="E27" s="6">
        <v>-98.102469999999997</v>
      </c>
      <c r="F27" s="6">
        <v>-116.49972</v>
      </c>
      <c r="G27" s="6">
        <v>113.24572000000001</v>
      </c>
      <c r="H27" s="6">
        <v>118.2160272839</v>
      </c>
      <c r="I27" s="6">
        <v>-43.606110000000001</v>
      </c>
      <c r="J27" s="6">
        <v>-32.401350000000001</v>
      </c>
      <c r="K27" s="6">
        <v>67.65334</v>
      </c>
      <c r="L27" s="6">
        <v>-31.604649999999999</v>
      </c>
      <c r="M27" s="6">
        <v>-92.360656594899993</v>
      </c>
      <c r="N27" s="6">
        <v>19.324037978300002</v>
      </c>
      <c r="O27" s="6">
        <v>-58.887534000800002</v>
      </c>
      <c r="P27" s="6">
        <v>18.893611633700001</v>
      </c>
      <c r="Q27" s="6">
        <v>5.9234495761000003</v>
      </c>
      <c r="R27" s="6">
        <v>-132.2256049927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4.0000000000000003E-5</v>
      </c>
      <c r="E28" s="6">
        <v>0</v>
      </c>
      <c r="F28" s="6">
        <v>1.0000000000000001E-5</v>
      </c>
      <c r="G28" s="6">
        <v>-4.0000000000000003E-5</v>
      </c>
      <c r="H28" s="6">
        <v>-2.7845000000000002E-6</v>
      </c>
      <c r="I28" s="6">
        <v>-2.0000000000000002E-5</v>
      </c>
      <c r="J28" s="6">
        <v>-1.2</v>
      </c>
      <c r="K28" s="6">
        <v>-3.9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246.3564601214</v>
      </c>
      <c r="D30" s="4">
        <v>300.47041000000002</v>
      </c>
      <c r="E30" s="4">
        <v>-3.7420499999999999</v>
      </c>
      <c r="F30" s="4">
        <v>-82.448300000000003</v>
      </c>
      <c r="G30" s="4">
        <v>-198.10124999999999</v>
      </c>
      <c r="H30" s="4">
        <v>42.3871571918</v>
      </c>
      <c r="I30" s="4">
        <v>-240.43340000000001</v>
      </c>
      <c r="J30" s="4">
        <v>109.21861</v>
      </c>
      <c r="K30" s="4">
        <v>-53.632829999999998</v>
      </c>
      <c r="L30" s="4">
        <v>-8.3790800000000001</v>
      </c>
      <c r="M30" s="4">
        <v>277.16664995510001</v>
      </c>
      <c r="N30" s="4">
        <v>-148.37061135190001</v>
      </c>
      <c r="O30" s="4">
        <v>74.312945049000007</v>
      </c>
      <c r="P30" s="4">
        <v>78.062135960000006</v>
      </c>
      <c r="Q30" s="4">
        <v>55.976352483600003</v>
      </c>
      <c r="R30" s="4">
        <v>40.963817353800003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-5.4937529814000001</v>
      </c>
      <c r="D34" s="7">
        <v>7.7030700000000003</v>
      </c>
      <c r="E34" s="7">
        <v>-2.20614</v>
      </c>
      <c r="F34" s="7">
        <v>-1.0011300000000001</v>
      </c>
      <c r="G34" s="7">
        <v>5.59246</v>
      </c>
      <c r="H34" s="7">
        <v>5.2137210000000002E-4</v>
      </c>
      <c r="I34" s="7">
        <v>-2.1063299999999998</v>
      </c>
      <c r="J34" s="7">
        <v>3.39906</v>
      </c>
      <c r="K34" s="7">
        <v>-1.1029500000000001</v>
      </c>
      <c r="L34" s="7">
        <v>-9.357E-2</v>
      </c>
      <c r="M34" s="7">
        <v>-1.0969554801000001</v>
      </c>
      <c r="N34" s="7">
        <v>1.2218702E-3</v>
      </c>
      <c r="O34" s="7">
        <v>-1.8273860000000001E-4</v>
      </c>
      <c r="P34" s="7">
        <v>1.1226055586000001</v>
      </c>
      <c r="Q34" s="7">
        <v>-3.3198157249000002</v>
      </c>
      <c r="R34" s="7">
        <v>-2.1990748815000001</v>
      </c>
    </row>
    <row r="35" spans="1:18" ht="11.25" customHeight="1" x14ac:dyDescent="0.25">
      <c r="A35" s="50" t="s">
        <v>223</v>
      </c>
      <c r="B35" s="51" t="s">
        <v>222</v>
      </c>
      <c r="C35" s="7">
        <v>-32.563205078300001</v>
      </c>
      <c r="D35" s="7">
        <v>46.784300000000002</v>
      </c>
      <c r="E35" s="7">
        <v>9.1287500000000001</v>
      </c>
      <c r="F35" s="7">
        <v>-8.2010000000000005</v>
      </c>
      <c r="G35" s="7">
        <v>15.303179999999999</v>
      </c>
      <c r="H35" s="7">
        <v>-42.636291165899998</v>
      </c>
      <c r="I35" s="7">
        <v>-5.0534600000000003</v>
      </c>
      <c r="J35" s="7">
        <v>65.680269999999993</v>
      </c>
      <c r="K35" s="7">
        <v>96.145150000000001</v>
      </c>
      <c r="L35" s="7">
        <v>-32.4955</v>
      </c>
      <c r="M35" s="7">
        <v>104.91169662990001</v>
      </c>
      <c r="N35" s="7">
        <v>-61.381368740699997</v>
      </c>
      <c r="O35" s="7">
        <v>29.664591321</v>
      </c>
      <c r="P35" s="7">
        <v>95.830380165400001</v>
      </c>
      <c r="Q35" s="7">
        <v>-59.694693650399998</v>
      </c>
      <c r="R35" s="7">
        <v>26.882169836700001</v>
      </c>
    </row>
    <row r="36" spans="1:18" ht="11.25" customHeight="1" x14ac:dyDescent="0.25">
      <c r="A36" s="56" t="s">
        <v>221</v>
      </c>
      <c r="B36" s="53" t="s">
        <v>220</v>
      </c>
      <c r="C36" s="6">
        <v>-32.563205063600002</v>
      </c>
      <c r="D36" s="6">
        <v>47.884259999999998</v>
      </c>
      <c r="E36" s="6">
        <v>8.1288999999999998</v>
      </c>
      <c r="F36" s="6">
        <v>-8.2008600000000005</v>
      </c>
      <c r="G36" s="6">
        <v>16.203309999999998</v>
      </c>
      <c r="H36" s="6">
        <v>-43.6394060282</v>
      </c>
      <c r="I36" s="6">
        <v>-4.1533100000000003</v>
      </c>
      <c r="J36" s="6">
        <v>65.680340000000001</v>
      </c>
      <c r="K36" s="6">
        <v>95.045460000000006</v>
      </c>
      <c r="L36" s="6">
        <v>-33.495510000000003</v>
      </c>
      <c r="M36" s="6">
        <v>104.91168470780001</v>
      </c>
      <c r="N36" s="6">
        <v>-60.354346994499998</v>
      </c>
      <c r="O36" s="6">
        <v>28.6375631248</v>
      </c>
      <c r="P36" s="6">
        <v>95.830379442899996</v>
      </c>
      <c r="Q36" s="6">
        <v>-59.694696510299998</v>
      </c>
      <c r="R36" s="6">
        <v>26.858298727299999</v>
      </c>
    </row>
    <row r="37" spans="1:18" ht="11.25" customHeight="1" x14ac:dyDescent="0.25">
      <c r="A37" s="52" t="s">
        <v>219</v>
      </c>
      <c r="B37" s="53" t="s">
        <v>218</v>
      </c>
      <c r="C37" s="6">
        <v>-1.4699999999999999E-8</v>
      </c>
      <c r="D37" s="6">
        <v>-1.09996</v>
      </c>
      <c r="E37" s="6">
        <v>0.99985000000000002</v>
      </c>
      <c r="F37" s="6">
        <v>-1.3999999999999999E-4</v>
      </c>
      <c r="G37" s="6">
        <v>-0.90012999999999999</v>
      </c>
      <c r="H37" s="6">
        <v>1.0031148622999999</v>
      </c>
      <c r="I37" s="6">
        <v>-0.90015000000000001</v>
      </c>
      <c r="J37" s="6">
        <v>-6.9999999999999994E-5</v>
      </c>
      <c r="K37" s="6">
        <v>1.0996900000000001</v>
      </c>
      <c r="L37" s="6">
        <v>1.0000100000000001</v>
      </c>
      <c r="M37" s="6">
        <v>1.1922100000000001E-5</v>
      </c>
      <c r="N37" s="6">
        <v>-1.0270217462</v>
      </c>
      <c r="O37" s="6">
        <v>1.0270281962000001</v>
      </c>
      <c r="P37" s="6">
        <v>7.2249999999999996E-7</v>
      </c>
      <c r="Q37" s="6">
        <v>2.8598000000000001E-6</v>
      </c>
      <c r="R37" s="6">
        <v>2.3871109500000001E-2</v>
      </c>
    </row>
    <row r="38" spans="1:18" ht="11.25" customHeight="1" x14ac:dyDescent="0.25">
      <c r="A38" s="50" t="s">
        <v>217</v>
      </c>
      <c r="B38" s="51" t="s">
        <v>216</v>
      </c>
      <c r="C38" s="7">
        <v>-5.1616682997999996</v>
      </c>
      <c r="D38" s="7">
        <v>4.0990200000000003</v>
      </c>
      <c r="E38" s="7">
        <v>-3.1131600000000001</v>
      </c>
      <c r="F38" s="7">
        <v>3.1048200000000001</v>
      </c>
      <c r="G38" s="7">
        <v>-4.22018</v>
      </c>
      <c r="H38" s="7">
        <v>-22.734551012699999</v>
      </c>
      <c r="I38" s="7">
        <v>-33.115830000000003</v>
      </c>
      <c r="J38" s="7">
        <v>-39.302680000000002</v>
      </c>
      <c r="K38" s="7">
        <v>3.0924800000000001</v>
      </c>
      <c r="L38" s="7">
        <v>95.193899999999999</v>
      </c>
      <c r="M38" s="7">
        <v>12.4459220022</v>
      </c>
      <c r="N38" s="7">
        <v>-4.1317523293000002</v>
      </c>
      <c r="O38" s="7">
        <v>2.0781345453000002</v>
      </c>
      <c r="P38" s="7">
        <v>-74.471642270900006</v>
      </c>
      <c r="Q38" s="7">
        <v>23.8102778415</v>
      </c>
      <c r="R38" s="7">
        <v>-16.5768876916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-5.1855481202</v>
      </c>
      <c r="D40" s="6">
        <v>4.0990200000000003</v>
      </c>
      <c r="E40" s="6">
        <v>-3.1130599999999999</v>
      </c>
      <c r="F40" s="6">
        <v>3.0048400000000002</v>
      </c>
      <c r="G40" s="6">
        <v>-4.2200100000000003</v>
      </c>
      <c r="H40" s="6">
        <v>-22.734567701900001</v>
      </c>
      <c r="I40" s="6">
        <v>-33.115659999999998</v>
      </c>
      <c r="J40" s="6">
        <v>-39.302669999999999</v>
      </c>
      <c r="K40" s="6">
        <v>3.2006299999999999</v>
      </c>
      <c r="L40" s="6">
        <v>95.193950000000001</v>
      </c>
      <c r="M40" s="6">
        <v>12.4459089735</v>
      </c>
      <c r="N40" s="6">
        <v>-4.1317553963</v>
      </c>
      <c r="O40" s="6">
        <v>2.0787195018000002</v>
      </c>
      <c r="P40" s="6">
        <v>-74.471625683699997</v>
      </c>
      <c r="Q40" s="6">
        <v>23.810359141599999</v>
      </c>
      <c r="R40" s="6">
        <v>-16.576812750999999</v>
      </c>
    </row>
    <row r="41" spans="1:18" ht="11.25" customHeight="1" x14ac:dyDescent="0.25">
      <c r="A41" s="52" t="s">
        <v>211</v>
      </c>
      <c r="B41" s="53" t="s">
        <v>210</v>
      </c>
      <c r="C41" s="6">
        <v>2.3879820400000001E-2</v>
      </c>
      <c r="D41" s="6">
        <v>0</v>
      </c>
      <c r="E41" s="6">
        <v>-1E-4</v>
      </c>
      <c r="F41" s="6">
        <v>9.9979999999999999E-2</v>
      </c>
      <c r="G41" s="6">
        <v>-1.7000000000000001E-4</v>
      </c>
      <c r="H41" s="6">
        <v>1.6689199999999999E-5</v>
      </c>
      <c r="I41" s="6">
        <v>-1.7000000000000001E-4</v>
      </c>
      <c r="J41" s="6">
        <v>-1.0000000000000001E-5</v>
      </c>
      <c r="K41" s="6">
        <v>-0.10815</v>
      </c>
      <c r="L41" s="6">
        <v>-5.0000000000000002E-5</v>
      </c>
      <c r="M41" s="6">
        <v>1.30288E-5</v>
      </c>
      <c r="N41" s="6">
        <v>3.067E-6</v>
      </c>
      <c r="O41" s="6">
        <v>-5.849564E-4</v>
      </c>
      <c r="P41" s="6">
        <v>-1.6587199999999999E-5</v>
      </c>
      <c r="Q41" s="6">
        <v>-8.1300100000000004E-5</v>
      </c>
      <c r="R41" s="6">
        <v>-7.4940700000000006E-5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-11.0788910153</v>
      </c>
      <c r="I42" s="7">
        <v>8.8534799999999994</v>
      </c>
      <c r="J42" s="7">
        <v>-4.4057899999999997</v>
      </c>
      <c r="K42" s="7">
        <v>5.4448600000000003</v>
      </c>
      <c r="L42" s="7">
        <v>-1.19939</v>
      </c>
      <c r="M42" s="7">
        <v>2.2032872257</v>
      </c>
      <c r="N42" s="7">
        <v>-4.4426418995999999</v>
      </c>
      <c r="O42" s="7">
        <v>1.1010137488</v>
      </c>
      <c r="P42" s="7">
        <v>2.6970823500000001E-2</v>
      </c>
      <c r="Q42" s="7">
        <v>-2.2021582262999999</v>
      </c>
      <c r="R42" s="7">
        <v>3.3432498819999998</v>
      </c>
    </row>
    <row r="43" spans="1:18" ht="11.25" customHeight="1" x14ac:dyDescent="0.25">
      <c r="A43" s="50" t="s">
        <v>207</v>
      </c>
      <c r="B43" s="51" t="s">
        <v>206</v>
      </c>
      <c r="C43" s="7">
        <v>66.429373062699995</v>
      </c>
      <c r="D43" s="7">
        <v>-102.26635</v>
      </c>
      <c r="E43" s="7">
        <v>9.0029400000000006</v>
      </c>
      <c r="F43" s="7">
        <v>-74.707809999999995</v>
      </c>
      <c r="G43" s="7">
        <v>-108.70183</v>
      </c>
      <c r="H43" s="7">
        <v>132.89136560559999</v>
      </c>
      <c r="I43" s="7">
        <v>-236.39631</v>
      </c>
      <c r="J43" s="7">
        <v>114.36207</v>
      </c>
      <c r="K43" s="7">
        <v>-180.96615</v>
      </c>
      <c r="L43" s="7">
        <v>-77.744799999999998</v>
      </c>
      <c r="M43" s="7">
        <v>52.1563657827</v>
      </c>
      <c r="N43" s="7">
        <v>-116.71239466580001</v>
      </c>
      <c r="O43" s="7">
        <v>-12.1887018408</v>
      </c>
      <c r="P43" s="7">
        <v>49.770058157800001</v>
      </c>
      <c r="Q43" s="7">
        <v>50.622529622099997</v>
      </c>
      <c r="R43" s="7">
        <v>-38.468365553399998</v>
      </c>
    </row>
    <row r="44" spans="1:18" ht="11.25" customHeight="1" x14ac:dyDescent="0.25">
      <c r="A44" s="50" t="s">
        <v>205</v>
      </c>
      <c r="B44" s="51" t="s">
        <v>204</v>
      </c>
      <c r="C44" s="7">
        <v>235.9742963269</v>
      </c>
      <c r="D44" s="7">
        <v>335.29003999999998</v>
      </c>
      <c r="E44" s="7">
        <v>-16.196449999999999</v>
      </c>
      <c r="F44" s="7">
        <v>7.5729100000000003</v>
      </c>
      <c r="G44" s="7">
        <v>-95.530839999999998</v>
      </c>
      <c r="H44" s="7">
        <v>-8.5844334314000008</v>
      </c>
      <c r="I44" s="7">
        <v>37.232799999999997</v>
      </c>
      <c r="J44" s="7">
        <v>-22.905709999999999</v>
      </c>
      <c r="K44" s="7">
        <v>8.5871300000000002</v>
      </c>
      <c r="L44" s="7">
        <v>-10.456770000000001</v>
      </c>
      <c r="M44" s="7">
        <v>133.7675469143</v>
      </c>
      <c r="N44" s="7">
        <v>27.7124190179</v>
      </c>
      <c r="O44" s="7">
        <v>3.8123434851</v>
      </c>
      <c r="P44" s="7">
        <v>2.8693275317000002</v>
      </c>
      <c r="Q44" s="7">
        <v>47.784956557000001</v>
      </c>
      <c r="R44" s="7">
        <v>63.9976827415</v>
      </c>
    </row>
    <row r="45" spans="1:18" ht="11.25" customHeight="1" x14ac:dyDescent="0.25">
      <c r="A45" s="50" t="s">
        <v>203</v>
      </c>
      <c r="B45" s="51" t="s">
        <v>202</v>
      </c>
      <c r="C45" s="7">
        <v>-12.8285829087</v>
      </c>
      <c r="D45" s="7">
        <v>8.8603299999999994</v>
      </c>
      <c r="E45" s="7">
        <v>-0.35798999999999997</v>
      </c>
      <c r="F45" s="7">
        <v>-9.2160899999999994</v>
      </c>
      <c r="G45" s="7">
        <v>-10.544040000000001</v>
      </c>
      <c r="H45" s="7">
        <v>-5.4705631606000003</v>
      </c>
      <c r="I45" s="7">
        <v>-9.8477499999999996</v>
      </c>
      <c r="J45" s="7">
        <v>-7.6086099999999997</v>
      </c>
      <c r="K45" s="7">
        <v>15.166650000000001</v>
      </c>
      <c r="L45" s="7">
        <v>18.41705</v>
      </c>
      <c r="M45" s="7">
        <v>-27.221213119600002</v>
      </c>
      <c r="N45" s="7">
        <v>10.5839053954</v>
      </c>
      <c r="O45" s="7">
        <v>49.845746528100001</v>
      </c>
      <c r="P45" s="7">
        <v>2.9144359939000002</v>
      </c>
      <c r="Q45" s="7">
        <v>-1.0247439354000001</v>
      </c>
      <c r="R45" s="7">
        <v>3.9850430201</v>
      </c>
    </row>
    <row r="46" spans="1:18" ht="11.25" customHeight="1" x14ac:dyDescent="0.25">
      <c r="A46" s="52" t="s">
        <v>201</v>
      </c>
      <c r="B46" s="53" t="s">
        <v>200</v>
      </c>
      <c r="C46" s="6">
        <v>-5.3500000000000003E-8</v>
      </c>
      <c r="D46" s="6">
        <v>1.4999999999999999E-4</v>
      </c>
      <c r="E46" s="6">
        <v>9.9699999999999997E-2</v>
      </c>
      <c r="F46" s="6">
        <v>-1.10005</v>
      </c>
      <c r="G46" s="6">
        <v>-4.8999999999999998E-4</v>
      </c>
      <c r="H46" s="6">
        <v>4.1153799999999999E-5</v>
      </c>
      <c r="I46" s="6">
        <v>-3.6999999999999999E-4</v>
      </c>
      <c r="J46" s="6">
        <v>-2.0000000000000002E-5</v>
      </c>
      <c r="K46" s="6">
        <v>8.0000000000000007E-5</v>
      </c>
      <c r="L46" s="6">
        <v>4.2024600000000003</v>
      </c>
      <c r="M46" s="6">
        <v>-5.2775697396999997</v>
      </c>
      <c r="N46" s="6">
        <v>3.1767268223</v>
      </c>
      <c r="O46" s="6">
        <v>-4.7370799999999997E-5</v>
      </c>
      <c r="P46" s="6">
        <v>-5.8879799999999998E-5</v>
      </c>
      <c r="Q46" s="6">
        <v>1.87231E-5</v>
      </c>
      <c r="R46" s="6">
        <v>-2.0962E-5</v>
      </c>
    </row>
    <row r="47" spans="1:18" ht="11.25" customHeight="1" x14ac:dyDescent="0.25">
      <c r="A47" s="52" t="s">
        <v>199</v>
      </c>
      <c r="B47" s="53" t="s">
        <v>198</v>
      </c>
      <c r="C47" s="6">
        <v>-1.0275479234</v>
      </c>
      <c r="D47" s="6">
        <v>3.9982899999999999</v>
      </c>
      <c r="E47" s="6">
        <v>2.0957599999999998</v>
      </c>
      <c r="F47" s="6">
        <v>4.0984800000000003</v>
      </c>
      <c r="G47" s="6">
        <v>-5.9009200000000002</v>
      </c>
      <c r="H47" s="6">
        <v>1.0022008357000001</v>
      </c>
      <c r="I47" s="6">
        <v>-2.9027599999999998</v>
      </c>
      <c r="J47" s="6">
        <v>2.9976099999999999</v>
      </c>
      <c r="K47" s="6">
        <v>0.99014000000000002</v>
      </c>
      <c r="L47" s="6">
        <v>2.1025</v>
      </c>
      <c r="M47" s="6">
        <v>-4.990877233</v>
      </c>
      <c r="N47" s="6">
        <v>0.97942458340000005</v>
      </c>
      <c r="O47" s="6">
        <v>11.9898307942</v>
      </c>
      <c r="P47" s="6">
        <v>-2.0062444929000001</v>
      </c>
      <c r="Q47" s="6">
        <v>7.5651900000000007E-5</v>
      </c>
      <c r="R47" s="6">
        <v>2.0058558076000002</v>
      </c>
    </row>
    <row r="48" spans="1:18" ht="11.25" customHeight="1" x14ac:dyDescent="0.25">
      <c r="A48" s="52" t="s">
        <v>197</v>
      </c>
      <c r="B48" s="53" t="s">
        <v>196</v>
      </c>
      <c r="C48" s="6">
        <v>-2.9871531063000001</v>
      </c>
      <c r="D48" s="6">
        <v>-0.8982</v>
      </c>
      <c r="E48" s="6">
        <v>-1.01715</v>
      </c>
      <c r="F48" s="6">
        <v>0.99961</v>
      </c>
      <c r="G48" s="6">
        <v>-1.9217200000000001</v>
      </c>
      <c r="H48" s="6">
        <v>-2.9848665184000001</v>
      </c>
      <c r="I48" s="6">
        <v>0.98229999999999995</v>
      </c>
      <c r="J48" s="6">
        <v>-1.00468</v>
      </c>
      <c r="K48" s="6">
        <v>4.9825699999999999</v>
      </c>
      <c r="L48" s="6">
        <v>-0.89798</v>
      </c>
      <c r="M48" s="6">
        <v>-3.9862718366999998</v>
      </c>
      <c r="N48" s="6">
        <v>0.98018718390000004</v>
      </c>
      <c r="O48" s="6">
        <v>15.9791064489</v>
      </c>
      <c r="P48" s="6">
        <v>6.807149E-4</v>
      </c>
      <c r="Q48" s="6">
        <v>-2.9867020146000001</v>
      </c>
      <c r="R48" s="6">
        <v>2.9838011789999999</v>
      </c>
    </row>
    <row r="49" spans="1:18" ht="11.25" customHeight="1" x14ac:dyDescent="0.25">
      <c r="A49" s="52" t="s">
        <v>195</v>
      </c>
      <c r="B49" s="53" t="s">
        <v>194</v>
      </c>
      <c r="C49" s="6">
        <v>-0.81247527230000005</v>
      </c>
      <c r="D49" s="6">
        <v>-4.1353799999999996</v>
      </c>
      <c r="E49" s="6">
        <v>-1.5301</v>
      </c>
      <c r="F49" s="6">
        <v>0.79034000000000004</v>
      </c>
      <c r="G49" s="6">
        <v>-9.7058099999999996</v>
      </c>
      <c r="H49" s="6">
        <v>1.5289699300999999</v>
      </c>
      <c r="I49" s="6">
        <v>3.0841500000000002</v>
      </c>
      <c r="J49" s="6">
        <v>-1.6004499999999999</v>
      </c>
      <c r="K49" s="6">
        <v>3.2000500000000001</v>
      </c>
      <c r="L49" s="6">
        <v>8.4700000000000001E-3</v>
      </c>
      <c r="M49" s="6">
        <v>2.1548053000000002E-3</v>
      </c>
      <c r="N49" s="6">
        <v>-5.5394629415000001</v>
      </c>
      <c r="O49" s="6">
        <v>-7.0712400615000002</v>
      </c>
      <c r="P49" s="6">
        <v>2.9375748491000002</v>
      </c>
      <c r="Q49" s="6">
        <v>2.9651807616000001</v>
      </c>
      <c r="R49" s="6">
        <v>-1.3730499E-3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-8.0014065533000007</v>
      </c>
      <c r="D51" s="6">
        <v>9.8954699999999995</v>
      </c>
      <c r="E51" s="6">
        <v>-6.1999999999999998E-3</v>
      </c>
      <c r="F51" s="6">
        <v>-14.00447</v>
      </c>
      <c r="G51" s="6">
        <v>6.9848999999999997</v>
      </c>
      <c r="H51" s="6">
        <v>-5.0169085618000002</v>
      </c>
      <c r="I51" s="6">
        <v>-11.01107</v>
      </c>
      <c r="J51" s="6">
        <v>-8.0010700000000003</v>
      </c>
      <c r="K51" s="6">
        <v>5.9938099999999999</v>
      </c>
      <c r="L51" s="6">
        <v>13.0016</v>
      </c>
      <c r="M51" s="6">
        <v>-12.9686491155</v>
      </c>
      <c r="N51" s="6">
        <v>10.987029747299999</v>
      </c>
      <c r="O51" s="6">
        <v>28.948096717399999</v>
      </c>
      <c r="P51" s="6">
        <v>1.9824838026</v>
      </c>
      <c r="Q51" s="6">
        <v>-1.0033170573000001</v>
      </c>
      <c r="R51" s="6">
        <v>-1.0032199546</v>
      </c>
    </row>
    <row r="52" spans="1:18" ht="11.25" customHeight="1" x14ac:dyDescent="0.25">
      <c r="A52" s="46" t="s">
        <v>189</v>
      </c>
      <c r="B52" s="47" t="s">
        <v>188</v>
      </c>
      <c r="C52" s="5">
        <v>-269.74564543439999</v>
      </c>
      <c r="D52" s="5">
        <v>456.10802999999999</v>
      </c>
      <c r="E52" s="5">
        <v>335.2595</v>
      </c>
      <c r="F52" s="5">
        <v>-169.91857999999999</v>
      </c>
      <c r="G52" s="5">
        <v>-56.422400000000003</v>
      </c>
      <c r="H52" s="5">
        <v>-397.60246707789997</v>
      </c>
      <c r="I52" s="5">
        <v>-579.74429999999995</v>
      </c>
      <c r="J52" s="5">
        <v>-260.45</v>
      </c>
      <c r="K52" s="5">
        <v>-362.56990999999999</v>
      </c>
      <c r="L52" s="5">
        <v>-378.09075000000001</v>
      </c>
      <c r="M52" s="5">
        <v>610.49936337350005</v>
      </c>
      <c r="N52" s="5">
        <v>-1707.8594694755</v>
      </c>
      <c r="O52" s="5">
        <v>-548.83736277679998</v>
      </c>
      <c r="P52" s="5">
        <v>594.77161275219999</v>
      </c>
      <c r="Q52" s="5">
        <v>-875.96247937650003</v>
      </c>
      <c r="R52" s="5">
        <v>850.80199823220005</v>
      </c>
    </row>
    <row r="53" spans="1:18" ht="11.25" customHeight="1" x14ac:dyDescent="0.25">
      <c r="A53" s="48" t="s">
        <v>187</v>
      </c>
      <c r="B53" s="49" t="s">
        <v>186</v>
      </c>
      <c r="C53" s="4">
        <v>-269.74564543439999</v>
      </c>
      <c r="D53" s="4">
        <v>456.10802999999999</v>
      </c>
      <c r="E53" s="4">
        <v>335.2595</v>
      </c>
      <c r="F53" s="4">
        <v>-169.91857999999999</v>
      </c>
      <c r="G53" s="4">
        <v>-56.422400000000003</v>
      </c>
      <c r="H53" s="4">
        <v>-397.60246707789997</v>
      </c>
      <c r="I53" s="4">
        <v>-579.74429999999995</v>
      </c>
      <c r="J53" s="4">
        <v>-260.45</v>
      </c>
      <c r="K53" s="4">
        <v>-362.56990999999999</v>
      </c>
      <c r="L53" s="4">
        <v>-378.09075000000001</v>
      </c>
      <c r="M53" s="4">
        <v>610.49936337350005</v>
      </c>
      <c r="N53" s="4">
        <v>-1707.8594694755</v>
      </c>
      <c r="O53" s="4">
        <v>-548.83736277679998</v>
      </c>
      <c r="P53" s="4">
        <v>594.77161275219999</v>
      </c>
      <c r="Q53" s="4">
        <v>-875.96247937650003</v>
      </c>
      <c r="R53" s="4">
        <v>850.80199823220005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2.38845897E-2</v>
      </c>
      <c r="D61" s="5">
        <v>0.15365000000000001</v>
      </c>
      <c r="E61" s="5">
        <v>0.15248999999999999</v>
      </c>
      <c r="F61" s="5">
        <v>9.8619999999999999E-2</v>
      </c>
      <c r="G61" s="5">
        <v>9.4259999999999997E-2</v>
      </c>
      <c r="H61" s="5">
        <v>-11.3447926241</v>
      </c>
      <c r="I61" s="5">
        <v>-5.2199299999999997</v>
      </c>
      <c r="J61" s="5">
        <v>-33.398820000000001</v>
      </c>
      <c r="K61" s="5">
        <v>-17.781420000000001</v>
      </c>
      <c r="L61" s="5">
        <v>-4.9198000000000004</v>
      </c>
      <c r="M61" s="5">
        <v>5.4218026304000002</v>
      </c>
      <c r="N61" s="5">
        <v>-182.25877837580001</v>
      </c>
      <c r="O61" s="5">
        <v>-89.218051715599998</v>
      </c>
      <c r="P61" s="5">
        <v>-60.412865898100002</v>
      </c>
      <c r="Q61" s="5">
        <v>-87.824453633199994</v>
      </c>
      <c r="R61" s="5">
        <v>-57.9053236369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2.38845897E-2</v>
      </c>
      <c r="D68" s="4">
        <v>0.15365000000000001</v>
      </c>
      <c r="E68" s="4">
        <v>0.15248999999999999</v>
      </c>
      <c r="F68" s="4">
        <v>9.8619999999999999E-2</v>
      </c>
      <c r="G68" s="4">
        <v>9.4259999999999997E-2</v>
      </c>
      <c r="H68" s="4">
        <v>-11.3447926241</v>
      </c>
      <c r="I68" s="4">
        <v>-5.2199299999999997</v>
      </c>
      <c r="J68" s="4">
        <v>-33.398820000000001</v>
      </c>
      <c r="K68" s="4">
        <v>-17.781420000000001</v>
      </c>
      <c r="L68" s="4">
        <v>-4.9198000000000004</v>
      </c>
      <c r="M68" s="4">
        <v>5.4218026304000002</v>
      </c>
      <c r="N68" s="4">
        <v>-182.25877837580001</v>
      </c>
      <c r="O68" s="4">
        <v>-89.218051715599998</v>
      </c>
      <c r="P68" s="4">
        <v>-60.412865898100002</v>
      </c>
      <c r="Q68" s="4">
        <v>-87.824453633199994</v>
      </c>
      <c r="R68" s="4">
        <v>-57.9053236369</v>
      </c>
    </row>
    <row r="69" spans="1:18" ht="11.25" customHeight="1" x14ac:dyDescent="0.25">
      <c r="A69" s="50" t="s">
        <v>155</v>
      </c>
      <c r="B69" s="51" t="s">
        <v>154</v>
      </c>
      <c r="C69" s="7">
        <v>2.31494085E-2</v>
      </c>
      <c r="D69" s="7">
        <v>0.15529999999999999</v>
      </c>
      <c r="E69" s="7">
        <v>5.7750000000000003E-2</v>
      </c>
      <c r="F69" s="7">
        <v>0.10416</v>
      </c>
      <c r="G69" s="7">
        <v>-0.10832</v>
      </c>
      <c r="H69" s="7">
        <v>2.2849735100000001E-2</v>
      </c>
      <c r="I69" s="7">
        <v>0.114</v>
      </c>
      <c r="J69" s="7">
        <v>1.1610000000000001E-2</v>
      </c>
      <c r="K69" s="7">
        <v>-5.1180000000000003E-2</v>
      </c>
      <c r="L69" s="7">
        <v>-4.7160000000000001E-2</v>
      </c>
      <c r="M69" s="7">
        <v>-2.4444761000000001E-3</v>
      </c>
      <c r="N69" s="7">
        <v>-175.80796032079999</v>
      </c>
      <c r="O69" s="7">
        <v>-89.275928123499995</v>
      </c>
      <c r="P69" s="7">
        <v>-66.122803911899993</v>
      </c>
      <c r="Q69" s="7">
        <v>-88.019104777199999</v>
      </c>
      <c r="R69" s="7">
        <v>-61.531052686899997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-4.6699999999999997E-3</v>
      </c>
      <c r="E70" s="7">
        <v>-2.0000000000000002E-5</v>
      </c>
      <c r="F70" s="7">
        <v>3.2000000000000003E-4</v>
      </c>
      <c r="G70" s="7">
        <v>9.9580000000000002E-2</v>
      </c>
      <c r="H70" s="7">
        <v>1.4134000000000001E-6</v>
      </c>
      <c r="I70" s="7">
        <v>1.1100000000000001E-3</v>
      </c>
      <c r="J70" s="7">
        <v>9.8580000000000001E-2</v>
      </c>
      <c r="K70" s="7">
        <v>-3.1E-4</v>
      </c>
      <c r="L70" s="7">
        <v>-2.0799999999999998E-3</v>
      </c>
      <c r="M70" s="7">
        <v>-1.9888500000000001E-5</v>
      </c>
      <c r="N70" s="7">
        <v>-3.5297099999999998E-5</v>
      </c>
      <c r="O70" s="7">
        <v>6.8554900000000003E-5</v>
      </c>
      <c r="P70" s="7">
        <v>-7.9850999999999992E-6</v>
      </c>
      <c r="Q70" s="7">
        <v>-7.1907999999999998E-6</v>
      </c>
      <c r="R70" s="7">
        <v>2.2852699999999999E-5</v>
      </c>
    </row>
    <row r="71" spans="1:18" ht="11.25" customHeight="1" x14ac:dyDescent="0.25">
      <c r="A71" s="50" t="s">
        <v>151</v>
      </c>
      <c r="B71" s="51" t="s">
        <v>150</v>
      </c>
      <c r="C71" s="7">
        <v>2.4929679999999998E-4</v>
      </c>
      <c r="D71" s="7">
        <v>9.3999999999999997E-4</v>
      </c>
      <c r="E71" s="7">
        <v>9.8879999999999996E-2</v>
      </c>
      <c r="F71" s="7">
        <v>-1.1800000000000001E-3</v>
      </c>
      <c r="G71" s="7">
        <v>0.10042</v>
      </c>
      <c r="H71" s="7">
        <v>6.0928410000000001E-4</v>
      </c>
      <c r="I71" s="7">
        <v>-8.4239999999999995E-2</v>
      </c>
      <c r="J71" s="7">
        <v>3.13E-3</v>
      </c>
      <c r="K71" s="7">
        <v>4.2300000000000003E-3</v>
      </c>
      <c r="L71" s="7">
        <v>8.8900000000000003E-3</v>
      </c>
      <c r="M71" s="7">
        <v>-1.077823E-4</v>
      </c>
      <c r="N71" s="7">
        <v>8.4263999999999997E-4</v>
      </c>
      <c r="O71" s="7">
        <v>6.8717720000000004E-4</v>
      </c>
      <c r="P71" s="7">
        <v>6.6518990000000004E-4</v>
      </c>
      <c r="Q71" s="7">
        <v>1.3947943999999999E-3</v>
      </c>
      <c r="R71" s="7">
        <v>1.9945364E-3</v>
      </c>
    </row>
    <row r="72" spans="1:18" ht="11.25" customHeight="1" x14ac:dyDescent="0.25">
      <c r="A72" s="55" t="s">
        <v>149</v>
      </c>
      <c r="B72" s="51" t="s">
        <v>148</v>
      </c>
      <c r="C72" s="7">
        <v>3.4510500000000001E-4</v>
      </c>
      <c r="D72" s="7">
        <v>9.7999999999999997E-4</v>
      </c>
      <c r="E72" s="7">
        <v>-5.1700000000000001E-3</v>
      </c>
      <c r="F72" s="7">
        <v>-5.9199999999999999E-3</v>
      </c>
      <c r="G72" s="7">
        <v>2.4599999999999999E-3</v>
      </c>
      <c r="H72" s="7">
        <v>5.2858340000000003E-4</v>
      </c>
      <c r="I72" s="7">
        <v>1.406E-2</v>
      </c>
      <c r="J72" s="7">
        <v>3.1199999999999999E-3</v>
      </c>
      <c r="K72" s="7">
        <v>3.62E-3</v>
      </c>
      <c r="L72" s="7">
        <v>9.0900000000000009E-3</v>
      </c>
      <c r="M72" s="7">
        <v>0</v>
      </c>
      <c r="N72" s="7">
        <v>6.6985259999999996E-4</v>
      </c>
      <c r="O72" s="7">
        <v>5.0273970000000001E-4</v>
      </c>
      <c r="P72" s="7">
        <v>5.3233589999999997E-4</v>
      </c>
      <c r="Q72" s="7">
        <v>8.2263439999999996E-4</v>
      </c>
      <c r="R72" s="7">
        <v>1.1705191000000001E-3</v>
      </c>
    </row>
    <row r="73" spans="1:18" ht="11.25" customHeight="1" x14ac:dyDescent="0.25">
      <c r="A73" s="50" t="s">
        <v>147</v>
      </c>
      <c r="B73" s="51" t="s">
        <v>146</v>
      </c>
      <c r="C73" s="7">
        <v>1.407794E-4</v>
      </c>
      <c r="D73" s="7">
        <v>1.1000000000000001E-3</v>
      </c>
      <c r="E73" s="7">
        <v>1.0499999999999999E-3</v>
      </c>
      <c r="F73" s="7">
        <v>1.24E-3</v>
      </c>
      <c r="G73" s="7">
        <v>1.2E-4</v>
      </c>
      <c r="H73" s="7">
        <v>-11.3687816402</v>
      </c>
      <c r="I73" s="7">
        <v>-5.2648599999999997</v>
      </c>
      <c r="J73" s="7">
        <v>-33.515259999999998</v>
      </c>
      <c r="K73" s="7">
        <v>-17.737780000000001</v>
      </c>
      <c r="L73" s="7">
        <v>-4.8885399999999999</v>
      </c>
      <c r="M73" s="7">
        <v>5.4243747773999997</v>
      </c>
      <c r="N73" s="7">
        <v>-6.4522952505999998</v>
      </c>
      <c r="O73" s="7">
        <v>5.6617936100000002E-2</v>
      </c>
      <c r="P73" s="7">
        <v>5.7087484731</v>
      </c>
      <c r="Q73" s="7">
        <v>0.19244090599999999</v>
      </c>
      <c r="R73" s="7">
        <v>3.6225411417000002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-24.901910000000001</v>
      </c>
      <c r="K74" s="6">
        <v>0.48887999999999998</v>
      </c>
      <c r="L74" s="6">
        <v>-3.0165500000000001</v>
      </c>
      <c r="M74" s="6">
        <v>1.9834178856</v>
      </c>
      <c r="N74" s="6">
        <v>-0.81324179050000001</v>
      </c>
      <c r="O74" s="6">
        <v>13.3781596025</v>
      </c>
      <c r="P74" s="6">
        <v>1.6960074648000001</v>
      </c>
      <c r="Q74" s="6">
        <v>2.7712756262</v>
      </c>
      <c r="R74" s="6">
        <v>0.19730880710000001</v>
      </c>
    </row>
    <row r="75" spans="1:18" ht="11.25" customHeight="1" x14ac:dyDescent="0.25">
      <c r="A75" s="52" t="s">
        <v>143</v>
      </c>
      <c r="B75" s="53" t="s">
        <v>142</v>
      </c>
      <c r="C75" s="6">
        <v>1.407794E-4</v>
      </c>
      <c r="D75" s="6">
        <v>1.1000000000000001E-3</v>
      </c>
      <c r="E75" s="6">
        <v>1.1000000000000001E-3</v>
      </c>
      <c r="F75" s="6">
        <v>1.2700000000000001E-3</v>
      </c>
      <c r="G75" s="6">
        <v>-1.8000000000000001E-4</v>
      </c>
      <c r="H75" s="6">
        <v>-11.3689098931</v>
      </c>
      <c r="I75" s="6">
        <v>-5.26844</v>
      </c>
      <c r="J75" s="6">
        <v>-8.6142800000000008</v>
      </c>
      <c r="K75" s="6">
        <v>-18.22728</v>
      </c>
      <c r="L75" s="6">
        <v>-1.87371</v>
      </c>
      <c r="M75" s="6">
        <v>3.4409568917</v>
      </c>
      <c r="N75" s="6">
        <v>-5.6390630525000001</v>
      </c>
      <c r="O75" s="6">
        <v>-13.3215418335</v>
      </c>
      <c r="P75" s="6">
        <v>4.0127398377999999</v>
      </c>
      <c r="Q75" s="6">
        <v>-2.5788374158999998</v>
      </c>
      <c r="R75" s="6">
        <v>3.4252280374000001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-5.0000000000000002E-5</v>
      </c>
      <c r="F77" s="6">
        <v>-3.0000000000000001E-5</v>
      </c>
      <c r="G77" s="6">
        <v>2.9999999999999997E-4</v>
      </c>
      <c r="H77" s="6">
        <v>1.2825290000000001E-4</v>
      </c>
      <c r="I77" s="6">
        <v>3.5799999999999998E-3</v>
      </c>
      <c r="J77" s="6">
        <v>9.3000000000000005E-4</v>
      </c>
      <c r="K77" s="6">
        <v>6.2E-4</v>
      </c>
      <c r="L77" s="6">
        <v>1.72E-3</v>
      </c>
      <c r="M77" s="6">
        <v>0</v>
      </c>
      <c r="N77" s="6">
        <v>9.5923999999999998E-6</v>
      </c>
      <c r="O77" s="6">
        <v>1.6710000000000001E-7</v>
      </c>
      <c r="P77" s="6">
        <v>1.1705000000000001E-6</v>
      </c>
      <c r="Q77" s="6">
        <v>2.6956999999999999E-6</v>
      </c>
      <c r="R77" s="6">
        <v>4.2972000000000001E-6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2.32E-3</v>
      </c>
      <c r="E80" s="5">
        <v>2.33E-3</v>
      </c>
      <c r="F80" s="5">
        <v>-9.3999999999999997E-4</v>
      </c>
      <c r="G80" s="5">
        <v>9.0000000000000006E-5</v>
      </c>
      <c r="H80" s="5">
        <v>-2.3146970000000001E-4</v>
      </c>
      <c r="I80" s="5">
        <v>9.7839999999999996E-2</v>
      </c>
      <c r="J80" s="5">
        <v>5.5000000000000003E-4</v>
      </c>
      <c r="K80" s="5">
        <v>2.6800000000000001E-3</v>
      </c>
      <c r="L80" s="5">
        <v>-2.7000000000000001E-3</v>
      </c>
      <c r="M80" s="5">
        <v>0</v>
      </c>
      <c r="N80" s="5">
        <v>3.3488240000000002E-4</v>
      </c>
      <c r="O80" s="5">
        <v>1.0808628E-3</v>
      </c>
      <c r="P80" s="5">
        <v>1.0485328000000001E-3</v>
      </c>
      <c r="Q80" s="5">
        <v>0</v>
      </c>
      <c r="R80" s="5">
        <v>8.5207070000000004E-4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1.64E-3</v>
      </c>
      <c r="E81" s="4">
        <v>2.0300000000000001E-3</v>
      </c>
      <c r="F81" s="4">
        <v>-9.3999999999999997E-4</v>
      </c>
      <c r="G81" s="4">
        <v>6.8999999999999997E-4</v>
      </c>
      <c r="H81" s="4">
        <v>-8.1895600000000002E-5</v>
      </c>
      <c r="I81" s="4">
        <v>9.8669999999999994E-2</v>
      </c>
      <c r="J81" s="4">
        <v>5.5000000000000003E-4</v>
      </c>
      <c r="K81" s="4">
        <v>1.8699999999999999E-3</v>
      </c>
      <c r="L81" s="4">
        <v>-2.9020000000000001E-2</v>
      </c>
      <c r="M81" s="4">
        <v>0</v>
      </c>
      <c r="N81" s="4">
        <v>3.3488240000000002E-4</v>
      </c>
      <c r="O81" s="4">
        <v>6.4347000000000004E-4</v>
      </c>
      <c r="P81" s="4">
        <v>6.0981580000000004E-4</v>
      </c>
      <c r="Q81" s="4">
        <v>0</v>
      </c>
      <c r="R81" s="4">
        <v>6.9075650000000001E-4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6.8000000000000005E-4</v>
      </c>
      <c r="E82" s="4">
        <v>2.9999999999999997E-4</v>
      </c>
      <c r="F82" s="4">
        <v>0</v>
      </c>
      <c r="G82" s="4">
        <v>-5.9999999999999995E-4</v>
      </c>
      <c r="H82" s="4">
        <v>-1.4957410000000001E-4</v>
      </c>
      <c r="I82" s="4">
        <v>-8.3000000000000001E-4</v>
      </c>
      <c r="J82" s="4">
        <v>0</v>
      </c>
      <c r="K82" s="4">
        <v>8.0999999999999996E-4</v>
      </c>
      <c r="L82" s="4">
        <v>2.632E-2</v>
      </c>
      <c r="M82" s="4">
        <v>0</v>
      </c>
      <c r="N82" s="4">
        <v>0</v>
      </c>
      <c r="O82" s="4">
        <v>4.3739279999999999E-4</v>
      </c>
      <c r="P82" s="4">
        <v>4.3871699999999998E-4</v>
      </c>
      <c r="Q82" s="4">
        <v>0</v>
      </c>
      <c r="R82" s="4">
        <v>1.6131420000000001E-4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417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2132.5311955255474</v>
      </c>
      <c r="D2" s="45">
        <v>2077.9638620415799</v>
      </c>
      <c r="E2" s="45">
        <v>2074.0537502033339</v>
      </c>
      <c r="F2" s="45">
        <v>2079.6862121574736</v>
      </c>
      <c r="G2" s="45">
        <v>2131.6945092400815</v>
      </c>
      <c r="H2" s="45">
        <v>2408.7088206239359</v>
      </c>
      <c r="I2" s="45">
        <v>2431.5244043772323</v>
      </c>
      <c r="J2" s="45">
        <v>2483.9827502319213</v>
      </c>
      <c r="K2" s="45">
        <v>2604.6233466448271</v>
      </c>
      <c r="L2" s="45">
        <v>1943.5063971627214</v>
      </c>
      <c r="M2" s="45">
        <v>2364.0014883095973</v>
      </c>
      <c r="N2" s="45">
        <v>2396.9271991843375</v>
      </c>
      <c r="O2" s="45">
        <v>2376.4650124688005</v>
      </c>
      <c r="P2" s="45">
        <v>2540.6563760687018</v>
      </c>
      <c r="Q2" s="45">
        <v>2472.3566053399963</v>
      </c>
      <c r="R2" s="45">
        <v>2441.3504802569223</v>
      </c>
    </row>
    <row r="3" spans="1:18" ht="11.25" customHeight="1" x14ac:dyDescent="0.25">
      <c r="A3" s="46" t="s">
        <v>286</v>
      </c>
      <c r="B3" s="47" t="s">
        <v>285</v>
      </c>
      <c r="C3" s="5">
        <v>886.47051743276063</v>
      </c>
      <c r="D3" s="5">
        <v>845.69316342099273</v>
      </c>
      <c r="E3" s="5">
        <v>955.51687833807273</v>
      </c>
      <c r="F3" s="5">
        <v>903.27652804538445</v>
      </c>
      <c r="G3" s="5">
        <v>878.80304097403473</v>
      </c>
      <c r="H3" s="5">
        <v>1061.2333863015963</v>
      </c>
      <c r="I3" s="5">
        <v>1081.9871631173826</v>
      </c>
      <c r="J3" s="5">
        <v>1096.9448199566416</v>
      </c>
      <c r="K3" s="5">
        <v>1143.5933200000002</v>
      </c>
      <c r="L3" s="5">
        <v>898.23088584730863</v>
      </c>
      <c r="M3" s="5">
        <v>1030.5838771427823</v>
      </c>
      <c r="N3" s="5">
        <v>1023.772574179817</v>
      </c>
      <c r="O3" s="5">
        <v>1005.3694454812628</v>
      </c>
      <c r="P3" s="5">
        <v>1084.2163547784396</v>
      </c>
      <c r="Q3" s="5">
        <v>1083.6066253478291</v>
      </c>
      <c r="R3" s="5">
        <v>1266.3365586428622</v>
      </c>
    </row>
    <row r="4" spans="1:18" ht="11.25" customHeight="1" x14ac:dyDescent="0.25">
      <c r="A4" s="48" t="s">
        <v>284</v>
      </c>
      <c r="B4" s="49" t="s">
        <v>283</v>
      </c>
      <c r="C4" s="4">
        <v>886.47051743276063</v>
      </c>
      <c r="D4" s="4">
        <v>845.69316342099273</v>
      </c>
      <c r="E4" s="4">
        <v>955.51687833807273</v>
      </c>
      <c r="F4" s="4">
        <v>903.27652804538445</v>
      </c>
      <c r="G4" s="4">
        <v>878.80304097403473</v>
      </c>
      <c r="H4" s="4">
        <v>1061.2333863015963</v>
      </c>
      <c r="I4" s="4">
        <v>1081.9871631173826</v>
      </c>
      <c r="J4" s="4">
        <v>1096.9448199566416</v>
      </c>
      <c r="K4" s="4">
        <v>1143.5933200000002</v>
      </c>
      <c r="L4" s="4">
        <v>898.23088584730863</v>
      </c>
      <c r="M4" s="4">
        <v>1030.5838771427823</v>
      </c>
      <c r="N4" s="4">
        <v>1023.772574179817</v>
      </c>
      <c r="O4" s="4">
        <v>1005.3694454812628</v>
      </c>
      <c r="P4" s="4">
        <v>1084.2163547784396</v>
      </c>
      <c r="Q4" s="4">
        <v>1083.6066253478291</v>
      </c>
      <c r="R4" s="4">
        <v>1266.3365586428622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1.390963327688125</v>
      </c>
      <c r="F5" s="7">
        <v>1.3911974551530504</v>
      </c>
      <c r="G5" s="7">
        <v>0.69636120232594689</v>
      </c>
      <c r="H5" s="7">
        <v>2.8062676310385997</v>
      </c>
      <c r="I5" s="7">
        <v>4.187656635470395</v>
      </c>
      <c r="J5" s="7">
        <v>65.695701446616724</v>
      </c>
      <c r="K5" s="7">
        <v>140.29046000000008</v>
      </c>
      <c r="L5" s="7">
        <v>77.87471764613872</v>
      </c>
      <c r="M5" s="7">
        <v>93.189430423945609</v>
      </c>
      <c r="N5" s="7">
        <v>104.14392039905543</v>
      </c>
      <c r="O5" s="7">
        <v>79.63925471474829</v>
      </c>
      <c r="P5" s="7">
        <v>124.49529284927135</v>
      </c>
      <c r="Q5" s="7">
        <v>152.70496575369</v>
      </c>
      <c r="R5" s="7">
        <v>500.03612925596781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0.69998999999999989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1.390963327688125</v>
      </c>
      <c r="F8" s="6">
        <v>1.3911974551530504</v>
      </c>
      <c r="G8" s="6">
        <v>0.69636120232594689</v>
      </c>
      <c r="H8" s="6">
        <v>2.8062676310385997</v>
      </c>
      <c r="I8" s="6">
        <v>4.187656635470395</v>
      </c>
      <c r="J8" s="6">
        <v>65.695701446616724</v>
      </c>
      <c r="K8" s="6">
        <v>139.59047000000007</v>
      </c>
      <c r="L8" s="6">
        <v>77.87471764613872</v>
      </c>
      <c r="M8" s="6">
        <v>93.189430423945609</v>
      </c>
      <c r="N8" s="6">
        <v>104.14392039905543</v>
      </c>
      <c r="O8" s="6">
        <v>79.63925471474829</v>
      </c>
      <c r="P8" s="6">
        <v>124.49529284927135</v>
      </c>
      <c r="Q8" s="6">
        <v>152.70496575369</v>
      </c>
      <c r="R8" s="6">
        <v>500.03612925596781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886.47051743276063</v>
      </c>
      <c r="D11" s="7">
        <v>832.25352000000009</v>
      </c>
      <c r="E11" s="7">
        <v>930.87301999999988</v>
      </c>
      <c r="F11" s="7">
        <v>897.41048000000001</v>
      </c>
      <c r="G11" s="7">
        <v>850.34843999999998</v>
      </c>
      <c r="H11" s="7">
        <v>1015.3817751829295</v>
      </c>
      <c r="I11" s="7">
        <v>1066.13132</v>
      </c>
      <c r="J11" s="7">
        <v>999.79922999999997</v>
      </c>
      <c r="K11" s="7">
        <v>955.60285999999996</v>
      </c>
      <c r="L11" s="7">
        <v>785.26834999999994</v>
      </c>
      <c r="M11" s="7">
        <v>892.37367362387738</v>
      </c>
      <c r="N11" s="7">
        <v>874.60011686167957</v>
      </c>
      <c r="O11" s="7">
        <v>880.71955925567943</v>
      </c>
      <c r="P11" s="7">
        <v>899.3889318721981</v>
      </c>
      <c r="Q11" s="7">
        <v>871.51583611958495</v>
      </c>
      <c r="R11" s="7">
        <v>764.50981018123559</v>
      </c>
    </row>
    <row r="12" spans="1:18" ht="11.25" customHeight="1" x14ac:dyDescent="0.25">
      <c r="A12" s="52" t="s">
        <v>268</v>
      </c>
      <c r="B12" s="53" t="s">
        <v>267</v>
      </c>
      <c r="C12" s="6">
        <v>886.47051743276063</v>
      </c>
      <c r="D12" s="6">
        <v>832.25352000000009</v>
      </c>
      <c r="E12" s="6">
        <v>930.87301999999988</v>
      </c>
      <c r="F12" s="6">
        <v>897.41048000000001</v>
      </c>
      <c r="G12" s="6">
        <v>850.34843999999998</v>
      </c>
      <c r="H12" s="6">
        <v>1015.3817751829295</v>
      </c>
      <c r="I12" s="6">
        <v>1066.13132</v>
      </c>
      <c r="J12" s="6">
        <v>999.79922999999997</v>
      </c>
      <c r="K12" s="6">
        <v>955.60285999999996</v>
      </c>
      <c r="L12" s="6">
        <v>785.26834999999994</v>
      </c>
      <c r="M12" s="6">
        <v>892.37367362387738</v>
      </c>
      <c r="N12" s="6">
        <v>874.60011686167957</v>
      </c>
      <c r="O12" s="6">
        <v>880.71955925567943</v>
      </c>
      <c r="P12" s="6">
        <v>899.3889318721981</v>
      </c>
      <c r="Q12" s="6">
        <v>871.51583611958495</v>
      </c>
      <c r="R12" s="6">
        <v>764.50981018123559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13.439643420992688</v>
      </c>
      <c r="E14" s="7">
        <v>23.25289501038468</v>
      </c>
      <c r="F14" s="7">
        <v>4.474850590231382</v>
      </c>
      <c r="G14" s="7">
        <v>27.758239771708741</v>
      </c>
      <c r="H14" s="7">
        <v>43.04534348762828</v>
      </c>
      <c r="I14" s="7">
        <v>11.668186481912182</v>
      </c>
      <c r="J14" s="7">
        <v>31.449888510024913</v>
      </c>
      <c r="K14" s="7">
        <v>47.7</v>
      </c>
      <c r="L14" s="7">
        <v>35.087818201170002</v>
      </c>
      <c r="M14" s="7">
        <v>45.020773094959203</v>
      </c>
      <c r="N14" s="7">
        <v>45.028536919081894</v>
      </c>
      <c r="O14" s="7">
        <v>45.010631510835061</v>
      </c>
      <c r="P14" s="7">
        <v>60.332130056970165</v>
      </c>
      <c r="Q14" s="7">
        <v>59.385823474554265</v>
      </c>
      <c r="R14" s="7">
        <v>1.7906192056588373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248.29826062318864</v>
      </c>
      <c r="D21" s="5">
        <v>267.28223613086277</v>
      </c>
      <c r="E21" s="5">
        <v>156.40477204736129</v>
      </c>
      <c r="F21" s="5">
        <v>159.92449562938825</v>
      </c>
      <c r="G21" s="5">
        <v>205.91344764468954</v>
      </c>
      <c r="H21" s="5">
        <v>243.87621247302937</v>
      </c>
      <c r="I21" s="5">
        <v>234.11912161970497</v>
      </c>
      <c r="J21" s="5">
        <v>275.93039195861718</v>
      </c>
      <c r="K21" s="5">
        <v>246.57575988173375</v>
      </c>
      <c r="L21" s="5">
        <v>98.506778717851418</v>
      </c>
      <c r="M21" s="5">
        <v>205.89744435717967</v>
      </c>
      <c r="N21" s="5">
        <v>133.13482684338959</v>
      </c>
      <c r="O21" s="5">
        <v>114.43730450699741</v>
      </c>
      <c r="P21" s="5">
        <v>121.46508692680278</v>
      </c>
      <c r="Q21" s="5">
        <v>110.97662044846327</v>
      </c>
      <c r="R21" s="5">
        <v>17.999100793752248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248.29826062318864</v>
      </c>
      <c r="D30" s="4">
        <v>267.28223613086277</v>
      </c>
      <c r="E30" s="4">
        <v>156.40477204736129</v>
      </c>
      <c r="F30" s="4">
        <v>159.92449562938825</v>
      </c>
      <c r="G30" s="4">
        <v>205.91344764468954</v>
      </c>
      <c r="H30" s="4">
        <v>243.87621247302937</v>
      </c>
      <c r="I30" s="4">
        <v>234.11912161970497</v>
      </c>
      <c r="J30" s="4">
        <v>275.93039195861718</v>
      </c>
      <c r="K30" s="4">
        <v>246.57575988173375</v>
      </c>
      <c r="L30" s="4">
        <v>98.506778717851418</v>
      </c>
      <c r="M30" s="4">
        <v>205.89744435717967</v>
      </c>
      <c r="N30" s="4">
        <v>133.13482684338959</v>
      </c>
      <c r="O30" s="4">
        <v>114.43730450699741</v>
      </c>
      <c r="P30" s="4">
        <v>121.46508692680278</v>
      </c>
      <c r="Q30" s="4">
        <v>110.97662044846327</v>
      </c>
      <c r="R30" s="4">
        <v>17.999100793752248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1.0525430899096437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247.24571753327899</v>
      </c>
      <c r="D44" s="7">
        <v>267.28223613086277</v>
      </c>
      <c r="E44" s="7">
        <v>156.40477204736129</v>
      </c>
      <c r="F44" s="7">
        <v>159.92449562938825</v>
      </c>
      <c r="G44" s="7">
        <v>205.91344764468954</v>
      </c>
      <c r="H44" s="7">
        <v>243.87621247302937</v>
      </c>
      <c r="I44" s="7">
        <v>234.11912161970497</v>
      </c>
      <c r="J44" s="7">
        <v>275.93039195861718</v>
      </c>
      <c r="K44" s="7">
        <v>246.57575988173375</v>
      </c>
      <c r="L44" s="7">
        <v>98.506778717851418</v>
      </c>
      <c r="M44" s="7">
        <v>205.89744435717967</v>
      </c>
      <c r="N44" s="7">
        <v>133.13482684338959</v>
      </c>
      <c r="O44" s="7">
        <v>114.43730450699741</v>
      </c>
      <c r="P44" s="7">
        <v>121.46508692680278</v>
      </c>
      <c r="Q44" s="7">
        <v>110.97662044846327</v>
      </c>
      <c r="R44" s="7">
        <v>17.999100793752248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803.36203197321515</v>
      </c>
      <c r="D52" s="5">
        <v>748.6840945582444</v>
      </c>
      <c r="E52" s="5">
        <v>765.4917851287646</v>
      </c>
      <c r="F52" s="5">
        <v>818.97867107394904</v>
      </c>
      <c r="G52" s="5">
        <v>819.25118596629454</v>
      </c>
      <c r="H52" s="5">
        <v>893.61217550759739</v>
      </c>
      <c r="I52" s="5">
        <v>874.84053817864731</v>
      </c>
      <c r="J52" s="5">
        <v>885.55365483432911</v>
      </c>
      <c r="K52" s="5">
        <v>916.33743833888911</v>
      </c>
      <c r="L52" s="5">
        <v>767.77211816318072</v>
      </c>
      <c r="M52" s="5">
        <v>910.90178829315369</v>
      </c>
      <c r="N52" s="5">
        <v>1012.8735332003732</v>
      </c>
      <c r="O52" s="5">
        <v>1038.5676447116889</v>
      </c>
      <c r="P52" s="5">
        <v>1105.0622504277953</v>
      </c>
      <c r="Q52" s="5">
        <v>1055.5518029781363</v>
      </c>
      <c r="R52" s="5">
        <v>925.64080437642838</v>
      </c>
    </row>
    <row r="53" spans="1:18" ht="11.25" customHeight="1" x14ac:dyDescent="0.25">
      <c r="A53" s="48" t="s">
        <v>187</v>
      </c>
      <c r="B53" s="49" t="s">
        <v>186</v>
      </c>
      <c r="C53" s="4">
        <v>299.11057501324484</v>
      </c>
      <c r="D53" s="4">
        <v>311.08409455824432</v>
      </c>
      <c r="E53" s="4">
        <v>314.19178512876459</v>
      </c>
      <c r="F53" s="4">
        <v>318.70425107394902</v>
      </c>
      <c r="G53" s="4">
        <v>360.50409596629459</v>
      </c>
      <c r="H53" s="4">
        <v>362.01286338377946</v>
      </c>
      <c r="I53" s="4">
        <v>343.04053817864735</v>
      </c>
      <c r="J53" s="4">
        <v>342.831234834329</v>
      </c>
      <c r="K53" s="4">
        <v>332.93743833888914</v>
      </c>
      <c r="L53" s="4">
        <v>321.82772816318067</v>
      </c>
      <c r="M53" s="4">
        <v>374.34312326095636</v>
      </c>
      <c r="N53" s="4">
        <v>462.20562058245804</v>
      </c>
      <c r="O53" s="4">
        <v>497.97250886909853</v>
      </c>
      <c r="P53" s="4">
        <v>548.40800374775267</v>
      </c>
      <c r="Q53" s="4">
        <v>524.74904987803166</v>
      </c>
      <c r="R53" s="4">
        <v>433.18833470985737</v>
      </c>
    </row>
    <row r="54" spans="1:18" ht="11.25" customHeight="1" x14ac:dyDescent="0.25">
      <c r="A54" s="48" t="s">
        <v>185</v>
      </c>
      <c r="B54" s="49" t="s">
        <v>184</v>
      </c>
      <c r="C54" s="4">
        <v>504.25145695997037</v>
      </c>
      <c r="D54" s="4">
        <v>437.6</v>
      </c>
      <c r="E54" s="4">
        <v>451.29999999999995</v>
      </c>
      <c r="F54" s="4">
        <v>500.27442000000002</v>
      </c>
      <c r="G54" s="4">
        <v>458.74708999999996</v>
      </c>
      <c r="H54" s="4">
        <v>531.59931212381798</v>
      </c>
      <c r="I54" s="4">
        <v>531.79999999999995</v>
      </c>
      <c r="J54" s="4">
        <v>542.72242000000006</v>
      </c>
      <c r="K54" s="4">
        <v>583.4</v>
      </c>
      <c r="L54" s="4">
        <v>445.94439</v>
      </c>
      <c r="M54" s="4">
        <v>536.55866503219727</v>
      </c>
      <c r="N54" s="4">
        <v>550.66791261791514</v>
      </c>
      <c r="O54" s="4">
        <v>540.59513584259025</v>
      </c>
      <c r="P54" s="4">
        <v>556.65424668004255</v>
      </c>
      <c r="Q54" s="4">
        <v>530.80275310010461</v>
      </c>
      <c r="R54" s="4">
        <v>492.45246966657101</v>
      </c>
    </row>
    <row r="55" spans="1:18" ht="11.25" customHeight="1" x14ac:dyDescent="0.25">
      <c r="A55" s="50" t="s">
        <v>183</v>
      </c>
      <c r="B55" s="51" t="s">
        <v>182</v>
      </c>
      <c r="C55" s="7">
        <v>129.3589376134521</v>
      </c>
      <c r="D55" s="7">
        <v>110.9</v>
      </c>
      <c r="E55" s="7">
        <v>98.6</v>
      </c>
      <c r="F55" s="7">
        <v>152.5</v>
      </c>
      <c r="G55" s="7">
        <v>143.46941000000001</v>
      </c>
      <c r="H55" s="7">
        <v>179.612114263877</v>
      </c>
      <c r="I55" s="7">
        <v>183.3</v>
      </c>
      <c r="J55" s="7">
        <v>183.9</v>
      </c>
      <c r="K55" s="7">
        <v>181.4</v>
      </c>
      <c r="L55" s="7">
        <v>148.86918</v>
      </c>
      <c r="M55" s="7">
        <v>166.68190951485695</v>
      </c>
      <c r="N55" s="7">
        <v>165.88717315101906</v>
      </c>
      <c r="O55" s="7">
        <v>166.84907679988424</v>
      </c>
      <c r="P55" s="7">
        <v>170.96589280596254</v>
      </c>
      <c r="Q55" s="7">
        <v>151.92150727990764</v>
      </c>
      <c r="R55" s="7">
        <v>123.84159740135701</v>
      </c>
    </row>
    <row r="56" spans="1:18" ht="11.25" customHeight="1" x14ac:dyDescent="0.25">
      <c r="A56" s="50" t="s">
        <v>181</v>
      </c>
      <c r="B56" s="51" t="s">
        <v>180</v>
      </c>
      <c r="C56" s="7">
        <v>374.89251934651827</v>
      </c>
      <c r="D56" s="7">
        <v>326.7</v>
      </c>
      <c r="E56" s="7">
        <v>352.7</v>
      </c>
      <c r="F56" s="7">
        <v>347.77442000000002</v>
      </c>
      <c r="G56" s="7">
        <v>315.27767999999998</v>
      </c>
      <c r="H56" s="7">
        <v>351.98719785994098</v>
      </c>
      <c r="I56" s="7">
        <v>348.5</v>
      </c>
      <c r="J56" s="7">
        <v>358.82242000000002</v>
      </c>
      <c r="K56" s="7">
        <v>402</v>
      </c>
      <c r="L56" s="7">
        <v>297.07521000000003</v>
      </c>
      <c r="M56" s="7">
        <v>369.87675551734037</v>
      </c>
      <c r="N56" s="7">
        <v>384.78073946689602</v>
      </c>
      <c r="O56" s="7">
        <v>373.74605904270601</v>
      </c>
      <c r="P56" s="7">
        <v>385.68835387408001</v>
      </c>
      <c r="Q56" s="7">
        <v>378.88124582019702</v>
      </c>
      <c r="R56" s="7">
        <v>368.61087226521403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0.16006730071034703</v>
      </c>
      <c r="D60" s="5">
        <v>9.1774017369975756</v>
      </c>
      <c r="E60" s="5">
        <v>1.9939708080971439</v>
      </c>
      <c r="F60" s="5">
        <v>2.0086514406002389</v>
      </c>
      <c r="G60" s="5">
        <v>3.9977201071403017</v>
      </c>
      <c r="H60" s="5">
        <v>5.5375593172277036</v>
      </c>
      <c r="I60" s="5">
        <v>5.0752017713704793</v>
      </c>
      <c r="J60" s="5">
        <v>2.860461501009576</v>
      </c>
      <c r="K60" s="5">
        <v>3.1496316998972804</v>
      </c>
      <c r="L60" s="5">
        <v>4.3757668957358344</v>
      </c>
      <c r="M60" s="5">
        <v>4.1141173343229243</v>
      </c>
      <c r="N60" s="5">
        <v>4.8786243207000535</v>
      </c>
      <c r="O60" s="5">
        <v>4.6082491928603817</v>
      </c>
      <c r="P60" s="5">
        <v>18.409352152005624</v>
      </c>
      <c r="Q60" s="5">
        <v>5.3207997851502107</v>
      </c>
      <c r="R60" s="5">
        <v>7.3363289316417717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9.5439393191434962E-2</v>
      </c>
      <c r="K61" s="5">
        <v>9.5479844431651681E-2</v>
      </c>
      <c r="L61" s="5">
        <v>9.5076583999071693E-2</v>
      </c>
      <c r="M61" s="5">
        <v>4.5712381128750076E-2</v>
      </c>
      <c r="N61" s="5">
        <v>0.38596985029071817</v>
      </c>
      <c r="O61" s="5">
        <v>0.34182594704902808</v>
      </c>
      <c r="P61" s="5">
        <v>0.57233859395429798</v>
      </c>
      <c r="Q61" s="5">
        <v>0.84422928005050102</v>
      </c>
      <c r="R61" s="5">
        <v>0.78963865770198927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9.5439393191434962E-2</v>
      </c>
      <c r="K68" s="4">
        <v>9.5479844431651681E-2</v>
      </c>
      <c r="L68" s="4">
        <v>9.5076583999071693E-2</v>
      </c>
      <c r="M68" s="4">
        <v>4.5712381128750076E-2</v>
      </c>
      <c r="N68" s="4">
        <v>0.38596985029071817</v>
      </c>
      <c r="O68" s="4">
        <v>0.34182594704902808</v>
      </c>
      <c r="P68" s="4">
        <v>0.57233859395429798</v>
      </c>
      <c r="Q68" s="4">
        <v>0.84422928005050102</v>
      </c>
      <c r="R68" s="4">
        <v>0.78963865770198927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9.5439393191434962E-2</v>
      </c>
      <c r="K69" s="7">
        <v>9.5479844431651681E-2</v>
      </c>
      <c r="L69" s="7">
        <v>9.5076583999071693E-2</v>
      </c>
      <c r="M69" s="7">
        <v>4.5712381128750076E-2</v>
      </c>
      <c r="N69" s="7">
        <v>4.5594404629076428E-2</v>
      </c>
      <c r="O69" s="7">
        <v>4.5626587046759468E-2</v>
      </c>
      <c r="P69" s="7">
        <v>0.13738167998484596</v>
      </c>
      <c r="Q69" s="7">
        <v>6.850848799821177E-2</v>
      </c>
      <c r="R69" s="7">
        <v>0.11427247654829745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0.34037544566164174</v>
      </c>
      <c r="O71" s="7">
        <v>0.2961993600022686</v>
      </c>
      <c r="P71" s="7">
        <v>0.43495691396945196</v>
      </c>
      <c r="Q71" s="7">
        <v>0.77572079205228928</v>
      </c>
      <c r="R71" s="7">
        <v>0.67536618115369185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194.24031819567244</v>
      </c>
      <c r="D79" s="5">
        <v>207.12696619448252</v>
      </c>
      <c r="E79" s="5">
        <v>194.64634388103815</v>
      </c>
      <c r="F79" s="5">
        <v>195.4978659681517</v>
      </c>
      <c r="G79" s="5">
        <v>223.72911454792222</v>
      </c>
      <c r="H79" s="5">
        <v>199.34665273546992</v>
      </c>
      <c r="I79" s="5">
        <v>208.42529239311298</v>
      </c>
      <c r="J79" s="5">
        <v>187.55977507980452</v>
      </c>
      <c r="K79" s="5">
        <v>206.5524501759466</v>
      </c>
      <c r="L79" s="5">
        <v>136.97440929626111</v>
      </c>
      <c r="M79" s="5">
        <v>159.29364210155964</v>
      </c>
      <c r="N79" s="5">
        <v>157.75295748937432</v>
      </c>
      <c r="O79" s="5">
        <v>164.38959348338113</v>
      </c>
      <c r="P79" s="5">
        <v>169.83190137788131</v>
      </c>
      <c r="Q79" s="5">
        <v>170.22452832893774</v>
      </c>
      <c r="R79" s="5">
        <v>180.62397593345264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5.1028342890153144</v>
      </c>
      <c r="I80" s="5">
        <v>27.077087297013918</v>
      </c>
      <c r="J80" s="5">
        <v>35.038207508327964</v>
      </c>
      <c r="K80" s="5">
        <v>88.319266703928207</v>
      </c>
      <c r="L80" s="5">
        <v>37.551361658384927</v>
      </c>
      <c r="M80" s="5">
        <v>53.164906699470151</v>
      </c>
      <c r="N80" s="5">
        <v>64.128713300392832</v>
      </c>
      <c r="O80" s="5">
        <v>48.750949145560142</v>
      </c>
      <c r="P80" s="5">
        <v>41.099091811822753</v>
      </c>
      <c r="Q80" s="5">
        <v>45.831999171429828</v>
      </c>
      <c r="R80" s="5">
        <v>42.624072921083041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5.1028342890153144</v>
      </c>
      <c r="I81" s="4">
        <v>27.077087297013918</v>
      </c>
      <c r="J81" s="4">
        <v>35.038207508327964</v>
      </c>
      <c r="K81" s="4">
        <v>88.319266703928207</v>
      </c>
      <c r="L81" s="4">
        <v>37.551361658384927</v>
      </c>
      <c r="M81" s="4">
        <v>53.164906699470151</v>
      </c>
      <c r="N81" s="4">
        <v>64.128713300392832</v>
      </c>
      <c r="O81" s="4">
        <v>48.750949145560142</v>
      </c>
      <c r="P81" s="4">
        <v>41.099091811822753</v>
      </c>
      <c r="Q81" s="4">
        <v>45.831999171429828</v>
      </c>
      <c r="R81" s="4">
        <v>42.624072921083041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418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59.337596609029816</v>
      </c>
      <c r="D2" s="45">
        <v>58.689057958420058</v>
      </c>
      <c r="E2" s="45">
        <v>68.933829796665805</v>
      </c>
      <c r="F2" s="45">
        <v>58.190977842525783</v>
      </c>
      <c r="G2" s="45">
        <v>65.737950759917879</v>
      </c>
      <c r="H2" s="45">
        <v>65.945426696400958</v>
      </c>
      <c r="I2" s="45">
        <v>68.109995622767855</v>
      </c>
      <c r="J2" s="45">
        <v>74.021009768078699</v>
      </c>
      <c r="K2" s="45">
        <v>76.893483355173075</v>
      </c>
      <c r="L2" s="45">
        <v>62.771242837277846</v>
      </c>
      <c r="M2" s="45">
        <v>66.47904203631856</v>
      </c>
      <c r="N2" s="45">
        <v>71.425508332600501</v>
      </c>
      <c r="O2" s="45">
        <v>69.795806781209606</v>
      </c>
      <c r="P2" s="45">
        <v>68.501198747906244</v>
      </c>
      <c r="Q2" s="45">
        <v>70.955466485966028</v>
      </c>
      <c r="R2" s="45">
        <v>68.753251233020436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6.1306579007311512E-2</v>
      </c>
      <c r="E3" s="5">
        <v>0.15585166192718147</v>
      </c>
      <c r="F3" s="5">
        <v>3.2941954615571589E-2</v>
      </c>
      <c r="G3" s="5">
        <v>0.1454190259653021</v>
      </c>
      <c r="H3" s="5">
        <v>0.19787435566215938</v>
      </c>
      <c r="I3" s="5">
        <v>4.3176882617427026E-2</v>
      </c>
      <c r="J3" s="5">
        <v>0.1985900433583474</v>
      </c>
      <c r="K3" s="5">
        <v>0</v>
      </c>
      <c r="L3" s="5">
        <v>5.0454152691287391E-2</v>
      </c>
      <c r="M3" s="5">
        <v>0</v>
      </c>
      <c r="N3" s="5">
        <v>0</v>
      </c>
      <c r="O3" s="5">
        <v>3.2934295935071134E-2</v>
      </c>
      <c r="P3" s="5">
        <v>0</v>
      </c>
      <c r="Q3" s="5">
        <v>0.10361308362804067</v>
      </c>
      <c r="R3" s="5">
        <v>0.19441662107840174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6.1306579007311512E-2</v>
      </c>
      <c r="E4" s="4">
        <v>0.15585166192718147</v>
      </c>
      <c r="F4" s="4">
        <v>3.2941954615571589E-2</v>
      </c>
      <c r="G4" s="4">
        <v>0.1454190259653021</v>
      </c>
      <c r="H4" s="4">
        <v>0.19787435566215938</v>
      </c>
      <c r="I4" s="4">
        <v>4.3176882617427026E-2</v>
      </c>
      <c r="J4" s="4">
        <v>0.1985900433583474</v>
      </c>
      <c r="K4" s="4">
        <v>0</v>
      </c>
      <c r="L4" s="4">
        <v>5.0454152691287391E-2</v>
      </c>
      <c r="M4" s="4">
        <v>0</v>
      </c>
      <c r="N4" s="4">
        <v>0</v>
      </c>
      <c r="O4" s="4">
        <v>3.2934295935071134E-2</v>
      </c>
      <c r="P4" s="4">
        <v>0</v>
      </c>
      <c r="Q4" s="4">
        <v>0.10361308362804067</v>
      </c>
      <c r="R4" s="4">
        <v>0.19441662107840174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8.7966723118613199E-3</v>
      </c>
      <c r="F5" s="7">
        <v>7.8125448469537062E-3</v>
      </c>
      <c r="G5" s="7">
        <v>3.5587976740447669E-3</v>
      </c>
      <c r="H5" s="7">
        <v>1.211055371359171E-2</v>
      </c>
      <c r="I5" s="7">
        <v>1.1403364529607884E-2</v>
      </c>
      <c r="J5" s="7">
        <v>0.13429855338326036</v>
      </c>
      <c r="K5" s="7">
        <v>0</v>
      </c>
      <c r="L5" s="7">
        <v>3.4782353861288584E-2</v>
      </c>
      <c r="M5" s="7">
        <v>0</v>
      </c>
      <c r="N5" s="7">
        <v>0</v>
      </c>
      <c r="O5" s="7">
        <v>2.1041838562751991E-2</v>
      </c>
      <c r="P5" s="7">
        <v>0</v>
      </c>
      <c r="Q5" s="7">
        <v>7.4601223582732246E-2</v>
      </c>
      <c r="R5" s="7">
        <v>0.19372290330295527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8.7966723118613199E-3</v>
      </c>
      <c r="F8" s="6">
        <v>7.8125448469537062E-3</v>
      </c>
      <c r="G8" s="6">
        <v>3.5587976740447669E-3</v>
      </c>
      <c r="H8" s="6">
        <v>1.211055371359171E-2</v>
      </c>
      <c r="I8" s="6">
        <v>1.1403364529607884E-2</v>
      </c>
      <c r="J8" s="6">
        <v>0.13429855338326036</v>
      </c>
      <c r="K8" s="6">
        <v>0</v>
      </c>
      <c r="L8" s="6">
        <v>3.4782353861288584E-2</v>
      </c>
      <c r="M8" s="6">
        <v>0</v>
      </c>
      <c r="N8" s="6">
        <v>0</v>
      </c>
      <c r="O8" s="6">
        <v>2.1041838562751991E-2</v>
      </c>
      <c r="P8" s="6">
        <v>0</v>
      </c>
      <c r="Q8" s="6">
        <v>7.4601223582732246E-2</v>
      </c>
      <c r="R8" s="6">
        <v>0.19372290330295527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6.1306579007311512E-2</v>
      </c>
      <c r="E14" s="7">
        <v>0.14705498961532015</v>
      </c>
      <c r="F14" s="7">
        <v>2.5129409768617883E-2</v>
      </c>
      <c r="G14" s="7">
        <v>0.14186022829125733</v>
      </c>
      <c r="H14" s="7">
        <v>0.18576380194856768</v>
      </c>
      <c r="I14" s="7">
        <v>3.1773518087819141E-2</v>
      </c>
      <c r="J14" s="7">
        <v>6.4291489975087046E-2</v>
      </c>
      <c r="K14" s="7">
        <v>0</v>
      </c>
      <c r="L14" s="7">
        <v>1.5671798829998806E-2</v>
      </c>
      <c r="M14" s="7">
        <v>0</v>
      </c>
      <c r="N14" s="7">
        <v>0</v>
      </c>
      <c r="O14" s="7">
        <v>1.1892457372319143E-2</v>
      </c>
      <c r="P14" s="7">
        <v>0</v>
      </c>
      <c r="Q14" s="7">
        <v>2.9011860045308424E-2</v>
      </c>
      <c r="R14" s="7">
        <v>6.937177754464674E-4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3.4890141418509413</v>
      </c>
      <c r="D21" s="5">
        <v>3.4123138691371651</v>
      </c>
      <c r="E21" s="5">
        <v>4.0079679526387224</v>
      </c>
      <c r="F21" s="5">
        <v>3.3833543706116984</v>
      </c>
      <c r="G21" s="5">
        <v>3.8221523553104362</v>
      </c>
      <c r="H21" s="5">
        <v>3.8342154730397056</v>
      </c>
      <c r="I21" s="5">
        <v>3.960068380295013</v>
      </c>
      <c r="J21" s="5">
        <v>4.3037480413828462</v>
      </c>
      <c r="K21" s="5">
        <v>4.4707601182663268</v>
      </c>
      <c r="L21" s="5">
        <v>3.6496612821485854</v>
      </c>
      <c r="M21" s="5">
        <v>3.8652410694375021</v>
      </c>
      <c r="N21" s="5">
        <v>4.1528397485299422</v>
      </c>
      <c r="O21" s="5">
        <v>4.0580852338075317</v>
      </c>
      <c r="P21" s="5">
        <v>3.9828138101246537</v>
      </c>
      <c r="Q21" s="5">
        <v>4.1255104580601341</v>
      </c>
      <c r="R21" s="5">
        <v>0.7916957074030222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3.4890141418509413</v>
      </c>
      <c r="D30" s="4">
        <v>3.4123138691371651</v>
      </c>
      <c r="E30" s="4">
        <v>4.0079679526387224</v>
      </c>
      <c r="F30" s="4">
        <v>3.3833543706116984</v>
      </c>
      <c r="G30" s="4">
        <v>3.8221523553104362</v>
      </c>
      <c r="H30" s="4">
        <v>3.8342154730397056</v>
      </c>
      <c r="I30" s="4">
        <v>3.960068380295013</v>
      </c>
      <c r="J30" s="4">
        <v>4.3037480413828462</v>
      </c>
      <c r="K30" s="4">
        <v>4.4707601182663268</v>
      </c>
      <c r="L30" s="4">
        <v>3.6496612821485854</v>
      </c>
      <c r="M30" s="4">
        <v>3.8652410694375021</v>
      </c>
      <c r="N30" s="4">
        <v>4.1528397485299422</v>
      </c>
      <c r="O30" s="4">
        <v>4.0580852338075317</v>
      </c>
      <c r="P30" s="4">
        <v>3.9828138101246537</v>
      </c>
      <c r="Q30" s="4">
        <v>4.1255104580601341</v>
      </c>
      <c r="R30" s="4">
        <v>0.7916957074030222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4.6159850601480645E-2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3.4428542912494606</v>
      </c>
      <c r="D44" s="7">
        <v>3.4123138691371651</v>
      </c>
      <c r="E44" s="7">
        <v>4.0079679526387224</v>
      </c>
      <c r="F44" s="7">
        <v>3.3833543706116984</v>
      </c>
      <c r="G44" s="7">
        <v>3.8221523553104362</v>
      </c>
      <c r="H44" s="7">
        <v>3.8342154730397056</v>
      </c>
      <c r="I44" s="7">
        <v>3.960068380295013</v>
      </c>
      <c r="J44" s="7">
        <v>4.3037480413828462</v>
      </c>
      <c r="K44" s="7">
        <v>4.4707601182663268</v>
      </c>
      <c r="L44" s="7">
        <v>3.6496612821485854</v>
      </c>
      <c r="M44" s="7">
        <v>3.8652410694375021</v>
      </c>
      <c r="N44" s="7">
        <v>4.1528397485299422</v>
      </c>
      <c r="O44" s="7">
        <v>4.0580852338075317</v>
      </c>
      <c r="P44" s="7">
        <v>3.9828138101246537</v>
      </c>
      <c r="Q44" s="7">
        <v>4.1255104580601341</v>
      </c>
      <c r="R44" s="7">
        <v>0.7916957074030222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20.500289175550336</v>
      </c>
      <c r="D52" s="5">
        <v>19.039985441755732</v>
      </c>
      <c r="E52" s="5">
        <v>23.303084871235171</v>
      </c>
      <c r="F52" s="5">
        <v>19.755228926050961</v>
      </c>
      <c r="G52" s="5">
        <v>20.975994033704751</v>
      </c>
      <c r="H52" s="5">
        <v>23.047914690304822</v>
      </c>
      <c r="I52" s="5">
        <v>22.684101821352328</v>
      </c>
      <c r="J52" s="5">
        <v>25.463475165670445</v>
      </c>
      <c r="K52" s="5">
        <v>23.748291661110557</v>
      </c>
      <c r="L52" s="5">
        <v>21.576971836818927</v>
      </c>
      <c r="M52" s="5">
        <v>22.947193985153319</v>
      </c>
      <c r="N52" s="5">
        <v>24.290763865154815</v>
      </c>
      <c r="O52" s="5">
        <v>24.047784928196393</v>
      </c>
      <c r="P52" s="5">
        <v>23.768578366391239</v>
      </c>
      <c r="Q52" s="5">
        <v>24.590446490642307</v>
      </c>
      <c r="R52" s="5">
        <v>26.403814461840284</v>
      </c>
    </row>
    <row r="53" spans="1:18" ht="11.25" customHeight="1" x14ac:dyDescent="0.25">
      <c r="A53" s="48" t="s">
        <v>187</v>
      </c>
      <c r="B53" s="49" t="s">
        <v>186</v>
      </c>
      <c r="C53" s="4">
        <v>20.500289175550336</v>
      </c>
      <c r="D53" s="4">
        <v>19.039985441755732</v>
      </c>
      <c r="E53" s="4">
        <v>23.303084871235171</v>
      </c>
      <c r="F53" s="4">
        <v>19.755228926050961</v>
      </c>
      <c r="G53" s="4">
        <v>20.975994033704751</v>
      </c>
      <c r="H53" s="4">
        <v>23.047914690304822</v>
      </c>
      <c r="I53" s="4">
        <v>22.684101821352328</v>
      </c>
      <c r="J53" s="4">
        <v>25.463475165670445</v>
      </c>
      <c r="K53" s="4">
        <v>23.748291661110557</v>
      </c>
      <c r="L53" s="4">
        <v>21.576971836818927</v>
      </c>
      <c r="M53" s="4">
        <v>22.947193985153319</v>
      </c>
      <c r="N53" s="4">
        <v>24.290763865154815</v>
      </c>
      <c r="O53" s="4">
        <v>24.047784928196393</v>
      </c>
      <c r="P53" s="4">
        <v>23.768578366391239</v>
      </c>
      <c r="Q53" s="4">
        <v>24.590446490642307</v>
      </c>
      <c r="R53" s="4">
        <v>26.403814461840284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7.1264360674003768E-3</v>
      </c>
      <c r="D60" s="5">
        <v>0.4147382630025529</v>
      </c>
      <c r="E60" s="5">
        <v>0.10603919190293887</v>
      </c>
      <c r="F60" s="5">
        <v>8.9928559399645724E-2</v>
      </c>
      <c r="G60" s="5">
        <v>0.19725989285974199</v>
      </c>
      <c r="H60" s="5">
        <v>0.24257943722517439</v>
      </c>
      <c r="I60" s="5">
        <v>0.22746822862955529</v>
      </c>
      <c r="J60" s="5">
        <v>0.1363884989905042</v>
      </c>
      <c r="K60" s="5">
        <v>0.14877830010273785</v>
      </c>
      <c r="L60" s="5">
        <v>0.22613310426422295</v>
      </c>
      <c r="M60" s="5">
        <v>0.18511810409320884</v>
      </c>
      <c r="N60" s="5">
        <v>0.23261144864358307</v>
      </c>
      <c r="O60" s="5">
        <v>0.21655542895745139</v>
      </c>
      <c r="P60" s="5">
        <v>0.79419282553868698</v>
      </c>
      <c r="Q60" s="5">
        <v>0.24433567255157485</v>
      </c>
      <c r="R60" s="5">
        <v>0.33058041244983549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4.5506068084993356E-3</v>
      </c>
      <c r="K61" s="5">
        <v>4.5101555680552435E-3</v>
      </c>
      <c r="L61" s="5">
        <v>4.9134160010899791E-3</v>
      </c>
      <c r="M61" s="5">
        <v>2.0568663070308496E-3</v>
      </c>
      <c r="N61" s="5">
        <v>2.0062026812733509E-2</v>
      </c>
      <c r="O61" s="5">
        <v>1.6448008939942207E-2</v>
      </c>
      <c r="P61" s="5">
        <v>2.4778234560174861E-2</v>
      </c>
      <c r="Q61" s="5">
        <v>3.9497288300684857E-2</v>
      </c>
      <c r="R61" s="5">
        <v>4.631430751820495E-2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4.5506068084993356E-3</v>
      </c>
      <c r="K68" s="4">
        <v>4.5101555680552435E-3</v>
      </c>
      <c r="L68" s="4">
        <v>4.9134160010899791E-3</v>
      </c>
      <c r="M68" s="4">
        <v>2.0568663070308496E-3</v>
      </c>
      <c r="N68" s="4">
        <v>2.0062026812733509E-2</v>
      </c>
      <c r="O68" s="4">
        <v>1.6448008939942207E-2</v>
      </c>
      <c r="P68" s="4">
        <v>2.4778234560174861E-2</v>
      </c>
      <c r="Q68" s="4">
        <v>3.9497288300684857E-2</v>
      </c>
      <c r="R68" s="4">
        <v>4.631430751820495E-2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4.5506068084993356E-3</v>
      </c>
      <c r="K69" s="7">
        <v>4.5101555680552435E-3</v>
      </c>
      <c r="L69" s="7">
        <v>4.9134160010899791E-3</v>
      </c>
      <c r="M69" s="7">
        <v>2.0568663070308496E-3</v>
      </c>
      <c r="N69" s="7">
        <v>2.1739285121444366E-3</v>
      </c>
      <c r="O69" s="7">
        <v>2.1441299539711883E-3</v>
      </c>
      <c r="P69" s="7">
        <v>5.926745477163875E-3</v>
      </c>
      <c r="Q69" s="7">
        <v>3.1459683067292799E-3</v>
      </c>
      <c r="R69" s="7">
        <v>5.1492023845973456E-3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1.7888098300589073E-2</v>
      </c>
      <c r="O71" s="7">
        <v>1.4303878985971019E-2</v>
      </c>
      <c r="P71" s="7">
        <v>1.8851489083010986E-2</v>
      </c>
      <c r="Q71" s="7">
        <v>3.6351319993955578E-2</v>
      </c>
      <c r="R71" s="7">
        <v>4.1165105133607605E-2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35.341166855561141</v>
      </c>
      <c r="D79" s="5">
        <v>35.760713805517298</v>
      </c>
      <c r="E79" s="5">
        <v>41.360886118961787</v>
      </c>
      <c r="F79" s="5">
        <v>34.929524031847905</v>
      </c>
      <c r="G79" s="5">
        <v>40.597125452077648</v>
      </c>
      <c r="H79" s="5">
        <v>38.399306954966477</v>
      </c>
      <c r="I79" s="5">
        <v>39.981597606887448</v>
      </c>
      <c r="J79" s="5">
        <v>42.243614920195967</v>
      </c>
      <c r="K79" s="5">
        <v>44.349229824053566</v>
      </c>
      <c r="L79" s="5">
        <v>35.322510703738658</v>
      </c>
      <c r="M79" s="5">
        <v>37.087233167023527</v>
      </c>
      <c r="N79" s="5">
        <v>39.671592056699325</v>
      </c>
      <c r="O79" s="5">
        <v>39.133045800488787</v>
      </c>
      <c r="P79" s="5">
        <v>38.157790833586773</v>
      </c>
      <c r="Q79" s="5">
        <v>39.747418929161853</v>
      </c>
      <c r="R79" s="5">
        <v>39.065757444015105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0.22353578520263362</v>
      </c>
      <c r="I80" s="5">
        <v>1.2135827029860877</v>
      </c>
      <c r="J80" s="5">
        <v>1.6706424916720763</v>
      </c>
      <c r="K80" s="5">
        <v>4.1719132960718355</v>
      </c>
      <c r="L80" s="5">
        <v>1.9405983416150789</v>
      </c>
      <c r="M80" s="5">
        <v>2.3921988443039766</v>
      </c>
      <c r="N80" s="5">
        <v>3.0576391867600989</v>
      </c>
      <c r="O80" s="5">
        <v>2.2909530848844355</v>
      </c>
      <c r="P80" s="5">
        <v>1.7730446777047106</v>
      </c>
      <c r="Q80" s="5">
        <v>2.1046445636214344</v>
      </c>
      <c r="R80" s="5">
        <v>1.9206722787155854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0.22353578520263362</v>
      </c>
      <c r="I81" s="4">
        <v>1.2135827029860877</v>
      </c>
      <c r="J81" s="4">
        <v>1.6706424916720763</v>
      </c>
      <c r="K81" s="4">
        <v>4.1719132960718355</v>
      </c>
      <c r="L81" s="4">
        <v>1.9405983416150789</v>
      </c>
      <c r="M81" s="4">
        <v>2.3921988443039766</v>
      </c>
      <c r="N81" s="4">
        <v>3.0576391867600989</v>
      </c>
      <c r="O81" s="4">
        <v>2.2909530848844355</v>
      </c>
      <c r="P81" s="4">
        <v>1.7730446777047106</v>
      </c>
      <c r="Q81" s="4">
        <v>2.1046445636214344</v>
      </c>
      <c r="R81" s="4">
        <v>1.9206722787155854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420</v>
      </c>
      <c r="B1" s="42" t="s">
        <v>419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131.84381220484582</v>
      </c>
      <c r="D2" s="45">
        <v>136.59228000000297</v>
      </c>
      <c r="E2" s="45">
        <v>140.19587999999936</v>
      </c>
      <c r="F2" s="45">
        <v>146.30008000000007</v>
      </c>
      <c r="G2" s="45">
        <v>157.30445000000014</v>
      </c>
      <c r="H2" s="45">
        <v>159.18979815168325</v>
      </c>
      <c r="I2" s="45">
        <v>164.00088000000051</v>
      </c>
      <c r="J2" s="45">
        <v>180.90292999999991</v>
      </c>
      <c r="K2" s="45">
        <v>178.99865</v>
      </c>
      <c r="L2" s="45">
        <v>164.29669000000001</v>
      </c>
      <c r="M2" s="45">
        <v>174.02327609339244</v>
      </c>
      <c r="N2" s="45">
        <v>188.32773544719811</v>
      </c>
      <c r="O2" s="45">
        <v>188.26020077437659</v>
      </c>
      <c r="P2" s="45">
        <v>196.61917618865962</v>
      </c>
      <c r="Q2" s="45">
        <v>201.22662966679388</v>
      </c>
      <c r="R2" s="45">
        <v>208.75053471188809</v>
      </c>
    </row>
    <row r="3" spans="1:18" ht="11.25" customHeight="1" x14ac:dyDescent="0.25">
      <c r="A3" s="46" t="s">
        <v>286</v>
      </c>
      <c r="B3" s="47" t="s">
        <v>285</v>
      </c>
      <c r="C3" s="5">
        <v>4.0841925548318603</v>
      </c>
      <c r="D3" s="5">
        <v>2.0003700000000002</v>
      </c>
      <c r="E3" s="5">
        <v>4.09945</v>
      </c>
      <c r="F3" s="5">
        <v>3.39988</v>
      </c>
      <c r="G3" s="5">
        <v>4.0997500000000002</v>
      </c>
      <c r="H3" s="5">
        <v>2.7228784788608262</v>
      </c>
      <c r="I3" s="5">
        <v>2.7018399999999998</v>
      </c>
      <c r="J3" s="5">
        <v>3.4004699999999999</v>
      </c>
      <c r="K3" s="5">
        <v>3.4001399999999999</v>
      </c>
      <c r="L3" s="5">
        <v>4.1024399999999996</v>
      </c>
      <c r="M3" s="5">
        <v>2.7228821250026591</v>
      </c>
      <c r="N3" s="5">
        <v>2.7225171073069503</v>
      </c>
      <c r="O3" s="5">
        <v>2.7231596542622594</v>
      </c>
      <c r="P3" s="5">
        <v>2.7228154406583385</v>
      </c>
      <c r="Q3" s="5">
        <v>3.3915768787574603</v>
      </c>
      <c r="R3" s="5">
        <v>2.722715350223698</v>
      </c>
    </row>
    <row r="4" spans="1:18" ht="11.25" customHeight="1" x14ac:dyDescent="0.25">
      <c r="A4" s="48" t="s">
        <v>284</v>
      </c>
      <c r="B4" s="49" t="s">
        <v>283</v>
      </c>
      <c r="C4" s="4">
        <v>4.0841925548318603</v>
      </c>
      <c r="D4" s="4">
        <v>2.0003700000000002</v>
      </c>
      <c r="E4" s="4">
        <v>4.09945</v>
      </c>
      <c r="F4" s="4">
        <v>3.39988</v>
      </c>
      <c r="G4" s="4">
        <v>4.0997500000000002</v>
      </c>
      <c r="H4" s="4">
        <v>2.7228784788608262</v>
      </c>
      <c r="I4" s="4">
        <v>2.7018399999999998</v>
      </c>
      <c r="J4" s="4">
        <v>3.4004699999999999</v>
      </c>
      <c r="K4" s="4">
        <v>3.4001399999999999</v>
      </c>
      <c r="L4" s="4">
        <v>4.1024399999999996</v>
      </c>
      <c r="M4" s="4">
        <v>2.7228821250026591</v>
      </c>
      <c r="N4" s="4">
        <v>2.7225171073069503</v>
      </c>
      <c r="O4" s="4">
        <v>2.7231596542622594</v>
      </c>
      <c r="P4" s="4">
        <v>2.7228154406583385</v>
      </c>
      <c r="Q4" s="4">
        <v>3.3915768787574603</v>
      </c>
      <c r="R4" s="4">
        <v>2.722715350223698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0.70052000000000003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0.70052000000000003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4.0841925548318603</v>
      </c>
      <c r="D11" s="7">
        <v>2.0003700000000002</v>
      </c>
      <c r="E11" s="7">
        <v>4.09945</v>
      </c>
      <c r="F11" s="7">
        <v>3.39988</v>
      </c>
      <c r="G11" s="7">
        <v>4.0997500000000002</v>
      </c>
      <c r="H11" s="7">
        <v>2.7228784788608262</v>
      </c>
      <c r="I11" s="7">
        <v>2.7018399999999998</v>
      </c>
      <c r="J11" s="7">
        <v>3.4004699999999999</v>
      </c>
      <c r="K11" s="7">
        <v>3.4001399999999999</v>
      </c>
      <c r="L11" s="7">
        <v>3.4019200000000001</v>
      </c>
      <c r="M11" s="7">
        <v>2.7228821250026591</v>
      </c>
      <c r="N11" s="7">
        <v>2.7225171073069503</v>
      </c>
      <c r="O11" s="7">
        <v>2.7231596542622594</v>
      </c>
      <c r="P11" s="7">
        <v>2.7228154406583385</v>
      </c>
      <c r="Q11" s="7">
        <v>3.3915768787574603</v>
      </c>
      <c r="R11" s="7">
        <v>2.722715350223698</v>
      </c>
    </row>
    <row r="12" spans="1:18" ht="11.25" customHeight="1" x14ac:dyDescent="0.25">
      <c r="A12" s="52" t="s">
        <v>268</v>
      </c>
      <c r="B12" s="53" t="s">
        <v>267</v>
      </c>
      <c r="C12" s="6">
        <v>4.0841925548318603</v>
      </c>
      <c r="D12" s="6">
        <v>2.0003700000000002</v>
      </c>
      <c r="E12" s="6">
        <v>4.09945</v>
      </c>
      <c r="F12" s="6">
        <v>3.39988</v>
      </c>
      <c r="G12" s="6">
        <v>4.0997500000000002</v>
      </c>
      <c r="H12" s="6">
        <v>2.7228784788608262</v>
      </c>
      <c r="I12" s="6">
        <v>2.7018399999999998</v>
      </c>
      <c r="J12" s="6">
        <v>3.4004699999999999</v>
      </c>
      <c r="K12" s="6">
        <v>3.4001399999999999</v>
      </c>
      <c r="L12" s="6">
        <v>3.4019200000000001</v>
      </c>
      <c r="M12" s="6">
        <v>2.7228821250026591</v>
      </c>
      <c r="N12" s="6">
        <v>2.7225171073069503</v>
      </c>
      <c r="O12" s="6">
        <v>2.7231596542622594</v>
      </c>
      <c r="P12" s="6">
        <v>2.7228154406583385</v>
      </c>
      <c r="Q12" s="6">
        <v>3.3915768787574603</v>
      </c>
      <c r="R12" s="6">
        <v>2.722715350223698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15.046841544874935</v>
      </c>
      <c r="D21" s="5">
        <v>16.191170000002955</v>
      </c>
      <c r="E21" s="5">
        <v>14.09562999999935</v>
      </c>
      <c r="F21" s="5">
        <v>13.188460000000063</v>
      </c>
      <c r="G21" s="5">
        <v>12.104590000000126</v>
      </c>
      <c r="H21" s="5">
        <v>11.154142423125396</v>
      </c>
      <c r="I21" s="5">
        <v>11.1014800000005</v>
      </c>
      <c r="J21" s="5">
        <v>10.198169999999919</v>
      </c>
      <c r="K21" s="5">
        <v>6.9962199999999957</v>
      </c>
      <c r="L21" s="5">
        <v>4.8989200000000004</v>
      </c>
      <c r="M21" s="5">
        <v>5.8757276741752644</v>
      </c>
      <c r="N21" s="5">
        <v>6.8301513079592988</v>
      </c>
      <c r="O21" s="5">
        <v>6.8327538342716823</v>
      </c>
      <c r="P21" s="5">
        <v>6.9032910864466137</v>
      </c>
      <c r="Q21" s="5">
        <v>5.9462803666532489</v>
      </c>
      <c r="R21" s="5">
        <v>3.9633872443620768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15.046841544874935</v>
      </c>
      <c r="D30" s="4">
        <v>16.191170000002955</v>
      </c>
      <c r="E30" s="4">
        <v>14.09562999999935</v>
      </c>
      <c r="F30" s="4">
        <v>13.188460000000063</v>
      </c>
      <c r="G30" s="4">
        <v>12.104590000000126</v>
      </c>
      <c r="H30" s="4">
        <v>11.154142423125396</v>
      </c>
      <c r="I30" s="4">
        <v>11.1014800000005</v>
      </c>
      <c r="J30" s="4">
        <v>10.198169999999919</v>
      </c>
      <c r="K30" s="4">
        <v>6.9962199999999957</v>
      </c>
      <c r="L30" s="4">
        <v>4.8989200000000004</v>
      </c>
      <c r="M30" s="4">
        <v>5.8757276741752644</v>
      </c>
      <c r="N30" s="4">
        <v>6.8301513079592988</v>
      </c>
      <c r="O30" s="4">
        <v>6.8327538342716823</v>
      </c>
      <c r="P30" s="4">
        <v>6.9032910864466137</v>
      </c>
      <c r="Q30" s="4">
        <v>5.9462803666532489</v>
      </c>
      <c r="R30" s="4">
        <v>3.9633872443620768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4.3947638726278395</v>
      </c>
      <c r="D34" s="7">
        <v>4.3913800000021226</v>
      </c>
      <c r="E34" s="7">
        <v>4.3629999999985998</v>
      </c>
      <c r="F34" s="7">
        <v>5.4884999999999948</v>
      </c>
      <c r="G34" s="7">
        <v>4.4033400000000071</v>
      </c>
      <c r="H34" s="7">
        <v>4.3948038890975312</v>
      </c>
      <c r="I34" s="7">
        <v>4.3952599999999933</v>
      </c>
      <c r="J34" s="7">
        <v>4.3974500000000205</v>
      </c>
      <c r="K34" s="7">
        <v>2.1989699999999957</v>
      </c>
      <c r="L34" s="7">
        <v>1.0982300000000009</v>
      </c>
      <c r="M34" s="7">
        <v>1.0986695083994675</v>
      </c>
      <c r="N34" s="7">
        <v>1.0985610850135217</v>
      </c>
      <c r="O34" s="7">
        <v>1.0995902841954006</v>
      </c>
      <c r="P34" s="7">
        <v>1.0993553900199728</v>
      </c>
      <c r="Q34" s="7">
        <v>1.1027183141252195</v>
      </c>
      <c r="R34" s="7">
        <v>1.0982086164857918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2.0538590705879187</v>
      </c>
      <c r="D43" s="7">
        <v>5.0974500000008334</v>
      </c>
      <c r="E43" s="7">
        <v>3.0792800000007503</v>
      </c>
      <c r="F43" s="7">
        <v>0.99995000000006939</v>
      </c>
      <c r="G43" s="7">
        <v>1.0001100000001202</v>
      </c>
      <c r="H43" s="7">
        <v>1.0270148521443048</v>
      </c>
      <c r="I43" s="7">
        <v>1.0006100000005063</v>
      </c>
      <c r="J43" s="7">
        <v>0.99994999999989886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1.0267879151270449</v>
      </c>
      <c r="Q43" s="7">
        <v>1.007337906399755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8.5982186016591768</v>
      </c>
      <c r="D44" s="7">
        <v>6.7023400000000004</v>
      </c>
      <c r="E44" s="7">
        <v>6.6533499999999997</v>
      </c>
      <c r="F44" s="7">
        <v>6.7000099999999998</v>
      </c>
      <c r="G44" s="7">
        <v>6.7011399999999997</v>
      </c>
      <c r="H44" s="7">
        <v>5.7323236818835595</v>
      </c>
      <c r="I44" s="7">
        <v>5.7056100000000001</v>
      </c>
      <c r="J44" s="7">
        <v>4.80077</v>
      </c>
      <c r="K44" s="7">
        <v>4.79725</v>
      </c>
      <c r="L44" s="7">
        <v>3.8006899999999999</v>
      </c>
      <c r="M44" s="7">
        <v>4.7770581657757969</v>
      </c>
      <c r="N44" s="7">
        <v>5.7315902229457771</v>
      </c>
      <c r="O44" s="7">
        <v>5.7331635500762816</v>
      </c>
      <c r="P44" s="7">
        <v>4.7771477812995959</v>
      </c>
      <c r="Q44" s="7">
        <v>3.8362241461282744</v>
      </c>
      <c r="R44" s="7">
        <v>2.865178627876285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55.126958851243401</v>
      </c>
      <c r="D52" s="5">
        <v>62.004519999999999</v>
      </c>
      <c r="E52" s="5">
        <v>63.69903</v>
      </c>
      <c r="F52" s="5">
        <v>67.408690000000007</v>
      </c>
      <c r="G52" s="5">
        <v>72.096239999999995</v>
      </c>
      <c r="H52" s="5">
        <v>74.066062590277852</v>
      </c>
      <c r="I52" s="5">
        <v>76.146129999999999</v>
      </c>
      <c r="J52" s="5">
        <v>89.402209999999997</v>
      </c>
      <c r="K52" s="5">
        <v>92.999750000000006</v>
      </c>
      <c r="L52" s="5">
        <v>86.053550000000001</v>
      </c>
      <c r="M52" s="5">
        <v>90.116627082713364</v>
      </c>
      <c r="N52" s="5">
        <v>94.044791505428663</v>
      </c>
      <c r="O52" s="5">
        <v>92.565475411208567</v>
      </c>
      <c r="P52" s="5">
        <v>96.326104344061406</v>
      </c>
      <c r="Q52" s="5">
        <v>99.191605583439298</v>
      </c>
      <c r="R52" s="5">
        <v>106.69359371946585</v>
      </c>
    </row>
    <row r="53" spans="1:18" ht="11.25" customHeight="1" x14ac:dyDescent="0.25">
      <c r="A53" s="48" t="s">
        <v>187</v>
      </c>
      <c r="B53" s="49" t="s">
        <v>186</v>
      </c>
      <c r="C53" s="4">
        <v>55.126958851243401</v>
      </c>
      <c r="D53" s="4">
        <v>62.004519999999999</v>
      </c>
      <c r="E53" s="4">
        <v>63.69903</v>
      </c>
      <c r="F53" s="4">
        <v>67.408690000000007</v>
      </c>
      <c r="G53" s="4">
        <v>72.096239999999995</v>
      </c>
      <c r="H53" s="4">
        <v>74.066062590277852</v>
      </c>
      <c r="I53" s="4">
        <v>76.146129999999999</v>
      </c>
      <c r="J53" s="4">
        <v>89.402209999999997</v>
      </c>
      <c r="K53" s="4">
        <v>92.999750000000006</v>
      </c>
      <c r="L53" s="4">
        <v>86.053550000000001</v>
      </c>
      <c r="M53" s="4">
        <v>90.116627082713364</v>
      </c>
      <c r="N53" s="4">
        <v>94.044791505428663</v>
      </c>
      <c r="O53" s="4">
        <v>92.565475411208567</v>
      </c>
      <c r="P53" s="4">
        <v>96.326104344061406</v>
      </c>
      <c r="Q53" s="4">
        <v>99.191605583439298</v>
      </c>
      <c r="R53" s="4">
        <v>106.69359371946585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1.3614198784698601</v>
      </c>
      <c r="D60" s="5">
        <v>1.19902</v>
      </c>
      <c r="E60" s="5">
        <v>1.4000300000000001</v>
      </c>
      <c r="F60" s="5">
        <v>1.7986899999999999</v>
      </c>
      <c r="G60" s="5">
        <v>2.29725</v>
      </c>
      <c r="H60" s="5">
        <v>2.6273104390526374</v>
      </c>
      <c r="I60" s="5">
        <v>2.7031000000000001</v>
      </c>
      <c r="J60" s="5">
        <v>1.9979899999999999</v>
      </c>
      <c r="K60" s="5">
        <v>1.5992900000000001</v>
      </c>
      <c r="L60" s="5">
        <v>2.00204</v>
      </c>
      <c r="M60" s="5">
        <v>2.054058968185291</v>
      </c>
      <c r="N60" s="5">
        <v>1.6000592730439129</v>
      </c>
      <c r="O60" s="5">
        <v>1.815485635334416</v>
      </c>
      <c r="P60" s="5">
        <v>2.2213055757607179</v>
      </c>
      <c r="Q60" s="5">
        <v>1.2658891813656443</v>
      </c>
      <c r="R60" s="5">
        <v>8.0729450414422477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7.1644315981242726E-2</v>
      </c>
      <c r="O61" s="5">
        <v>9.5550647969839267E-2</v>
      </c>
      <c r="P61" s="5">
        <v>0.90761960400244468</v>
      </c>
      <c r="Q61" s="5">
        <v>0.95538930188559468</v>
      </c>
      <c r="R61" s="5">
        <v>0.95537387611608815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7.1644315981242726E-2</v>
      </c>
      <c r="O68" s="4">
        <v>9.5550647969839267E-2</v>
      </c>
      <c r="P68" s="4">
        <v>0.90761960400244468</v>
      </c>
      <c r="Q68" s="4">
        <v>0.95538930188559468</v>
      </c>
      <c r="R68" s="4">
        <v>0.95537387611608815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0.78819634004126726</v>
      </c>
      <c r="Q69" s="7">
        <v>0.7165445630484617</v>
      </c>
      <c r="R69" s="7">
        <v>0.69264573781073691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7.1644315981242726E-2</v>
      </c>
      <c r="O71" s="7">
        <v>9.5550647969839267E-2</v>
      </c>
      <c r="P71" s="7">
        <v>0.11942326396117738</v>
      </c>
      <c r="Q71" s="7">
        <v>0.23884473883713295</v>
      </c>
      <c r="R71" s="7">
        <v>0.26272813830535124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56.224399375425762</v>
      </c>
      <c r="D79" s="5">
        <v>55.197200000000002</v>
      </c>
      <c r="E79" s="5">
        <v>56.901739999999997</v>
      </c>
      <c r="F79" s="5">
        <v>60.504359999999998</v>
      </c>
      <c r="G79" s="5">
        <v>66.706620000000001</v>
      </c>
      <c r="H79" s="5">
        <v>68.619404220366519</v>
      </c>
      <c r="I79" s="5">
        <v>71.348330000000004</v>
      </c>
      <c r="J79" s="5">
        <v>75.904089999999997</v>
      </c>
      <c r="K79" s="5">
        <v>74.003249999999994</v>
      </c>
      <c r="L79" s="5">
        <v>67.239739999999998</v>
      </c>
      <c r="M79" s="5">
        <v>73.253980243315851</v>
      </c>
      <c r="N79" s="5">
        <v>83.058571937478021</v>
      </c>
      <c r="O79" s="5">
        <v>84.180000317220973</v>
      </c>
      <c r="P79" s="5">
        <v>83.740452560106206</v>
      </c>
      <c r="Q79" s="5">
        <v>86.845410104703731</v>
      </c>
      <c r="R79" s="5">
        <v>82.377678888767917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4.7775274108871064E-2</v>
      </c>
      <c r="P80" s="5">
        <v>3.7975875776238812</v>
      </c>
      <c r="Q80" s="5">
        <v>3.6304782499889394</v>
      </c>
      <c r="R80" s="5">
        <v>3.9648405915102232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4.7775274108871064E-2</v>
      </c>
      <c r="P81" s="4">
        <v>3.7975875776238812</v>
      </c>
      <c r="Q81" s="4">
        <v>3.6304782499889394</v>
      </c>
      <c r="R81" s="4">
        <v>3.9648405915102232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421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422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423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26.21775332256712</v>
      </c>
      <c r="D2" s="45">
        <v>28.823315738481526</v>
      </c>
      <c r="E2" s="45">
        <v>31.169968271403263</v>
      </c>
      <c r="F2" s="45">
        <v>33.48631272727274</v>
      </c>
      <c r="G2" s="45">
        <v>32.369094279937372</v>
      </c>
      <c r="H2" s="45">
        <v>33.096903858811885</v>
      </c>
      <c r="I2" s="45">
        <v>33.663192017481151</v>
      </c>
      <c r="J2" s="45">
        <v>36.188108390762864</v>
      </c>
      <c r="K2" s="45">
        <v>32.319506678403947</v>
      </c>
      <c r="L2" s="45">
        <v>42.180603129258628</v>
      </c>
      <c r="M2" s="45">
        <v>48.179951345144055</v>
      </c>
      <c r="N2" s="45">
        <v>53.172222919762504</v>
      </c>
      <c r="O2" s="45">
        <v>52.695121788153195</v>
      </c>
      <c r="P2" s="45">
        <v>61.687778666702542</v>
      </c>
      <c r="Q2" s="45">
        <v>61.778696752499656</v>
      </c>
      <c r="R2" s="45">
        <v>66.184415844835542</v>
      </c>
    </row>
    <row r="3" spans="1:18" ht="11.25" customHeight="1" x14ac:dyDescent="0.25">
      <c r="A3" s="46" t="s">
        <v>286</v>
      </c>
      <c r="B3" s="47" t="s">
        <v>285</v>
      </c>
      <c r="C3" s="5">
        <v>0.89490495410966708</v>
      </c>
      <c r="D3" s="5">
        <v>0.59533875677375581</v>
      </c>
      <c r="E3" s="5">
        <v>1.2684463260127841</v>
      </c>
      <c r="F3" s="5">
        <v>1.0874371733151025</v>
      </c>
      <c r="G3" s="5">
        <v>1.1930786308405139</v>
      </c>
      <c r="H3" s="5">
        <v>0.79972236187887169</v>
      </c>
      <c r="I3" s="5">
        <v>0.78452488240264662</v>
      </c>
      <c r="J3" s="5">
        <v>0.96489860425551632</v>
      </c>
      <c r="K3" s="5">
        <v>0.87979921499968416</v>
      </c>
      <c r="L3" s="5">
        <v>1.4509616544347692</v>
      </c>
      <c r="M3" s="5">
        <v>1.0280154745231604</v>
      </c>
      <c r="N3" s="5">
        <v>1.0453405253838204</v>
      </c>
      <c r="O3" s="5">
        <v>1.0378435584696433</v>
      </c>
      <c r="P3" s="5">
        <v>1.1437241570644738</v>
      </c>
      <c r="Q3" s="5">
        <v>1.3987198697106886</v>
      </c>
      <c r="R3" s="5">
        <v>1.1538556255158747</v>
      </c>
    </row>
    <row r="4" spans="1:18" ht="11.25" customHeight="1" x14ac:dyDescent="0.25">
      <c r="A4" s="48" t="s">
        <v>284</v>
      </c>
      <c r="B4" s="49" t="s">
        <v>283</v>
      </c>
      <c r="C4" s="4">
        <v>0.89490495410966708</v>
      </c>
      <c r="D4" s="4">
        <v>0.59533875677375581</v>
      </c>
      <c r="E4" s="4">
        <v>1.2684463260127841</v>
      </c>
      <c r="F4" s="4">
        <v>1.0874371733151025</v>
      </c>
      <c r="G4" s="4">
        <v>1.1930786308405139</v>
      </c>
      <c r="H4" s="4">
        <v>0.79972236187887169</v>
      </c>
      <c r="I4" s="4">
        <v>0.78452488240264662</v>
      </c>
      <c r="J4" s="4">
        <v>0.96489860425551632</v>
      </c>
      <c r="K4" s="4">
        <v>0.87979921499968416</v>
      </c>
      <c r="L4" s="4">
        <v>1.4509616544347692</v>
      </c>
      <c r="M4" s="4">
        <v>1.0280154745231604</v>
      </c>
      <c r="N4" s="4">
        <v>1.0453405253838204</v>
      </c>
      <c r="O4" s="4">
        <v>1.0378435584696433</v>
      </c>
      <c r="P4" s="4">
        <v>1.1437241570644738</v>
      </c>
      <c r="Q4" s="4">
        <v>1.3987198697106886</v>
      </c>
      <c r="R4" s="4">
        <v>1.1538556255158747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0.24776173647016034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0.24776173647016034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0.89490495410966708</v>
      </c>
      <c r="D11" s="7">
        <v>0.59533875677375581</v>
      </c>
      <c r="E11" s="7">
        <v>1.2684463260127841</v>
      </c>
      <c r="F11" s="7">
        <v>1.0874371733151025</v>
      </c>
      <c r="G11" s="7">
        <v>1.1930786308405139</v>
      </c>
      <c r="H11" s="7">
        <v>0.79972236187887169</v>
      </c>
      <c r="I11" s="7">
        <v>0.78452488240264662</v>
      </c>
      <c r="J11" s="7">
        <v>0.96489860425551632</v>
      </c>
      <c r="K11" s="7">
        <v>0.87979921499968416</v>
      </c>
      <c r="L11" s="7">
        <v>1.2031999179646089</v>
      </c>
      <c r="M11" s="7">
        <v>1.0280154745231604</v>
      </c>
      <c r="N11" s="7">
        <v>1.0453405253838204</v>
      </c>
      <c r="O11" s="7">
        <v>1.0378435584696433</v>
      </c>
      <c r="P11" s="7">
        <v>1.1437241570644738</v>
      </c>
      <c r="Q11" s="7">
        <v>1.3987198697106886</v>
      </c>
      <c r="R11" s="7">
        <v>1.1538556255158747</v>
      </c>
    </row>
    <row r="12" spans="1:18" ht="11.25" customHeight="1" x14ac:dyDescent="0.25">
      <c r="A12" s="52" t="s">
        <v>268</v>
      </c>
      <c r="B12" s="53" t="s">
        <v>267</v>
      </c>
      <c r="C12" s="6">
        <v>0.89490495410966708</v>
      </c>
      <c r="D12" s="6">
        <v>0.59533875677375581</v>
      </c>
      <c r="E12" s="6">
        <v>1.2684463260127841</v>
      </c>
      <c r="F12" s="6">
        <v>1.0874371733151025</v>
      </c>
      <c r="G12" s="6">
        <v>1.1930786308405139</v>
      </c>
      <c r="H12" s="6">
        <v>0.79972236187887169</v>
      </c>
      <c r="I12" s="6">
        <v>0.78452488240264662</v>
      </c>
      <c r="J12" s="6">
        <v>0.96489860425551632</v>
      </c>
      <c r="K12" s="6">
        <v>0.87979921499968416</v>
      </c>
      <c r="L12" s="6">
        <v>1.2031999179646089</v>
      </c>
      <c r="M12" s="6">
        <v>1.0280154745231604</v>
      </c>
      <c r="N12" s="6">
        <v>1.0453405253838204</v>
      </c>
      <c r="O12" s="6">
        <v>1.0378435584696433</v>
      </c>
      <c r="P12" s="6">
        <v>1.1437241570644738</v>
      </c>
      <c r="Q12" s="6">
        <v>1.3987198697106886</v>
      </c>
      <c r="R12" s="6">
        <v>1.1538556255158747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4.5534071098252156</v>
      </c>
      <c r="D21" s="5">
        <v>3.8883680091218533</v>
      </c>
      <c r="E21" s="5">
        <v>3.6338292026768881</v>
      </c>
      <c r="F21" s="5">
        <v>3.5528852683650927</v>
      </c>
      <c r="G21" s="5">
        <v>3.0009722699178805</v>
      </c>
      <c r="H21" s="5">
        <v>2.7502432845459248</v>
      </c>
      <c r="I21" s="5">
        <v>2.7042595985250042</v>
      </c>
      <c r="J21" s="5">
        <v>2.3892301946650356</v>
      </c>
      <c r="K21" s="5">
        <v>1.6189029896449678</v>
      </c>
      <c r="L21" s="5">
        <v>1.6136098331344952</v>
      </c>
      <c r="M21" s="5">
        <v>2.0945183124473483</v>
      </c>
      <c r="N21" s="5">
        <v>2.4974896083095572</v>
      </c>
      <c r="O21" s="5">
        <v>2.479465791647196</v>
      </c>
      <c r="P21" s="5">
        <v>2.6423458377886972</v>
      </c>
      <c r="Q21" s="5">
        <v>2.199850995985388</v>
      </c>
      <c r="R21" s="5">
        <v>1.5480892450665502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4.5534071098252156</v>
      </c>
      <c r="D30" s="4">
        <v>3.8883680091218533</v>
      </c>
      <c r="E30" s="4">
        <v>3.6338292026768881</v>
      </c>
      <c r="F30" s="4">
        <v>3.5528852683650927</v>
      </c>
      <c r="G30" s="4">
        <v>3.0009722699178805</v>
      </c>
      <c r="H30" s="4">
        <v>2.7502432845459248</v>
      </c>
      <c r="I30" s="4">
        <v>2.7042595985250042</v>
      </c>
      <c r="J30" s="4">
        <v>2.3892301946650356</v>
      </c>
      <c r="K30" s="4">
        <v>1.6189029896449678</v>
      </c>
      <c r="L30" s="4">
        <v>1.6136098331344952</v>
      </c>
      <c r="M30" s="4">
        <v>2.0945183124473483</v>
      </c>
      <c r="N30" s="4">
        <v>2.4974896083095572</v>
      </c>
      <c r="O30" s="4">
        <v>2.479465791647196</v>
      </c>
      <c r="P30" s="4">
        <v>2.6423458377886972</v>
      </c>
      <c r="Q30" s="4">
        <v>2.199850995985388</v>
      </c>
      <c r="R30" s="4">
        <v>1.5480892450665502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0.79279968019566815</v>
      </c>
      <c r="D34" s="7">
        <v>0.88288363498441447</v>
      </c>
      <c r="E34" s="7">
        <v>0.92506444630921403</v>
      </c>
      <c r="F34" s="7">
        <v>1.198190895756361</v>
      </c>
      <c r="G34" s="7">
        <v>0.8630184883162515</v>
      </c>
      <c r="H34" s="7">
        <v>0.87039316951287315</v>
      </c>
      <c r="I34" s="7">
        <v>0.85926819492895423</v>
      </c>
      <c r="J34" s="7">
        <v>0.83756893805689758</v>
      </c>
      <c r="K34" s="7">
        <v>0.37759622458316572</v>
      </c>
      <c r="L34" s="7">
        <v>0.26937190390367571</v>
      </c>
      <c r="M34" s="7">
        <v>0.29095521582231576</v>
      </c>
      <c r="N34" s="7">
        <v>0.29678221188642889</v>
      </c>
      <c r="O34" s="7">
        <v>0.294457339870764</v>
      </c>
      <c r="P34" s="7">
        <v>0.33065517373180481</v>
      </c>
      <c r="Q34" s="7">
        <v>0.32441859599936163</v>
      </c>
      <c r="R34" s="7">
        <v>0.33385931184518508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0.35089922295084064</v>
      </c>
      <c r="D43" s="7">
        <v>1.0107720143864853</v>
      </c>
      <c r="E43" s="7">
        <v>0.63466725422151904</v>
      </c>
      <c r="F43" s="7">
        <v>0.21172463968200456</v>
      </c>
      <c r="G43" s="7">
        <v>0.18783805838177378</v>
      </c>
      <c r="H43" s="7">
        <v>0.19623938120109752</v>
      </c>
      <c r="I43" s="7">
        <v>0.18827116320973344</v>
      </c>
      <c r="J43" s="7">
        <v>0.18942125085841671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0.30504003406845415</v>
      </c>
      <c r="Q43" s="7">
        <v>0.29333559673757525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3.4097082066787072</v>
      </c>
      <c r="D44" s="7">
        <v>1.9947123597509537</v>
      </c>
      <c r="E44" s="7">
        <v>2.074097502146155</v>
      </c>
      <c r="F44" s="7">
        <v>2.1429697329267272</v>
      </c>
      <c r="G44" s="7">
        <v>1.9501157232198552</v>
      </c>
      <c r="H44" s="7">
        <v>1.6836107338319544</v>
      </c>
      <c r="I44" s="7">
        <v>1.6567202403863166</v>
      </c>
      <c r="J44" s="7">
        <v>1.3622400057497215</v>
      </c>
      <c r="K44" s="7">
        <v>1.2413067650618022</v>
      </c>
      <c r="L44" s="7">
        <v>1.3442379292308195</v>
      </c>
      <c r="M44" s="7">
        <v>1.8035630966250327</v>
      </c>
      <c r="N44" s="7">
        <v>2.2007073964231285</v>
      </c>
      <c r="O44" s="7">
        <v>2.1850084517764321</v>
      </c>
      <c r="P44" s="7">
        <v>2.0066506299884384</v>
      </c>
      <c r="Q44" s="7">
        <v>1.582096803248451</v>
      </c>
      <c r="R44" s="7">
        <v>1.2142299332213651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9.3854874098447265</v>
      </c>
      <c r="D52" s="5">
        <v>12.289526168704837</v>
      </c>
      <c r="E52" s="5">
        <v>13.107472621236347</v>
      </c>
      <c r="F52" s="5">
        <v>14.182863209698851</v>
      </c>
      <c r="G52" s="5">
        <v>13.440695449243627</v>
      </c>
      <c r="H52" s="5">
        <v>14.052584420308287</v>
      </c>
      <c r="I52" s="5">
        <v>14.218052107065368</v>
      </c>
      <c r="J52" s="5">
        <v>16.810231066812953</v>
      </c>
      <c r="K52" s="5">
        <v>15.987831671407292</v>
      </c>
      <c r="L52" s="5">
        <v>21.206604502375839</v>
      </c>
      <c r="M52" s="5">
        <v>23.830340402119031</v>
      </c>
      <c r="N52" s="5">
        <v>24.911068636718692</v>
      </c>
      <c r="O52" s="5">
        <v>24.111232439938348</v>
      </c>
      <c r="P52" s="5">
        <v>28.415047896967895</v>
      </c>
      <c r="Q52" s="5">
        <v>28.669432743300423</v>
      </c>
      <c r="R52" s="5">
        <v>32.375355642428076</v>
      </c>
    </row>
    <row r="53" spans="1:18" ht="11.25" customHeight="1" x14ac:dyDescent="0.25">
      <c r="A53" s="48" t="s">
        <v>187</v>
      </c>
      <c r="B53" s="49" t="s">
        <v>186</v>
      </c>
      <c r="C53" s="4">
        <v>9.3854874098447265</v>
      </c>
      <c r="D53" s="4">
        <v>12.289526168704837</v>
      </c>
      <c r="E53" s="4">
        <v>13.107472621236347</v>
      </c>
      <c r="F53" s="4">
        <v>14.182863209698851</v>
      </c>
      <c r="G53" s="4">
        <v>13.440695449243627</v>
      </c>
      <c r="H53" s="4">
        <v>14.052584420308287</v>
      </c>
      <c r="I53" s="4">
        <v>14.218052107065368</v>
      </c>
      <c r="J53" s="4">
        <v>16.810231066812953</v>
      </c>
      <c r="K53" s="4">
        <v>15.987831671407292</v>
      </c>
      <c r="L53" s="4">
        <v>21.206604502375839</v>
      </c>
      <c r="M53" s="4">
        <v>23.830340402119031</v>
      </c>
      <c r="N53" s="4">
        <v>24.911068636718692</v>
      </c>
      <c r="O53" s="4">
        <v>24.111232439938348</v>
      </c>
      <c r="P53" s="4">
        <v>28.415047896967895</v>
      </c>
      <c r="Q53" s="4">
        <v>28.669432743300423</v>
      </c>
      <c r="R53" s="4">
        <v>32.375355642428076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0.38425542129952572</v>
      </c>
      <c r="D60" s="5">
        <v>0.35684552165192879</v>
      </c>
      <c r="E60" s="5">
        <v>0.43644160098742468</v>
      </c>
      <c r="F60" s="5">
        <v>0.57530335460961624</v>
      </c>
      <c r="G60" s="5">
        <v>0.66852854069110812</v>
      </c>
      <c r="H60" s="5">
        <v>0.77165357397339251</v>
      </c>
      <c r="I60" s="5">
        <v>0.78489074468606368</v>
      </c>
      <c r="J60" s="5">
        <v>0.566938617990007</v>
      </c>
      <c r="K60" s="5">
        <v>0.41382239747682303</v>
      </c>
      <c r="L60" s="5">
        <v>0.70808671684280233</v>
      </c>
      <c r="M60" s="5">
        <v>0.77550342171918063</v>
      </c>
      <c r="N60" s="5">
        <v>0.61436043749362546</v>
      </c>
      <c r="O60" s="5">
        <v>0.69191318591140194</v>
      </c>
      <c r="P60" s="5">
        <v>0.93306391953075996</v>
      </c>
      <c r="Q60" s="5">
        <v>0.52206522633112507</v>
      </c>
      <c r="R60" s="5">
        <v>3.4212217776578453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1.8977515333600127E-2</v>
      </c>
      <c r="O61" s="5">
        <v>2.4888803009470092E-2</v>
      </c>
      <c r="P61" s="5">
        <v>0.36631190734637381</v>
      </c>
      <c r="Q61" s="5">
        <v>0.36454356379884217</v>
      </c>
      <c r="R61" s="5">
        <v>0.3732581875933807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1.8977515333600127E-2</v>
      </c>
      <c r="O68" s="4">
        <v>2.4888803009470092E-2</v>
      </c>
      <c r="P68" s="4">
        <v>0.36631190734637381</v>
      </c>
      <c r="Q68" s="4">
        <v>0.36454356379884217</v>
      </c>
      <c r="R68" s="4">
        <v>0.3732581875933807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0.33108347380204245</v>
      </c>
      <c r="Q69" s="7">
        <v>0.29551006912048222</v>
      </c>
      <c r="R69" s="7">
        <v>0.29353534184058172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1.8977515333600127E-2</v>
      </c>
      <c r="O71" s="7">
        <v>2.4888803009470092E-2</v>
      </c>
      <c r="P71" s="7">
        <v>3.5228433544331354E-2</v>
      </c>
      <c r="Q71" s="7">
        <v>6.9033494678359966E-2</v>
      </c>
      <c r="R71" s="7">
        <v>7.9722845752798976E-2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10.999698427487985</v>
      </c>
      <c r="D79" s="5">
        <v>11.69323728222915</v>
      </c>
      <c r="E79" s="5">
        <v>12.723778520489821</v>
      </c>
      <c r="F79" s="5">
        <v>14.08782372128408</v>
      </c>
      <c r="G79" s="5">
        <v>14.065819389244238</v>
      </c>
      <c r="H79" s="5">
        <v>14.722700218105413</v>
      </c>
      <c r="I79" s="5">
        <v>15.171464684802068</v>
      </c>
      <c r="J79" s="5">
        <v>15.456809907039354</v>
      </c>
      <c r="K79" s="5">
        <v>13.419150404875181</v>
      </c>
      <c r="L79" s="5">
        <v>17.201340422470718</v>
      </c>
      <c r="M79" s="5">
        <v>20.451573734335334</v>
      </c>
      <c r="N79" s="5">
        <v>24.084986196523211</v>
      </c>
      <c r="O79" s="5">
        <v>24.33157002037618</v>
      </c>
      <c r="P79" s="5">
        <v>26.59210057148039</v>
      </c>
      <c r="Q79" s="5">
        <v>27.126839193867209</v>
      </c>
      <c r="R79" s="5">
        <v>25.63238127008448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1.8207988800952677E-2</v>
      </c>
      <c r="P80" s="5">
        <v>1.5951843765239626</v>
      </c>
      <c r="Q80" s="5">
        <v>1.4972451595059828</v>
      </c>
      <c r="R80" s="5">
        <v>1.6802540964893335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1.8207988800952677E-2</v>
      </c>
      <c r="P81" s="4">
        <v>1.5951843765239626</v>
      </c>
      <c r="Q81" s="4">
        <v>1.4972451595059828</v>
      </c>
      <c r="R81" s="4">
        <v>1.6802540964893335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424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105.6260588822787</v>
      </c>
      <c r="D2" s="45">
        <v>107.76896426152143</v>
      </c>
      <c r="E2" s="45">
        <v>109.0259117285961</v>
      </c>
      <c r="F2" s="45">
        <v>112.81376727272732</v>
      </c>
      <c r="G2" s="45">
        <v>124.93535572006274</v>
      </c>
      <c r="H2" s="45">
        <v>126.09289429287134</v>
      </c>
      <c r="I2" s="45">
        <v>130.33768798251936</v>
      </c>
      <c r="J2" s="45">
        <v>144.71482160923705</v>
      </c>
      <c r="K2" s="45">
        <v>146.67914332159606</v>
      </c>
      <c r="L2" s="45">
        <v>122.11608687074137</v>
      </c>
      <c r="M2" s="45">
        <v>125.84332474824836</v>
      </c>
      <c r="N2" s="45">
        <v>135.15551252743558</v>
      </c>
      <c r="O2" s="45">
        <v>135.5650789862234</v>
      </c>
      <c r="P2" s="45">
        <v>134.93139752195708</v>
      </c>
      <c r="Q2" s="45">
        <v>139.44793291429423</v>
      </c>
      <c r="R2" s="45">
        <v>142.56611886705258</v>
      </c>
    </row>
    <row r="3" spans="1:18" ht="11.25" customHeight="1" x14ac:dyDescent="0.25">
      <c r="A3" s="46" t="s">
        <v>286</v>
      </c>
      <c r="B3" s="47" t="s">
        <v>285</v>
      </c>
      <c r="C3" s="5">
        <v>3.1892876007221931</v>
      </c>
      <c r="D3" s="5">
        <v>1.4050312432262442</v>
      </c>
      <c r="E3" s="5">
        <v>2.8310036739872162</v>
      </c>
      <c r="F3" s="5">
        <v>2.3124428266848978</v>
      </c>
      <c r="G3" s="5">
        <v>2.9066713691594863</v>
      </c>
      <c r="H3" s="5">
        <v>1.9231561169819544</v>
      </c>
      <c r="I3" s="5">
        <v>1.9173151175973528</v>
      </c>
      <c r="J3" s="5">
        <v>2.4355713957444838</v>
      </c>
      <c r="K3" s="5">
        <v>2.5203407850003154</v>
      </c>
      <c r="L3" s="5">
        <v>2.6514783455652307</v>
      </c>
      <c r="M3" s="5">
        <v>1.6948666504794985</v>
      </c>
      <c r="N3" s="5">
        <v>1.6771765819231301</v>
      </c>
      <c r="O3" s="5">
        <v>1.6853160957926159</v>
      </c>
      <c r="P3" s="5">
        <v>1.5790912835938649</v>
      </c>
      <c r="Q3" s="5">
        <v>1.9928570090467719</v>
      </c>
      <c r="R3" s="5">
        <v>1.5688597247078235</v>
      </c>
    </row>
    <row r="4" spans="1:18" ht="11.25" customHeight="1" x14ac:dyDescent="0.25">
      <c r="A4" s="48" t="s">
        <v>284</v>
      </c>
      <c r="B4" s="49" t="s">
        <v>283</v>
      </c>
      <c r="C4" s="4">
        <v>3.1892876007221931</v>
      </c>
      <c r="D4" s="4">
        <v>1.4050312432262442</v>
      </c>
      <c r="E4" s="4">
        <v>2.8310036739872162</v>
      </c>
      <c r="F4" s="4">
        <v>2.3124428266848978</v>
      </c>
      <c r="G4" s="4">
        <v>2.9066713691594863</v>
      </c>
      <c r="H4" s="4">
        <v>1.9231561169819544</v>
      </c>
      <c r="I4" s="4">
        <v>1.9173151175973528</v>
      </c>
      <c r="J4" s="4">
        <v>2.4355713957444838</v>
      </c>
      <c r="K4" s="4">
        <v>2.5203407850003154</v>
      </c>
      <c r="L4" s="4">
        <v>2.6514783455652307</v>
      </c>
      <c r="M4" s="4">
        <v>1.6948666504794985</v>
      </c>
      <c r="N4" s="4">
        <v>1.6771765819231301</v>
      </c>
      <c r="O4" s="4">
        <v>1.6853160957926159</v>
      </c>
      <c r="P4" s="4">
        <v>1.5790912835938649</v>
      </c>
      <c r="Q4" s="4">
        <v>1.9928570090467719</v>
      </c>
      <c r="R4" s="4">
        <v>1.5688597247078235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0.45275826352983967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0.45275826352983967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3.1892876007221931</v>
      </c>
      <c r="D11" s="7">
        <v>1.4050312432262442</v>
      </c>
      <c r="E11" s="7">
        <v>2.8310036739872162</v>
      </c>
      <c r="F11" s="7">
        <v>2.3124428266848978</v>
      </c>
      <c r="G11" s="7">
        <v>2.9066713691594863</v>
      </c>
      <c r="H11" s="7">
        <v>1.9231561169819544</v>
      </c>
      <c r="I11" s="7">
        <v>1.9173151175973528</v>
      </c>
      <c r="J11" s="7">
        <v>2.4355713957444838</v>
      </c>
      <c r="K11" s="7">
        <v>2.5203407850003154</v>
      </c>
      <c r="L11" s="7">
        <v>2.1987200820353912</v>
      </c>
      <c r="M11" s="7">
        <v>1.6948666504794985</v>
      </c>
      <c r="N11" s="7">
        <v>1.6771765819231301</v>
      </c>
      <c r="O11" s="7">
        <v>1.6853160957926159</v>
      </c>
      <c r="P11" s="7">
        <v>1.5790912835938649</v>
      </c>
      <c r="Q11" s="7">
        <v>1.9928570090467719</v>
      </c>
      <c r="R11" s="7">
        <v>1.5688597247078235</v>
      </c>
    </row>
    <row r="12" spans="1:18" ht="11.25" customHeight="1" x14ac:dyDescent="0.25">
      <c r="A12" s="52" t="s">
        <v>268</v>
      </c>
      <c r="B12" s="53" t="s">
        <v>267</v>
      </c>
      <c r="C12" s="6">
        <v>3.1892876007221931</v>
      </c>
      <c r="D12" s="6">
        <v>1.4050312432262442</v>
      </c>
      <c r="E12" s="6">
        <v>2.8310036739872162</v>
      </c>
      <c r="F12" s="6">
        <v>2.3124428266848978</v>
      </c>
      <c r="G12" s="6">
        <v>2.9066713691594863</v>
      </c>
      <c r="H12" s="6">
        <v>1.9231561169819544</v>
      </c>
      <c r="I12" s="6">
        <v>1.9173151175973528</v>
      </c>
      <c r="J12" s="6">
        <v>2.4355713957444838</v>
      </c>
      <c r="K12" s="6">
        <v>2.5203407850003154</v>
      </c>
      <c r="L12" s="6">
        <v>2.1987200820353912</v>
      </c>
      <c r="M12" s="6">
        <v>1.6948666504794985</v>
      </c>
      <c r="N12" s="6">
        <v>1.6771765819231301</v>
      </c>
      <c r="O12" s="6">
        <v>1.6853160957926159</v>
      </c>
      <c r="P12" s="6">
        <v>1.5790912835938649</v>
      </c>
      <c r="Q12" s="6">
        <v>1.9928570090467719</v>
      </c>
      <c r="R12" s="6">
        <v>1.5688597247078235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10.493434435049718</v>
      </c>
      <c r="D21" s="5">
        <v>12.302801990881104</v>
      </c>
      <c r="E21" s="5">
        <v>10.461800797322461</v>
      </c>
      <c r="F21" s="5">
        <v>9.6355747316349714</v>
      </c>
      <c r="G21" s="5">
        <v>9.1036177300822452</v>
      </c>
      <c r="H21" s="5">
        <v>8.4038991385794706</v>
      </c>
      <c r="I21" s="5">
        <v>8.3972204014754972</v>
      </c>
      <c r="J21" s="5">
        <v>7.8089398053348837</v>
      </c>
      <c r="K21" s="5">
        <v>5.3773170103550276</v>
      </c>
      <c r="L21" s="5">
        <v>3.2853101668655058</v>
      </c>
      <c r="M21" s="5">
        <v>3.7812093617279157</v>
      </c>
      <c r="N21" s="5">
        <v>4.3326616996497416</v>
      </c>
      <c r="O21" s="5">
        <v>4.3532880426244862</v>
      </c>
      <c r="P21" s="5">
        <v>4.2609452486579169</v>
      </c>
      <c r="Q21" s="5">
        <v>3.7464293706678609</v>
      </c>
      <c r="R21" s="5">
        <v>2.4152979992955266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10.493434435049718</v>
      </c>
      <c r="D30" s="4">
        <v>12.302801990881104</v>
      </c>
      <c r="E30" s="4">
        <v>10.461800797322461</v>
      </c>
      <c r="F30" s="4">
        <v>9.6355747316349714</v>
      </c>
      <c r="G30" s="4">
        <v>9.1036177300822452</v>
      </c>
      <c r="H30" s="4">
        <v>8.4038991385794706</v>
      </c>
      <c r="I30" s="4">
        <v>8.3972204014754972</v>
      </c>
      <c r="J30" s="4">
        <v>7.8089398053348837</v>
      </c>
      <c r="K30" s="4">
        <v>5.3773170103550276</v>
      </c>
      <c r="L30" s="4">
        <v>3.2853101668655058</v>
      </c>
      <c r="M30" s="4">
        <v>3.7812093617279157</v>
      </c>
      <c r="N30" s="4">
        <v>4.3326616996497416</v>
      </c>
      <c r="O30" s="4">
        <v>4.3532880426244862</v>
      </c>
      <c r="P30" s="4">
        <v>4.2609452486579169</v>
      </c>
      <c r="Q30" s="4">
        <v>3.7464293706678609</v>
      </c>
      <c r="R30" s="4">
        <v>2.4152979992955266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3.6019641924321713</v>
      </c>
      <c r="D34" s="7">
        <v>3.5084963650177086</v>
      </c>
      <c r="E34" s="7">
        <v>3.4379355536893859</v>
      </c>
      <c r="F34" s="7">
        <v>4.2903091042436339</v>
      </c>
      <c r="G34" s="7">
        <v>3.5403215116837554</v>
      </c>
      <c r="H34" s="7">
        <v>3.5244107195846581</v>
      </c>
      <c r="I34" s="7">
        <v>3.5359918050710393</v>
      </c>
      <c r="J34" s="7">
        <v>3.5598810619431225</v>
      </c>
      <c r="K34" s="7">
        <v>1.82137377541683</v>
      </c>
      <c r="L34" s="7">
        <v>0.8288580960963251</v>
      </c>
      <c r="M34" s="7">
        <v>0.80771429257715166</v>
      </c>
      <c r="N34" s="7">
        <v>0.80177887312709273</v>
      </c>
      <c r="O34" s="7">
        <v>0.80513294432463656</v>
      </c>
      <c r="P34" s="7">
        <v>0.76870021628816809</v>
      </c>
      <c r="Q34" s="7">
        <v>0.77829971812585774</v>
      </c>
      <c r="R34" s="7">
        <v>0.7643493046406068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1.7029598476370782</v>
      </c>
      <c r="D43" s="7">
        <v>4.0866779856143483</v>
      </c>
      <c r="E43" s="7">
        <v>2.4446127457792315</v>
      </c>
      <c r="F43" s="7">
        <v>0.78822536031806489</v>
      </c>
      <c r="G43" s="7">
        <v>0.81227194161834637</v>
      </c>
      <c r="H43" s="7">
        <v>0.83077547094320736</v>
      </c>
      <c r="I43" s="7">
        <v>0.81233883679077279</v>
      </c>
      <c r="J43" s="7">
        <v>0.81052874914148221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0.72174788105859067</v>
      </c>
      <c r="Q43" s="7">
        <v>0.7140023096621797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5.1885103949804696</v>
      </c>
      <c r="D44" s="7">
        <v>4.7076276402490471</v>
      </c>
      <c r="E44" s="7">
        <v>4.5792524978538447</v>
      </c>
      <c r="F44" s="7">
        <v>4.5570402670732735</v>
      </c>
      <c r="G44" s="7">
        <v>4.7510242767801438</v>
      </c>
      <c r="H44" s="7">
        <v>4.0487129480516053</v>
      </c>
      <c r="I44" s="7">
        <v>4.0488897596136839</v>
      </c>
      <c r="J44" s="7">
        <v>3.4385299942502789</v>
      </c>
      <c r="K44" s="7">
        <v>3.5559432349381979</v>
      </c>
      <c r="L44" s="7">
        <v>2.4564520707691808</v>
      </c>
      <c r="M44" s="7">
        <v>2.973495069150764</v>
      </c>
      <c r="N44" s="7">
        <v>3.5308828265226486</v>
      </c>
      <c r="O44" s="7">
        <v>3.54815509829985</v>
      </c>
      <c r="P44" s="7">
        <v>2.770497151311158</v>
      </c>
      <c r="Q44" s="7">
        <v>2.2541273428798236</v>
      </c>
      <c r="R44" s="7">
        <v>1.6509486946549199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45.741471441398673</v>
      </c>
      <c r="D52" s="5">
        <v>49.71499383129516</v>
      </c>
      <c r="E52" s="5">
        <v>50.591557378763653</v>
      </c>
      <c r="F52" s="5">
        <v>53.225826790301149</v>
      </c>
      <c r="G52" s="5">
        <v>58.655544550756368</v>
      </c>
      <c r="H52" s="5">
        <v>60.013478169969567</v>
      </c>
      <c r="I52" s="5">
        <v>61.928077892934624</v>
      </c>
      <c r="J52" s="5">
        <v>72.59197893318705</v>
      </c>
      <c r="K52" s="5">
        <v>77.011918328592714</v>
      </c>
      <c r="L52" s="5">
        <v>64.846945497624162</v>
      </c>
      <c r="M52" s="5">
        <v>66.28628668059433</v>
      </c>
      <c r="N52" s="5">
        <v>69.133722868709967</v>
      </c>
      <c r="O52" s="5">
        <v>68.454242971270219</v>
      </c>
      <c r="P52" s="5">
        <v>67.911056447093515</v>
      </c>
      <c r="Q52" s="5">
        <v>70.522172840138879</v>
      </c>
      <c r="R52" s="5">
        <v>74.318238077037776</v>
      </c>
    </row>
    <row r="53" spans="1:18" ht="11.25" customHeight="1" x14ac:dyDescent="0.25">
      <c r="A53" s="48" t="s">
        <v>187</v>
      </c>
      <c r="B53" s="49" t="s">
        <v>186</v>
      </c>
      <c r="C53" s="4">
        <v>45.741471441398673</v>
      </c>
      <c r="D53" s="4">
        <v>49.71499383129516</v>
      </c>
      <c r="E53" s="4">
        <v>50.591557378763653</v>
      </c>
      <c r="F53" s="4">
        <v>53.225826790301149</v>
      </c>
      <c r="G53" s="4">
        <v>58.655544550756368</v>
      </c>
      <c r="H53" s="4">
        <v>60.013478169969567</v>
      </c>
      <c r="I53" s="4">
        <v>61.928077892934624</v>
      </c>
      <c r="J53" s="4">
        <v>72.59197893318705</v>
      </c>
      <c r="K53" s="4">
        <v>77.011918328592714</v>
      </c>
      <c r="L53" s="4">
        <v>64.846945497624162</v>
      </c>
      <c r="M53" s="4">
        <v>66.28628668059433</v>
      </c>
      <c r="N53" s="4">
        <v>69.133722868709967</v>
      </c>
      <c r="O53" s="4">
        <v>68.454242971270219</v>
      </c>
      <c r="P53" s="4">
        <v>67.911056447093515</v>
      </c>
      <c r="Q53" s="4">
        <v>70.522172840138879</v>
      </c>
      <c r="R53" s="4">
        <v>74.318238077037776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0.9771644571703344</v>
      </c>
      <c r="D60" s="5">
        <v>0.84217447834807124</v>
      </c>
      <c r="E60" s="5">
        <v>0.96358839901257543</v>
      </c>
      <c r="F60" s="5">
        <v>1.2233866453903839</v>
      </c>
      <c r="G60" s="5">
        <v>1.6287214593088919</v>
      </c>
      <c r="H60" s="5">
        <v>1.8556568650792451</v>
      </c>
      <c r="I60" s="5">
        <v>1.918209255313936</v>
      </c>
      <c r="J60" s="5">
        <v>1.431051382009993</v>
      </c>
      <c r="K60" s="5">
        <v>1.185467602523177</v>
      </c>
      <c r="L60" s="5">
        <v>1.293953283157198</v>
      </c>
      <c r="M60" s="5">
        <v>1.2785555464661107</v>
      </c>
      <c r="N60" s="5">
        <v>0.98569883555028759</v>
      </c>
      <c r="O60" s="5">
        <v>1.1235724494230139</v>
      </c>
      <c r="P60" s="5">
        <v>1.2882416562299583</v>
      </c>
      <c r="Q60" s="5">
        <v>0.74382395503451926</v>
      </c>
      <c r="R60" s="5">
        <v>4.6517232637844019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5.2666800647642592E-2</v>
      </c>
      <c r="O61" s="5">
        <v>7.0661844960369175E-2</v>
      </c>
      <c r="P61" s="5">
        <v>0.54130769665607081</v>
      </c>
      <c r="Q61" s="5">
        <v>0.59084573808675234</v>
      </c>
      <c r="R61" s="5">
        <v>0.58211568852270745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5.2666800647642592E-2</v>
      </c>
      <c r="O68" s="4">
        <v>7.0661844960369175E-2</v>
      </c>
      <c r="P68" s="4">
        <v>0.54130769665607081</v>
      </c>
      <c r="Q68" s="4">
        <v>0.59084573808675234</v>
      </c>
      <c r="R68" s="4">
        <v>0.58211568852270745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0.45711286623922476</v>
      </c>
      <c r="Q69" s="7">
        <v>0.42103449392797937</v>
      </c>
      <c r="R69" s="7">
        <v>0.39911039597015519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5.2666800647642592E-2</v>
      </c>
      <c r="O71" s="7">
        <v>7.0661844960369175E-2</v>
      </c>
      <c r="P71" s="7">
        <v>8.4194830416846028E-2</v>
      </c>
      <c r="Q71" s="7">
        <v>0.16981124415877299</v>
      </c>
      <c r="R71" s="7">
        <v>0.18300529255255227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45.224700947937777</v>
      </c>
      <c r="D79" s="5">
        <v>43.503962717770854</v>
      </c>
      <c r="E79" s="5">
        <v>44.177961479510181</v>
      </c>
      <c r="F79" s="5">
        <v>46.416536278715917</v>
      </c>
      <c r="G79" s="5">
        <v>52.640800610755768</v>
      </c>
      <c r="H79" s="5">
        <v>53.89670400226111</v>
      </c>
      <c r="I79" s="5">
        <v>56.176865315197936</v>
      </c>
      <c r="J79" s="5">
        <v>60.447280092960646</v>
      </c>
      <c r="K79" s="5">
        <v>60.584099595124819</v>
      </c>
      <c r="L79" s="5">
        <v>50.038399577529276</v>
      </c>
      <c r="M79" s="5">
        <v>52.802406508980518</v>
      </c>
      <c r="N79" s="5">
        <v>58.97358574095481</v>
      </c>
      <c r="O79" s="5">
        <v>59.848430296844789</v>
      </c>
      <c r="P79" s="5">
        <v>57.148351988625819</v>
      </c>
      <c r="Q79" s="5">
        <v>59.718570910836519</v>
      </c>
      <c r="R79" s="5">
        <v>56.745297618683431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2.9567285307918394E-2</v>
      </c>
      <c r="P80" s="5">
        <v>2.2024032010999184</v>
      </c>
      <c r="Q80" s="5">
        <v>2.133233090482956</v>
      </c>
      <c r="R80" s="5">
        <v>2.2845864950208896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2.9567285307918394E-2</v>
      </c>
      <c r="P81" s="4">
        <v>2.2024032010999184</v>
      </c>
      <c r="Q81" s="4">
        <v>2.133233090482956</v>
      </c>
      <c r="R81" s="4">
        <v>2.2845864950208896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426</v>
      </c>
      <c r="B1" s="42" t="s">
        <v>425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817.14692186341699</v>
      </c>
      <c r="D2" s="45">
        <v>804.82308000000012</v>
      </c>
      <c r="E2" s="45">
        <v>823.47478000000001</v>
      </c>
      <c r="F2" s="45">
        <v>889.79686000000015</v>
      </c>
      <c r="G2" s="45">
        <v>885.86385000000007</v>
      </c>
      <c r="H2" s="45">
        <v>935.6040998628979</v>
      </c>
      <c r="I2" s="45">
        <v>910.01006000000007</v>
      </c>
      <c r="J2" s="45">
        <v>883.18006999999989</v>
      </c>
      <c r="K2" s="45">
        <v>947.38554999999951</v>
      </c>
      <c r="L2" s="45">
        <v>1007.7573199999999</v>
      </c>
      <c r="M2" s="45">
        <v>1061.6788823961256</v>
      </c>
      <c r="N2" s="45">
        <v>1061.2294867316932</v>
      </c>
      <c r="O2" s="45">
        <v>1024.7518117347336</v>
      </c>
      <c r="P2" s="45">
        <v>1023.0306817173608</v>
      </c>
      <c r="Q2" s="45">
        <v>987.69643750475211</v>
      </c>
      <c r="R2" s="45">
        <v>1001.210835422782</v>
      </c>
    </row>
    <row r="3" spans="1:18" ht="11.25" customHeight="1" x14ac:dyDescent="0.25">
      <c r="A3" s="46" t="s">
        <v>286</v>
      </c>
      <c r="B3" s="47" t="s">
        <v>285</v>
      </c>
      <c r="C3" s="5">
        <v>47.865453792229992</v>
      </c>
      <c r="D3" s="5">
        <v>56.120090000000005</v>
      </c>
      <c r="E3" s="5">
        <v>53.992899999999999</v>
      </c>
      <c r="F3" s="5">
        <v>56.064109999999999</v>
      </c>
      <c r="G3" s="5">
        <v>48.900529999999996</v>
      </c>
      <c r="H3" s="5">
        <v>30.859257192440975</v>
      </c>
      <c r="I3" s="5">
        <v>20.496230000000001</v>
      </c>
      <c r="J3" s="5">
        <v>15.20926</v>
      </c>
      <c r="K3" s="5">
        <v>13.801019999999999</v>
      </c>
      <c r="L3" s="5">
        <v>12.20149</v>
      </c>
      <c r="M3" s="5">
        <v>13.039411671053738</v>
      </c>
      <c r="N3" s="5">
        <v>12.516490225992488</v>
      </c>
      <c r="O3" s="5">
        <v>11.847412687025033</v>
      </c>
      <c r="P3" s="5">
        <v>15.979921511159356</v>
      </c>
      <c r="Q3" s="5">
        <v>21.928024153398468</v>
      </c>
      <c r="R3" s="5">
        <v>18.343035067719626</v>
      </c>
    </row>
    <row r="4" spans="1:18" ht="11.25" customHeight="1" x14ac:dyDescent="0.25">
      <c r="A4" s="48" t="s">
        <v>284</v>
      </c>
      <c r="B4" s="49" t="s">
        <v>283</v>
      </c>
      <c r="C4" s="4">
        <v>47.865453792229992</v>
      </c>
      <c r="D4" s="4">
        <v>56.120090000000005</v>
      </c>
      <c r="E4" s="4">
        <v>53.992899999999999</v>
      </c>
      <c r="F4" s="4">
        <v>56.064109999999999</v>
      </c>
      <c r="G4" s="4">
        <v>48.900529999999996</v>
      </c>
      <c r="H4" s="4">
        <v>30.859257192440975</v>
      </c>
      <c r="I4" s="4">
        <v>20.496230000000001</v>
      </c>
      <c r="J4" s="4">
        <v>15.20926</v>
      </c>
      <c r="K4" s="4">
        <v>13.801019999999999</v>
      </c>
      <c r="L4" s="4">
        <v>12.20149</v>
      </c>
      <c r="M4" s="4">
        <v>13.039411671053738</v>
      </c>
      <c r="N4" s="4">
        <v>12.516490225992488</v>
      </c>
      <c r="O4" s="4">
        <v>11.847412687025033</v>
      </c>
      <c r="P4" s="4">
        <v>15.979921511159356</v>
      </c>
      <c r="Q4" s="4">
        <v>21.928024153398468</v>
      </c>
      <c r="R4" s="4">
        <v>18.343035067719626</v>
      </c>
    </row>
    <row r="5" spans="1:18" ht="11.25" customHeight="1" x14ac:dyDescent="0.25">
      <c r="A5" s="50" t="s">
        <v>282</v>
      </c>
      <c r="B5" s="51" t="s">
        <v>281</v>
      </c>
      <c r="C5" s="7">
        <v>37.648427425903577</v>
      </c>
      <c r="D5" s="7">
        <v>47.932150000000007</v>
      </c>
      <c r="E5" s="7">
        <v>46.50685</v>
      </c>
      <c r="F5" s="7">
        <v>46.564439999999998</v>
      </c>
      <c r="G5" s="7">
        <v>42.100169999999999</v>
      </c>
      <c r="H5" s="7">
        <v>24.74472306447279</v>
      </c>
      <c r="I5" s="7">
        <v>20.496230000000001</v>
      </c>
      <c r="J5" s="7">
        <v>15.20926</v>
      </c>
      <c r="K5" s="7">
        <v>13.801019999999999</v>
      </c>
      <c r="L5" s="7">
        <v>12.20149</v>
      </c>
      <c r="M5" s="7">
        <v>13.039411671053738</v>
      </c>
      <c r="N5" s="7">
        <v>12.516490225992488</v>
      </c>
      <c r="O5" s="7">
        <v>11.847412687025033</v>
      </c>
      <c r="P5" s="7">
        <v>15.979921511159356</v>
      </c>
      <c r="Q5" s="7">
        <v>21.928024153398468</v>
      </c>
      <c r="R5" s="7">
        <v>18.343035067719626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37.648427425903577</v>
      </c>
      <c r="D8" s="6">
        <v>47.932150000000007</v>
      </c>
      <c r="E8" s="6">
        <v>46.50685</v>
      </c>
      <c r="F8" s="6">
        <v>46.564439999999998</v>
      </c>
      <c r="G8" s="6">
        <v>42.100169999999999</v>
      </c>
      <c r="H8" s="6">
        <v>24.74472306447279</v>
      </c>
      <c r="I8" s="6">
        <v>20.496230000000001</v>
      </c>
      <c r="J8" s="6">
        <v>15.20926</v>
      </c>
      <c r="K8" s="6">
        <v>13.801019999999999</v>
      </c>
      <c r="L8" s="6">
        <v>12.20149</v>
      </c>
      <c r="M8" s="6">
        <v>13.039411671053738</v>
      </c>
      <c r="N8" s="6">
        <v>12.516490225992488</v>
      </c>
      <c r="O8" s="6">
        <v>11.847412687025033</v>
      </c>
      <c r="P8" s="6">
        <v>15.979921511159356</v>
      </c>
      <c r="Q8" s="6">
        <v>21.928024153398468</v>
      </c>
      <c r="R8" s="6">
        <v>18.343035067719626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10.217026366326413</v>
      </c>
      <c r="D11" s="7">
        <v>8.1879399999999993</v>
      </c>
      <c r="E11" s="7">
        <v>7.4860499999999996</v>
      </c>
      <c r="F11" s="7">
        <v>9.4996700000000001</v>
      </c>
      <c r="G11" s="7">
        <v>6.8003600000000004</v>
      </c>
      <c r="H11" s="7">
        <v>6.1145341279681835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10.217026366326413</v>
      </c>
      <c r="D12" s="6">
        <v>8.1879399999999993</v>
      </c>
      <c r="E12" s="6">
        <v>7.4860499999999996</v>
      </c>
      <c r="F12" s="6">
        <v>9.4996700000000001</v>
      </c>
      <c r="G12" s="6">
        <v>6.8003600000000004</v>
      </c>
      <c r="H12" s="6">
        <v>6.1145341279681835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15.354109649082405</v>
      </c>
      <c r="D21" s="5">
        <v>17.30545</v>
      </c>
      <c r="E21" s="5">
        <v>14.40372</v>
      </c>
      <c r="F21" s="5">
        <v>15.30031</v>
      </c>
      <c r="G21" s="5">
        <v>18.30452</v>
      </c>
      <c r="H21" s="5">
        <v>21.018421439390881</v>
      </c>
      <c r="I21" s="5">
        <v>19.09686</v>
      </c>
      <c r="J21" s="5">
        <v>21.002689999999998</v>
      </c>
      <c r="K21" s="5">
        <v>24.931769999999588</v>
      </c>
      <c r="L21" s="5">
        <v>35.289339999999974</v>
      </c>
      <c r="M21" s="5">
        <v>43.597242949884588</v>
      </c>
      <c r="N21" s="5">
        <v>38.359474962501913</v>
      </c>
      <c r="O21" s="5">
        <v>41.129717709123618</v>
      </c>
      <c r="P21" s="5">
        <v>34.108112549380856</v>
      </c>
      <c r="Q21" s="5">
        <v>21.920047813957478</v>
      </c>
      <c r="R21" s="5">
        <v>22.155654659393381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15.354109649082405</v>
      </c>
      <c r="D30" s="4">
        <v>17.30545</v>
      </c>
      <c r="E30" s="4">
        <v>14.40372</v>
      </c>
      <c r="F30" s="4">
        <v>15.30031</v>
      </c>
      <c r="G30" s="4">
        <v>18.30452</v>
      </c>
      <c r="H30" s="4">
        <v>21.018421439390881</v>
      </c>
      <c r="I30" s="4">
        <v>19.09686</v>
      </c>
      <c r="J30" s="4">
        <v>21.002689999999998</v>
      </c>
      <c r="K30" s="4">
        <v>24.931769999999588</v>
      </c>
      <c r="L30" s="4">
        <v>35.289339999999974</v>
      </c>
      <c r="M30" s="4">
        <v>43.597242949884588</v>
      </c>
      <c r="N30" s="4">
        <v>38.359474962501913</v>
      </c>
      <c r="O30" s="4">
        <v>41.129717709123618</v>
      </c>
      <c r="P30" s="4">
        <v>34.108112549380856</v>
      </c>
      <c r="Q30" s="4">
        <v>21.920047813957478</v>
      </c>
      <c r="R30" s="4">
        <v>22.155654659393381</v>
      </c>
    </row>
    <row r="31" spans="1:18" ht="11.25" customHeight="1" x14ac:dyDescent="0.25">
      <c r="A31" s="50" t="s">
        <v>231</v>
      </c>
      <c r="B31" s="51" t="s">
        <v>230</v>
      </c>
      <c r="C31" s="7">
        <v>1.7675358153647935</v>
      </c>
      <c r="D31" s="7">
        <v>0.60014999999999996</v>
      </c>
      <c r="E31" s="7">
        <v>1.7</v>
      </c>
      <c r="F31" s="7">
        <v>1.7003900000000001</v>
      </c>
      <c r="G31" s="7">
        <v>2</v>
      </c>
      <c r="H31" s="7">
        <v>1.45695996942773</v>
      </c>
      <c r="I31" s="7">
        <v>1.5</v>
      </c>
      <c r="J31" s="7">
        <v>1.5</v>
      </c>
      <c r="K31" s="7">
        <v>1.5</v>
      </c>
      <c r="L31" s="7">
        <v>1.4997400000000001</v>
      </c>
      <c r="M31" s="7">
        <v>2.9379200354981649</v>
      </c>
      <c r="N31" s="7">
        <v>1.5286137384159699</v>
      </c>
      <c r="O31" s="7">
        <v>2.2690360179612101</v>
      </c>
      <c r="P31" s="7">
        <v>2.2929206076239601</v>
      </c>
      <c r="Q31" s="7">
        <v>0.71653768988249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1.7675358153647935</v>
      </c>
      <c r="D32" s="6">
        <v>0.60014999999999996</v>
      </c>
      <c r="E32" s="6">
        <v>1.7</v>
      </c>
      <c r="F32" s="6">
        <v>1.7003900000000001</v>
      </c>
      <c r="G32" s="6">
        <v>2</v>
      </c>
      <c r="H32" s="6">
        <v>1.45695996942773</v>
      </c>
      <c r="I32" s="6">
        <v>1.5</v>
      </c>
      <c r="J32" s="6">
        <v>1.5</v>
      </c>
      <c r="K32" s="6">
        <v>1.5</v>
      </c>
      <c r="L32" s="6">
        <v>1.4997400000000001</v>
      </c>
      <c r="M32" s="6">
        <v>2.9379200354981649</v>
      </c>
      <c r="N32" s="6">
        <v>1.5286137384159699</v>
      </c>
      <c r="O32" s="6">
        <v>2.2690360179612101</v>
      </c>
      <c r="P32" s="6">
        <v>2.2929206076239601</v>
      </c>
      <c r="Q32" s="6">
        <v>0.71653768988249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1.0987009722743846</v>
      </c>
      <c r="I34" s="7">
        <v>1.0981399999999999</v>
      </c>
      <c r="J34" s="7">
        <v>1.09948</v>
      </c>
      <c r="K34" s="7">
        <v>1.09521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3.0615785718651085</v>
      </c>
      <c r="D43" s="7">
        <v>7.1559499999999998</v>
      </c>
      <c r="E43" s="7">
        <v>4.1019899999999998</v>
      </c>
      <c r="F43" s="7">
        <v>3.0999099999999999</v>
      </c>
      <c r="G43" s="7">
        <v>2.00047</v>
      </c>
      <c r="H43" s="7">
        <v>2.0540297042886149</v>
      </c>
      <c r="I43" s="7">
        <v>1.0000100000000001</v>
      </c>
      <c r="J43" s="7">
        <v>1.0000500000000001</v>
      </c>
      <c r="K43" s="7">
        <v>0.99646999999959007</v>
      </c>
      <c r="L43" s="7">
        <v>1.0002799999999752</v>
      </c>
      <c r="M43" s="7">
        <v>1.0263821323161437</v>
      </c>
      <c r="N43" s="7">
        <v>1.0033076000233336</v>
      </c>
      <c r="O43" s="7">
        <v>2.029816439567071</v>
      </c>
      <c r="P43" s="7">
        <v>1.0267879151270565</v>
      </c>
      <c r="Q43" s="7">
        <v>1.0043864755537182</v>
      </c>
      <c r="R43" s="7">
        <v>1.0043689000377185</v>
      </c>
    </row>
    <row r="44" spans="1:18" ht="11.25" customHeight="1" x14ac:dyDescent="0.25">
      <c r="A44" s="50" t="s">
        <v>205</v>
      </c>
      <c r="B44" s="51" t="s">
        <v>204</v>
      </c>
      <c r="C44" s="7">
        <v>10.524995261852503</v>
      </c>
      <c r="D44" s="7">
        <v>9.5493500000000004</v>
      </c>
      <c r="E44" s="7">
        <v>8.6017299999999999</v>
      </c>
      <c r="F44" s="7">
        <v>10.50001</v>
      </c>
      <c r="G44" s="7">
        <v>14.30405</v>
      </c>
      <c r="H44" s="7">
        <v>12.420034644081062</v>
      </c>
      <c r="I44" s="7">
        <v>10.503909999999999</v>
      </c>
      <c r="J44" s="7">
        <v>12.403409999999999</v>
      </c>
      <c r="K44" s="7">
        <v>13.34015</v>
      </c>
      <c r="L44" s="7">
        <v>24.789429999999999</v>
      </c>
      <c r="M44" s="7">
        <v>28.646007744311905</v>
      </c>
      <c r="N44" s="7">
        <v>24.840599927190933</v>
      </c>
      <c r="O44" s="7">
        <v>24.840556762072538</v>
      </c>
      <c r="P44" s="7">
        <v>25.79659801901785</v>
      </c>
      <c r="Q44" s="7">
        <v>17.212429228445547</v>
      </c>
      <c r="R44" s="7">
        <v>18.165706424564775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3.9886961493190904</v>
      </c>
      <c r="I45" s="7">
        <v>4.9947999999999997</v>
      </c>
      <c r="J45" s="7">
        <v>4.9997499999999997</v>
      </c>
      <c r="K45" s="7">
        <v>7.9999399999999996</v>
      </c>
      <c r="L45" s="7">
        <v>7.9998899999999997</v>
      </c>
      <c r="M45" s="7">
        <v>10.986933037758376</v>
      </c>
      <c r="N45" s="7">
        <v>10.986953696871677</v>
      </c>
      <c r="O45" s="7">
        <v>11.990308489522798</v>
      </c>
      <c r="P45" s="7">
        <v>4.9918060076119906</v>
      </c>
      <c r="Q45" s="7">
        <v>2.9866944200757226</v>
      </c>
      <c r="R45" s="7">
        <v>2.9855793347908892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3.9886961493190904</v>
      </c>
      <c r="I51" s="6">
        <v>4.9947999999999997</v>
      </c>
      <c r="J51" s="6">
        <v>4.9997499999999997</v>
      </c>
      <c r="K51" s="6">
        <v>7.9999399999999996</v>
      </c>
      <c r="L51" s="6">
        <v>7.9998899999999997</v>
      </c>
      <c r="M51" s="6">
        <v>10.986933037758376</v>
      </c>
      <c r="N51" s="6">
        <v>10.986953696871677</v>
      </c>
      <c r="O51" s="6">
        <v>11.990308489522798</v>
      </c>
      <c r="P51" s="6">
        <v>4.9918060076119906</v>
      </c>
      <c r="Q51" s="6">
        <v>2.9866944200757226</v>
      </c>
      <c r="R51" s="6">
        <v>2.9855793347908892</v>
      </c>
    </row>
    <row r="52" spans="1:18" ht="11.25" customHeight="1" x14ac:dyDescent="0.25">
      <c r="A52" s="46" t="s">
        <v>189</v>
      </c>
      <c r="B52" s="47" t="s">
        <v>188</v>
      </c>
      <c r="C52" s="5">
        <v>343.96019509274214</v>
      </c>
      <c r="D52" s="5">
        <v>330.56517000000002</v>
      </c>
      <c r="E52" s="5">
        <v>323.63438000000002</v>
      </c>
      <c r="F52" s="5">
        <v>326.94215000000003</v>
      </c>
      <c r="G52" s="5">
        <v>304.71850999999998</v>
      </c>
      <c r="H52" s="5">
        <v>392.20858232665341</v>
      </c>
      <c r="I52" s="5">
        <v>348.89861000000002</v>
      </c>
      <c r="J52" s="5">
        <v>346.84784999999999</v>
      </c>
      <c r="K52" s="5">
        <v>372.73833999999999</v>
      </c>
      <c r="L52" s="5">
        <v>390.70531</v>
      </c>
      <c r="M52" s="5">
        <v>394.32601166142217</v>
      </c>
      <c r="N52" s="5">
        <v>396.41810369043139</v>
      </c>
      <c r="O52" s="5">
        <v>403.19988168299642</v>
      </c>
      <c r="P52" s="5">
        <v>393.61621611458736</v>
      </c>
      <c r="Q52" s="5">
        <v>405.48420129786876</v>
      </c>
      <c r="R52" s="5">
        <v>423.57380591471087</v>
      </c>
    </row>
    <row r="53" spans="1:18" ht="11.25" customHeight="1" x14ac:dyDescent="0.25">
      <c r="A53" s="48" t="s">
        <v>187</v>
      </c>
      <c r="B53" s="49" t="s">
        <v>186</v>
      </c>
      <c r="C53" s="4">
        <v>343.96019509274214</v>
      </c>
      <c r="D53" s="4">
        <v>330.56517000000002</v>
      </c>
      <c r="E53" s="4">
        <v>323.63438000000002</v>
      </c>
      <c r="F53" s="4">
        <v>326.94215000000003</v>
      </c>
      <c r="G53" s="4">
        <v>304.71850999999998</v>
      </c>
      <c r="H53" s="4">
        <v>392.20858232665341</v>
      </c>
      <c r="I53" s="4">
        <v>348.89861000000002</v>
      </c>
      <c r="J53" s="4">
        <v>346.84784999999999</v>
      </c>
      <c r="K53" s="4">
        <v>372.73833999999999</v>
      </c>
      <c r="L53" s="4">
        <v>390.70531</v>
      </c>
      <c r="M53" s="4">
        <v>394.32601166142217</v>
      </c>
      <c r="N53" s="4">
        <v>396.41810369043139</v>
      </c>
      <c r="O53" s="4">
        <v>403.19988168299642</v>
      </c>
      <c r="P53" s="4">
        <v>393.61621611458736</v>
      </c>
      <c r="Q53" s="4">
        <v>405.48420129786876</v>
      </c>
      <c r="R53" s="4">
        <v>423.57380591471087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36.852797766546672</v>
      </c>
      <c r="D60" s="5">
        <v>35.275480000000002</v>
      </c>
      <c r="E60" s="5">
        <v>38.90549</v>
      </c>
      <c r="F60" s="5">
        <v>44.267789999999998</v>
      </c>
      <c r="G60" s="5">
        <v>33.963160000000002</v>
      </c>
      <c r="H60" s="5">
        <v>34.513305313009624</v>
      </c>
      <c r="I60" s="5">
        <v>46.324910000000003</v>
      </c>
      <c r="J60" s="5">
        <v>40.264029999999998</v>
      </c>
      <c r="K60" s="5">
        <v>39.486600000000003</v>
      </c>
      <c r="L60" s="5">
        <v>53.92221</v>
      </c>
      <c r="M60" s="5">
        <v>64.462563205374991</v>
      </c>
      <c r="N60" s="5">
        <v>66.304893177005098</v>
      </c>
      <c r="O60" s="5">
        <v>66.352358283651057</v>
      </c>
      <c r="P60" s="5">
        <v>69.839758102412304</v>
      </c>
      <c r="Q60" s="5">
        <v>67.330973627731069</v>
      </c>
      <c r="R60" s="5">
        <v>58.397487060137031</v>
      </c>
    </row>
    <row r="61" spans="1:18" ht="11.25" customHeight="1" x14ac:dyDescent="0.25">
      <c r="A61" s="46" t="s">
        <v>171</v>
      </c>
      <c r="B61" s="47" t="s">
        <v>170</v>
      </c>
      <c r="C61" s="5">
        <v>68.833695787291759</v>
      </c>
      <c r="D61" s="5">
        <v>32.700299999999984</v>
      </c>
      <c r="E61" s="5">
        <v>27.152810000000102</v>
      </c>
      <c r="F61" s="5">
        <v>36.695840000000203</v>
      </c>
      <c r="G61" s="5">
        <v>30.707970000000124</v>
      </c>
      <c r="H61" s="5">
        <v>41.702609721049832</v>
      </c>
      <c r="I61" s="5">
        <v>39.108299999999922</v>
      </c>
      <c r="J61" s="5">
        <v>53.670569999999998</v>
      </c>
      <c r="K61" s="5">
        <v>47.272680000000001</v>
      </c>
      <c r="L61" s="5">
        <v>43.372030000000002</v>
      </c>
      <c r="M61" s="5">
        <v>57.392953727889299</v>
      </c>
      <c r="N61" s="5">
        <v>51.257094036134689</v>
      </c>
      <c r="O61" s="5">
        <v>53.096447298874558</v>
      </c>
      <c r="P61" s="5">
        <v>77.768661801795233</v>
      </c>
      <c r="Q61" s="5">
        <v>62.410924872189014</v>
      </c>
      <c r="R61" s="5">
        <v>58.468866536670618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68.833695787291759</v>
      </c>
      <c r="D68" s="4">
        <v>32.700299999999984</v>
      </c>
      <c r="E68" s="4">
        <v>27.152810000000102</v>
      </c>
      <c r="F68" s="4">
        <v>36.695840000000203</v>
      </c>
      <c r="G68" s="4">
        <v>30.707970000000124</v>
      </c>
      <c r="H68" s="4">
        <v>41.702609721049832</v>
      </c>
      <c r="I68" s="4">
        <v>39.108299999999922</v>
      </c>
      <c r="J68" s="4">
        <v>53.670569999999998</v>
      </c>
      <c r="K68" s="4">
        <v>47.272680000000001</v>
      </c>
      <c r="L68" s="4">
        <v>43.372030000000002</v>
      </c>
      <c r="M68" s="4">
        <v>57.392953727889299</v>
      </c>
      <c r="N68" s="4">
        <v>51.257094036134689</v>
      </c>
      <c r="O68" s="4">
        <v>53.096447298874558</v>
      </c>
      <c r="P68" s="4">
        <v>77.768661801795233</v>
      </c>
      <c r="Q68" s="4">
        <v>62.410924872189014</v>
      </c>
      <c r="R68" s="4">
        <v>58.468866536670618</v>
      </c>
    </row>
    <row r="69" spans="1:18" ht="11.25" customHeight="1" x14ac:dyDescent="0.25">
      <c r="A69" s="50" t="s">
        <v>155</v>
      </c>
      <c r="B69" s="51" t="s">
        <v>154</v>
      </c>
      <c r="C69" s="7">
        <v>60.283085088431449</v>
      </c>
      <c r="D69" s="7">
        <v>25.599609999999984</v>
      </c>
      <c r="E69" s="7">
        <v>23.101410000000101</v>
      </c>
      <c r="F69" s="7">
        <v>32.195930000000203</v>
      </c>
      <c r="G69" s="7">
        <v>27.014990000000125</v>
      </c>
      <c r="H69" s="7">
        <v>34.799963308515203</v>
      </c>
      <c r="I69" s="7">
        <v>32.70067999999992</v>
      </c>
      <c r="J69" s="7">
        <v>45.90352</v>
      </c>
      <c r="K69" s="7">
        <v>41.400649999999999</v>
      </c>
      <c r="L69" s="7">
        <v>37.080970000000001</v>
      </c>
      <c r="M69" s="7">
        <v>49.152966759509312</v>
      </c>
      <c r="N69" s="7">
        <v>43.375042405541549</v>
      </c>
      <c r="O69" s="7">
        <v>44.091941286531238</v>
      </c>
      <c r="P69" s="7">
        <v>65.444180961001933</v>
      </c>
      <c r="Q69" s="7">
        <v>55.030622442121732</v>
      </c>
      <c r="R69" s="7">
        <v>51.064709911701755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8.5506106988603126</v>
      </c>
      <c r="D71" s="7">
        <v>7.1006900000000002</v>
      </c>
      <c r="E71" s="7">
        <v>4.0514000000000001</v>
      </c>
      <c r="F71" s="7">
        <v>4.4999099999999999</v>
      </c>
      <c r="G71" s="7">
        <v>3.6929800000000004</v>
      </c>
      <c r="H71" s="7">
        <v>6.9026464125346303</v>
      </c>
      <c r="I71" s="7">
        <v>6.4076200000000005</v>
      </c>
      <c r="J71" s="7">
        <v>7.7670499999999976</v>
      </c>
      <c r="K71" s="7">
        <v>5.8720300000000005</v>
      </c>
      <c r="L71" s="7">
        <v>6.2910599999999999</v>
      </c>
      <c r="M71" s="7">
        <v>8.239986968379986</v>
      </c>
      <c r="N71" s="7">
        <v>7.8820516305931401</v>
      </c>
      <c r="O71" s="7">
        <v>9.0045060123433185</v>
      </c>
      <c r="P71" s="7">
        <v>12.324480840793305</v>
      </c>
      <c r="Q71" s="7">
        <v>7.3803024300672782</v>
      </c>
      <c r="R71" s="7">
        <v>7.4041566249688593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265.0876673640966</v>
      </c>
      <c r="D79" s="5">
        <v>279.62056000000001</v>
      </c>
      <c r="E79" s="5">
        <v>286.94364999999999</v>
      </c>
      <c r="F79" s="5">
        <v>288.92081999999999</v>
      </c>
      <c r="G79" s="5">
        <v>304.46458000000001</v>
      </c>
      <c r="H79" s="5">
        <v>301.89671748883848</v>
      </c>
      <c r="I79" s="5">
        <v>312.02113000000003</v>
      </c>
      <c r="J79" s="5">
        <v>327.35469000000001</v>
      </c>
      <c r="K79" s="5">
        <v>331.44956000000002</v>
      </c>
      <c r="L79" s="5">
        <v>339.19398999999999</v>
      </c>
      <c r="M79" s="5">
        <v>367.24090675309873</v>
      </c>
      <c r="N79" s="5">
        <v>366.8928268009484</v>
      </c>
      <c r="O79" s="5">
        <v>372.74302281348935</v>
      </c>
      <c r="P79" s="5">
        <v>379.79376387856456</v>
      </c>
      <c r="Q79" s="5">
        <v>377.38104500943916</v>
      </c>
      <c r="R79" s="5">
        <v>376.94535466005675</v>
      </c>
    </row>
    <row r="80" spans="1:18" ht="11.25" customHeight="1" x14ac:dyDescent="0.25">
      <c r="A80" s="58" t="s">
        <v>133</v>
      </c>
      <c r="B80" s="47">
        <v>7200</v>
      </c>
      <c r="C80" s="5">
        <v>39.193002411427386</v>
      </c>
      <c r="D80" s="5">
        <v>53.236029999999971</v>
      </c>
      <c r="E80" s="5">
        <v>78.44183000000001</v>
      </c>
      <c r="F80" s="5">
        <v>121.60584</v>
      </c>
      <c r="G80" s="5">
        <v>144.80457999999996</v>
      </c>
      <c r="H80" s="5">
        <v>113.40520638151477</v>
      </c>
      <c r="I80" s="5">
        <v>124.06402</v>
      </c>
      <c r="J80" s="5">
        <v>78.830979999999997</v>
      </c>
      <c r="K80" s="5">
        <v>117.70558</v>
      </c>
      <c r="L80" s="5">
        <v>133.07294999999999</v>
      </c>
      <c r="M80" s="5">
        <v>121.6197924274021</v>
      </c>
      <c r="N80" s="5">
        <v>129.48060383867917</v>
      </c>
      <c r="O80" s="5">
        <v>76.382971259573637</v>
      </c>
      <c r="P80" s="5">
        <v>51.924247759461039</v>
      </c>
      <c r="Q80" s="5">
        <v>31.241220730167992</v>
      </c>
      <c r="R80" s="5">
        <v>43.326631524093706</v>
      </c>
    </row>
    <row r="81" spans="1:18" ht="11.25" customHeight="1" x14ac:dyDescent="0.25">
      <c r="A81" s="48" t="s">
        <v>132</v>
      </c>
      <c r="B81" s="49" t="s">
        <v>131</v>
      </c>
      <c r="C81" s="4">
        <v>39.193002411427386</v>
      </c>
      <c r="D81" s="4">
        <v>53.236029999999971</v>
      </c>
      <c r="E81" s="4">
        <v>78.44183000000001</v>
      </c>
      <c r="F81" s="4">
        <v>121.60584</v>
      </c>
      <c r="G81" s="4">
        <v>144.80457999999996</v>
      </c>
      <c r="H81" s="4">
        <v>113.40520638151477</v>
      </c>
      <c r="I81" s="4">
        <v>124.06402</v>
      </c>
      <c r="J81" s="4">
        <v>78.830979999999997</v>
      </c>
      <c r="K81" s="4">
        <v>117.70558</v>
      </c>
      <c r="L81" s="4">
        <v>133.07294999999999</v>
      </c>
      <c r="M81" s="4">
        <v>121.6197924274021</v>
      </c>
      <c r="N81" s="4">
        <v>129.48060383867917</v>
      </c>
      <c r="O81" s="4">
        <v>76.382971259573637</v>
      </c>
      <c r="P81" s="4">
        <v>51.924247759461039</v>
      </c>
      <c r="Q81" s="4">
        <v>31.241220730167992</v>
      </c>
      <c r="R81" s="4">
        <v>43.326631524093706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427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497.7416353457013</v>
      </c>
      <c r="D2" s="45">
        <v>468.17316129398745</v>
      </c>
      <c r="E2" s="45">
        <v>508.28100515160713</v>
      </c>
      <c r="F2" s="45">
        <v>548.69191996848781</v>
      </c>
      <c r="G2" s="45">
        <v>566.39466896956674</v>
      </c>
      <c r="H2" s="45">
        <v>589.6845557801372</v>
      </c>
      <c r="I2" s="45">
        <v>572.31259991378499</v>
      </c>
      <c r="J2" s="45">
        <v>574.67228235279163</v>
      </c>
      <c r="K2" s="45">
        <v>665.21090588812217</v>
      </c>
      <c r="L2" s="45">
        <v>631.78506463712563</v>
      </c>
      <c r="M2" s="45">
        <v>741.75710871354318</v>
      </c>
      <c r="N2" s="45">
        <v>780.59987892688446</v>
      </c>
      <c r="O2" s="45">
        <v>679.26262810502578</v>
      </c>
      <c r="P2" s="45">
        <v>717.35934954931611</v>
      </c>
      <c r="Q2" s="45">
        <v>685.78303716644416</v>
      </c>
      <c r="R2" s="45">
        <v>752.99665786385413</v>
      </c>
    </row>
    <row r="3" spans="1:18" ht="11.25" customHeight="1" x14ac:dyDescent="0.25">
      <c r="A3" s="46" t="s">
        <v>286</v>
      </c>
      <c r="B3" s="47" t="s">
        <v>285</v>
      </c>
      <c r="C3" s="5">
        <v>47.865453792229992</v>
      </c>
      <c r="D3" s="5">
        <v>54.159929680017022</v>
      </c>
      <c r="E3" s="5">
        <v>53.251801467255042</v>
      </c>
      <c r="F3" s="5">
        <v>55.708390194227455</v>
      </c>
      <c r="G3" s="5">
        <v>48.900529999999996</v>
      </c>
      <c r="H3" s="5">
        <v>30.859257192440975</v>
      </c>
      <c r="I3" s="5">
        <v>20.496230000000001</v>
      </c>
      <c r="J3" s="5">
        <v>15.20926</v>
      </c>
      <c r="K3" s="5">
        <v>13.801019999999999</v>
      </c>
      <c r="L3" s="5">
        <v>12.20149</v>
      </c>
      <c r="M3" s="5">
        <v>13.039411671053738</v>
      </c>
      <c r="N3" s="5">
        <v>12.516490225992488</v>
      </c>
      <c r="O3" s="5">
        <v>11.847412687025033</v>
      </c>
      <c r="P3" s="5">
        <v>15.979921511159356</v>
      </c>
      <c r="Q3" s="5">
        <v>21.928024153398468</v>
      </c>
      <c r="R3" s="5">
        <v>18.343035067719626</v>
      </c>
    </row>
    <row r="4" spans="1:18" ht="11.25" customHeight="1" x14ac:dyDescent="0.25">
      <c r="A4" s="48" t="s">
        <v>284</v>
      </c>
      <c r="B4" s="49" t="s">
        <v>283</v>
      </c>
      <c r="C4" s="4">
        <v>47.865453792229992</v>
      </c>
      <c r="D4" s="4">
        <v>54.159929680017022</v>
      </c>
      <c r="E4" s="4">
        <v>53.251801467255042</v>
      </c>
      <c r="F4" s="4">
        <v>55.708390194227455</v>
      </c>
      <c r="G4" s="4">
        <v>48.900529999999996</v>
      </c>
      <c r="H4" s="4">
        <v>30.859257192440975</v>
      </c>
      <c r="I4" s="4">
        <v>20.496230000000001</v>
      </c>
      <c r="J4" s="4">
        <v>15.20926</v>
      </c>
      <c r="K4" s="4">
        <v>13.801019999999999</v>
      </c>
      <c r="L4" s="4">
        <v>12.20149</v>
      </c>
      <c r="M4" s="4">
        <v>13.039411671053738</v>
      </c>
      <c r="N4" s="4">
        <v>12.516490225992488</v>
      </c>
      <c r="O4" s="4">
        <v>11.847412687025033</v>
      </c>
      <c r="P4" s="4">
        <v>15.979921511159356</v>
      </c>
      <c r="Q4" s="4">
        <v>21.928024153398468</v>
      </c>
      <c r="R4" s="4">
        <v>18.343035067719626</v>
      </c>
    </row>
    <row r="5" spans="1:18" ht="11.25" customHeight="1" x14ac:dyDescent="0.25">
      <c r="A5" s="50" t="s">
        <v>282</v>
      </c>
      <c r="B5" s="51" t="s">
        <v>281</v>
      </c>
      <c r="C5" s="7">
        <v>37.648427425903577</v>
      </c>
      <c r="D5" s="7">
        <v>46.257977729758238</v>
      </c>
      <c r="E5" s="7">
        <v>45.868503878610156</v>
      </c>
      <c r="F5" s="7">
        <v>46.268994418990914</v>
      </c>
      <c r="G5" s="7">
        <v>42.100169999999999</v>
      </c>
      <c r="H5" s="7">
        <v>24.74472306447279</v>
      </c>
      <c r="I5" s="7">
        <v>20.496230000000001</v>
      </c>
      <c r="J5" s="7">
        <v>15.20926</v>
      </c>
      <c r="K5" s="7">
        <v>13.801019999999999</v>
      </c>
      <c r="L5" s="7">
        <v>12.20149</v>
      </c>
      <c r="M5" s="7">
        <v>13.039411671053738</v>
      </c>
      <c r="N5" s="7">
        <v>12.516490225992488</v>
      </c>
      <c r="O5" s="7">
        <v>11.847412687025033</v>
      </c>
      <c r="P5" s="7">
        <v>15.979921511159356</v>
      </c>
      <c r="Q5" s="7">
        <v>21.928024153398468</v>
      </c>
      <c r="R5" s="7">
        <v>18.343035067719626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37.648427425903577</v>
      </c>
      <c r="D8" s="6">
        <v>46.257977729758238</v>
      </c>
      <c r="E8" s="6">
        <v>45.868503878610156</v>
      </c>
      <c r="F8" s="6">
        <v>46.268994418990914</v>
      </c>
      <c r="G8" s="6">
        <v>42.100169999999999</v>
      </c>
      <c r="H8" s="6">
        <v>24.74472306447279</v>
      </c>
      <c r="I8" s="6">
        <v>20.496230000000001</v>
      </c>
      <c r="J8" s="6">
        <v>15.20926</v>
      </c>
      <c r="K8" s="6">
        <v>13.801019999999999</v>
      </c>
      <c r="L8" s="6">
        <v>12.20149</v>
      </c>
      <c r="M8" s="6">
        <v>13.039411671053738</v>
      </c>
      <c r="N8" s="6">
        <v>12.516490225992488</v>
      </c>
      <c r="O8" s="6">
        <v>11.847412687025033</v>
      </c>
      <c r="P8" s="6">
        <v>15.979921511159356</v>
      </c>
      <c r="Q8" s="6">
        <v>21.928024153398468</v>
      </c>
      <c r="R8" s="6">
        <v>18.343035067719626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10.217026366326413</v>
      </c>
      <c r="D11" s="7">
        <v>7.9019519502587841</v>
      </c>
      <c r="E11" s="7">
        <v>7.3832975886448882</v>
      </c>
      <c r="F11" s="7">
        <v>9.4393957752365427</v>
      </c>
      <c r="G11" s="7">
        <v>6.8003600000000004</v>
      </c>
      <c r="H11" s="7">
        <v>6.1145341279681835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10.217026366326413</v>
      </c>
      <c r="D12" s="6">
        <v>7.9019519502587841</v>
      </c>
      <c r="E12" s="6">
        <v>7.3832975886448882</v>
      </c>
      <c r="F12" s="6">
        <v>9.4393957752365427</v>
      </c>
      <c r="G12" s="6">
        <v>6.8003600000000004</v>
      </c>
      <c r="H12" s="6">
        <v>6.1145341279681835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14.061474311853635</v>
      </c>
      <c r="D21" s="5">
        <v>14.211757568673146</v>
      </c>
      <c r="E21" s="5">
        <v>12.61617458399318</v>
      </c>
      <c r="F21" s="5">
        <v>13.599953562357268</v>
      </c>
      <c r="G21" s="5">
        <v>17.594447618275883</v>
      </c>
      <c r="H21" s="5">
        <v>19.610896759268208</v>
      </c>
      <c r="I21" s="5">
        <v>18.011459635579694</v>
      </c>
      <c r="J21" s="5">
        <v>19.999792785593229</v>
      </c>
      <c r="K21" s="5">
        <v>24.033378981535652</v>
      </c>
      <c r="L21" s="5">
        <v>34.949809094138637</v>
      </c>
      <c r="M21" s="5">
        <v>43.339292122513271</v>
      </c>
      <c r="N21" s="5">
        <v>38.150629156058038</v>
      </c>
      <c r="O21" s="5">
        <v>40.592288187897843</v>
      </c>
      <c r="P21" s="5">
        <v>33.882748808014711</v>
      </c>
      <c r="Q21" s="5">
        <v>21.710874430079301</v>
      </c>
      <c r="R21" s="5">
        <v>22.002762419485432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14.061474311853635</v>
      </c>
      <c r="D30" s="4">
        <v>14.211757568673146</v>
      </c>
      <c r="E30" s="4">
        <v>12.61617458399318</v>
      </c>
      <c r="F30" s="4">
        <v>13.599953562357268</v>
      </c>
      <c r="G30" s="4">
        <v>17.594447618275883</v>
      </c>
      <c r="H30" s="4">
        <v>19.610896759268208</v>
      </c>
      <c r="I30" s="4">
        <v>18.011459635579694</v>
      </c>
      <c r="J30" s="4">
        <v>19.999792785593229</v>
      </c>
      <c r="K30" s="4">
        <v>24.033378981535652</v>
      </c>
      <c r="L30" s="4">
        <v>34.949809094138637</v>
      </c>
      <c r="M30" s="4">
        <v>43.339292122513271</v>
      </c>
      <c r="N30" s="4">
        <v>38.150629156058038</v>
      </c>
      <c r="O30" s="4">
        <v>40.592288187897843</v>
      </c>
      <c r="P30" s="4">
        <v>33.882748808014711</v>
      </c>
      <c r="Q30" s="4">
        <v>21.710874430079301</v>
      </c>
      <c r="R30" s="4">
        <v>22.002762419485432</v>
      </c>
    </row>
    <row r="31" spans="1:18" ht="11.25" customHeight="1" x14ac:dyDescent="0.25">
      <c r="A31" s="50" t="s">
        <v>231</v>
      </c>
      <c r="B31" s="51" t="s">
        <v>230</v>
      </c>
      <c r="C31" s="7">
        <v>1.7675358153647935</v>
      </c>
      <c r="D31" s="7">
        <v>0.60014999999999996</v>
      </c>
      <c r="E31" s="7">
        <v>1.7</v>
      </c>
      <c r="F31" s="7">
        <v>1.7003900000000001</v>
      </c>
      <c r="G31" s="7">
        <v>2</v>
      </c>
      <c r="H31" s="7">
        <v>1.45695996942773</v>
      </c>
      <c r="I31" s="7">
        <v>1.5</v>
      </c>
      <c r="J31" s="7">
        <v>1.5</v>
      </c>
      <c r="K31" s="7">
        <v>1.5</v>
      </c>
      <c r="L31" s="7">
        <v>1.4997400000000001</v>
      </c>
      <c r="M31" s="7">
        <v>2.9379200354981649</v>
      </c>
      <c r="N31" s="7">
        <v>1.5286137384159699</v>
      </c>
      <c r="O31" s="7">
        <v>2.2690360179612101</v>
      </c>
      <c r="P31" s="7">
        <v>2.2929206076239601</v>
      </c>
      <c r="Q31" s="7">
        <v>0.71653768988249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1.7675358153647935</v>
      </c>
      <c r="D32" s="6">
        <v>0.60014999999999996</v>
      </c>
      <c r="E32" s="6">
        <v>1.7</v>
      </c>
      <c r="F32" s="6">
        <v>1.7003900000000001</v>
      </c>
      <c r="G32" s="6">
        <v>2</v>
      </c>
      <c r="H32" s="6">
        <v>1.45695996942773</v>
      </c>
      <c r="I32" s="6">
        <v>1.5</v>
      </c>
      <c r="J32" s="6">
        <v>1.5</v>
      </c>
      <c r="K32" s="6">
        <v>1.5</v>
      </c>
      <c r="L32" s="6">
        <v>1.4997400000000001</v>
      </c>
      <c r="M32" s="6">
        <v>2.9379200354981649</v>
      </c>
      <c r="N32" s="6">
        <v>1.5286137384159699</v>
      </c>
      <c r="O32" s="6">
        <v>2.2690360179612101</v>
      </c>
      <c r="P32" s="6">
        <v>2.2929206076239601</v>
      </c>
      <c r="Q32" s="6">
        <v>0.71653768988249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0.34748635438780801</v>
      </c>
      <c r="I34" s="7">
        <v>0.34503732937802001</v>
      </c>
      <c r="J34" s="7">
        <v>0.36957714624960775</v>
      </c>
      <c r="K34" s="7">
        <v>0.42669740768718623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2.0193473957114452</v>
      </c>
      <c r="D43" s="7">
        <v>4.5397250686731478</v>
      </c>
      <c r="E43" s="7">
        <v>2.7445310839931798</v>
      </c>
      <c r="F43" s="7">
        <v>1.9245540623572692</v>
      </c>
      <c r="G43" s="7">
        <v>1.2903976182758827</v>
      </c>
      <c r="H43" s="7">
        <v>1.3977196420525175</v>
      </c>
      <c r="I43" s="7">
        <v>0.66771230620167521</v>
      </c>
      <c r="J43" s="7">
        <v>0.7270556393436215</v>
      </c>
      <c r="K43" s="7">
        <v>0.76659157384846588</v>
      </c>
      <c r="L43" s="7">
        <v>0.66074909413863503</v>
      </c>
      <c r="M43" s="7">
        <v>0.76843130494482137</v>
      </c>
      <c r="N43" s="7">
        <v>0.79446179357945756</v>
      </c>
      <c r="O43" s="7">
        <v>1.4923869183412954</v>
      </c>
      <c r="P43" s="7">
        <v>0.80142417376091324</v>
      </c>
      <c r="Q43" s="7">
        <v>0.79521309167554</v>
      </c>
      <c r="R43" s="7">
        <v>0.85147666012976841</v>
      </c>
    </row>
    <row r="44" spans="1:18" ht="11.25" customHeight="1" x14ac:dyDescent="0.25">
      <c r="A44" s="50" t="s">
        <v>205</v>
      </c>
      <c r="B44" s="51" t="s">
        <v>204</v>
      </c>
      <c r="C44" s="7">
        <v>10.274591100777396</v>
      </c>
      <c r="D44" s="7">
        <v>9.0718824999999992</v>
      </c>
      <c r="E44" s="7">
        <v>8.1716435000000001</v>
      </c>
      <c r="F44" s="7">
        <v>9.9750094999999988</v>
      </c>
      <c r="G44" s="7">
        <v>14.30405</v>
      </c>
      <c r="H44" s="7">
        <v>12.420034644081062</v>
      </c>
      <c r="I44" s="7">
        <v>10.503909999999999</v>
      </c>
      <c r="J44" s="7">
        <v>12.403409999999999</v>
      </c>
      <c r="K44" s="7">
        <v>13.34015</v>
      </c>
      <c r="L44" s="7">
        <v>24.789429999999999</v>
      </c>
      <c r="M44" s="7">
        <v>28.646007744311905</v>
      </c>
      <c r="N44" s="7">
        <v>24.840599927190933</v>
      </c>
      <c r="O44" s="7">
        <v>24.840556762072538</v>
      </c>
      <c r="P44" s="7">
        <v>25.79659801901785</v>
      </c>
      <c r="Q44" s="7">
        <v>17.212429228445547</v>
      </c>
      <c r="R44" s="7">
        <v>18.165706424564775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3.9886961493190904</v>
      </c>
      <c r="I45" s="7">
        <v>4.9947999999999997</v>
      </c>
      <c r="J45" s="7">
        <v>4.9997499999999997</v>
      </c>
      <c r="K45" s="7">
        <v>7.9999399999999996</v>
      </c>
      <c r="L45" s="7">
        <v>7.9998899999999997</v>
      </c>
      <c r="M45" s="7">
        <v>10.986933037758376</v>
      </c>
      <c r="N45" s="7">
        <v>10.986953696871677</v>
      </c>
      <c r="O45" s="7">
        <v>11.990308489522798</v>
      </c>
      <c r="P45" s="7">
        <v>4.9918060076119906</v>
      </c>
      <c r="Q45" s="7">
        <v>2.9866944200757226</v>
      </c>
      <c r="R45" s="7">
        <v>2.9855793347908892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3.9886961493190904</v>
      </c>
      <c r="I51" s="6">
        <v>4.9947999999999997</v>
      </c>
      <c r="J51" s="6">
        <v>4.9997499999999997</v>
      </c>
      <c r="K51" s="6">
        <v>7.9999399999999996</v>
      </c>
      <c r="L51" s="6">
        <v>7.9998899999999997</v>
      </c>
      <c r="M51" s="6">
        <v>10.986933037758376</v>
      </c>
      <c r="N51" s="6">
        <v>10.986953696871677</v>
      </c>
      <c r="O51" s="6">
        <v>11.990308489522798</v>
      </c>
      <c r="P51" s="6">
        <v>4.9918060076119906</v>
      </c>
      <c r="Q51" s="6">
        <v>2.9866944200757226</v>
      </c>
      <c r="R51" s="6">
        <v>2.9855793347908892</v>
      </c>
    </row>
    <row r="52" spans="1:18" ht="11.25" customHeight="1" x14ac:dyDescent="0.25">
      <c r="A52" s="46" t="s">
        <v>189</v>
      </c>
      <c r="B52" s="47" t="s">
        <v>188</v>
      </c>
      <c r="C52" s="5">
        <v>162.34864621983093</v>
      </c>
      <c r="D52" s="5">
        <v>153.02139328359135</v>
      </c>
      <c r="E52" s="5">
        <v>157.11734745753466</v>
      </c>
      <c r="F52" s="5">
        <v>132.33924668044821</v>
      </c>
      <c r="G52" s="5">
        <v>133.12709758422207</v>
      </c>
      <c r="H52" s="5">
        <v>194.75222885579916</v>
      </c>
      <c r="I52" s="5">
        <v>167.2666397464547</v>
      </c>
      <c r="J52" s="5">
        <v>198.69242803944158</v>
      </c>
      <c r="K52" s="5">
        <v>230.84457681910305</v>
      </c>
      <c r="L52" s="5">
        <v>183.09849182026915</v>
      </c>
      <c r="M52" s="5">
        <v>230.9934948979631</v>
      </c>
      <c r="N52" s="5">
        <v>256.8203363706096</v>
      </c>
      <c r="O52" s="5">
        <v>234.34220848212536</v>
      </c>
      <c r="P52" s="5">
        <v>253.69010127977396</v>
      </c>
      <c r="Q52" s="5">
        <v>270.66002297431521</v>
      </c>
      <c r="R52" s="5">
        <v>316.64983952614364</v>
      </c>
    </row>
    <row r="53" spans="1:18" ht="11.25" customHeight="1" x14ac:dyDescent="0.25">
      <c r="A53" s="48" t="s">
        <v>187</v>
      </c>
      <c r="B53" s="49" t="s">
        <v>186</v>
      </c>
      <c r="C53" s="4">
        <v>162.34864621983093</v>
      </c>
      <c r="D53" s="4">
        <v>153.02139328359135</v>
      </c>
      <c r="E53" s="4">
        <v>157.11734745753466</v>
      </c>
      <c r="F53" s="4">
        <v>132.33924668044821</v>
      </c>
      <c r="G53" s="4">
        <v>133.12709758422207</v>
      </c>
      <c r="H53" s="4">
        <v>194.75222885579916</v>
      </c>
      <c r="I53" s="4">
        <v>167.2666397464547</v>
      </c>
      <c r="J53" s="4">
        <v>198.69242803944158</v>
      </c>
      <c r="K53" s="4">
        <v>230.84457681910305</v>
      </c>
      <c r="L53" s="4">
        <v>183.09849182026915</v>
      </c>
      <c r="M53" s="4">
        <v>230.9934948979631</v>
      </c>
      <c r="N53" s="4">
        <v>256.8203363706096</v>
      </c>
      <c r="O53" s="4">
        <v>234.34220848212536</v>
      </c>
      <c r="P53" s="4">
        <v>253.69010127977396</v>
      </c>
      <c r="Q53" s="4">
        <v>270.66002297431521</v>
      </c>
      <c r="R53" s="4">
        <v>316.64983952614364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36.852797766546672</v>
      </c>
      <c r="D60" s="5">
        <v>35.275480000000002</v>
      </c>
      <c r="E60" s="5">
        <v>38.90549</v>
      </c>
      <c r="F60" s="5">
        <v>44.267789999999998</v>
      </c>
      <c r="G60" s="5">
        <v>33.963160000000002</v>
      </c>
      <c r="H60" s="5">
        <v>34.513305313009624</v>
      </c>
      <c r="I60" s="5">
        <v>46.324910000000003</v>
      </c>
      <c r="J60" s="5">
        <v>40.264029999999998</v>
      </c>
      <c r="K60" s="5">
        <v>39.486600000000003</v>
      </c>
      <c r="L60" s="5">
        <v>53.92221</v>
      </c>
      <c r="M60" s="5">
        <v>64.462563205374991</v>
      </c>
      <c r="N60" s="5">
        <v>66.304893177005098</v>
      </c>
      <c r="O60" s="5">
        <v>66.352358283651057</v>
      </c>
      <c r="P60" s="5">
        <v>69.839758102412304</v>
      </c>
      <c r="Q60" s="5">
        <v>67.330973627731069</v>
      </c>
      <c r="R60" s="5">
        <v>58.397487060137031</v>
      </c>
    </row>
    <row r="61" spans="1:18" ht="11.25" customHeight="1" x14ac:dyDescent="0.25">
      <c r="A61" s="46" t="s">
        <v>171</v>
      </c>
      <c r="B61" s="47" t="s">
        <v>170</v>
      </c>
      <c r="C61" s="5">
        <v>64.318959271310305</v>
      </c>
      <c r="D61" s="5">
        <v>28.886579032686836</v>
      </c>
      <c r="E61" s="5">
        <v>25.068275267804641</v>
      </c>
      <c r="F61" s="5">
        <v>34.017398108440233</v>
      </c>
      <c r="G61" s="5">
        <v>28.628399401472258</v>
      </c>
      <c r="H61" s="5">
        <v>38.227490992560099</v>
      </c>
      <c r="I61" s="5">
        <v>35.772578355147218</v>
      </c>
      <c r="J61" s="5">
        <v>50.35288886073748</v>
      </c>
      <c r="K61" s="5">
        <v>45.037319843030041</v>
      </c>
      <c r="L61" s="5">
        <v>40.02918587643849</v>
      </c>
      <c r="M61" s="5">
        <v>53.979895066166534</v>
      </c>
      <c r="N61" s="5">
        <v>48.481446810927196</v>
      </c>
      <c r="O61" s="5">
        <v>49.325414611015347</v>
      </c>
      <c r="P61" s="5">
        <v>73.387448196240257</v>
      </c>
      <c r="Q61" s="5">
        <v>59.956961912033663</v>
      </c>
      <c r="R61" s="5">
        <v>56.599813769363116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64.318959271310305</v>
      </c>
      <c r="D68" s="4">
        <v>28.886579032686836</v>
      </c>
      <c r="E68" s="4">
        <v>25.068275267804641</v>
      </c>
      <c r="F68" s="4">
        <v>34.017398108440233</v>
      </c>
      <c r="G68" s="4">
        <v>28.628399401472258</v>
      </c>
      <c r="H68" s="4">
        <v>38.227490992560099</v>
      </c>
      <c r="I68" s="4">
        <v>35.772578355147218</v>
      </c>
      <c r="J68" s="4">
        <v>50.35288886073748</v>
      </c>
      <c r="K68" s="4">
        <v>45.037319843030041</v>
      </c>
      <c r="L68" s="4">
        <v>40.02918587643849</v>
      </c>
      <c r="M68" s="4">
        <v>53.979895066166534</v>
      </c>
      <c r="N68" s="4">
        <v>48.481446810927196</v>
      </c>
      <c r="O68" s="4">
        <v>49.325414611015347</v>
      </c>
      <c r="P68" s="4">
        <v>73.387448196240257</v>
      </c>
      <c r="Q68" s="4">
        <v>59.956961912033663</v>
      </c>
      <c r="R68" s="4">
        <v>56.599813769363116</v>
      </c>
    </row>
    <row r="69" spans="1:18" ht="11.25" customHeight="1" x14ac:dyDescent="0.25">
      <c r="A69" s="50" t="s">
        <v>155</v>
      </c>
      <c r="B69" s="51" t="s">
        <v>154</v>
      </c>
      <c r="C69" s="7">
        <v>60.283085088431449</v>
      </c>
      <c r="D69" s="7">
        <v>25.599609999999984</v>
      </c>
      <c r="E69" s="7">
        <v>23.101410000000101</v>
      </c>
      <c r="F69" s="7">
        <v>32.195930000000203</v>
      </c>
      <c r="G69" s="7">
        <v>27.014990000000125</v>
      </c>
      <c r="H69" s="7">
        <v>34.799963308515203</v>
      </c>
      <c r="I69" s="7">
        <v>32.70067999999992</v>
      </c>
      <c r="J69" s="7">
        <v>45.90352</v>
      </c>
      <c r="K69" s="7">
        <v>41.400649999999999</v>
      </c>
      <c r="L69" s="7">
        <v>37.080970000000001</v>
      </c>
      <c r="M69" s="7">
        <v>49.152966759509312</v>
      </c>
      <c r="N69" s="7">
        <v>43.375042405541549</v>
      </c>
      <c r="O69" s="7">
        <v>44.091941286531238</v>
      </c>
      <c r="P69" s="7">
        <v>65.444180961001933</v>
      </c>
      <c r="Q69" s="7">
        <v>55.030622442121732</v>
      </c>
      <c r="R69" s="7">
        <v>51.064709911701755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4.0358741828788602</v>
      </c>
      <c r="D71" s="7">
        <v>3.2869690326868501</v>
      </c>
      <c r="E71" s="7">
        <v>1.9668652678045389</v>
      </c>
      <c r="F71" s="7">
        <v>1.821468108440027</v>
      </c>
      <c r="G71" s="7">
        <v>1.6134094014721341</v>
      </c>
      <c r="H71" s="7">
        <v>3.4275276840448936</v>
      </c>
      <c r="I71" s="7">
        <v>3.0718983551472965</v>
      </c>
      <c r="J71" s="7">
        <v>4.4493688607374793</v>
      </c>
      <c r="K71" s="7">
        <v>3.6366698430300404</v>
      </c>
      <c r="L71" s="7">
        <v>2.9482158764384914</v>
      </c>
      <c r="M71" s="7">
        <v>4.8269283066572228</v>
      </c>
      <c r="N71" s="7">
        <v>5.1064044053856437</v>
      </c>
      <c r="O71" s="7">
        <v>5.2334733244841054</v>
      </c>
      <c r="P71" s="7">
        <v>7.9432672352383191</v>
      </c>
      <c r="Q71" s="7">
        <v>4.9263394699119267</v>
      </c>
      <c r="R71" s="7">
        <v>5.5351038576613645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133.10130157250245</v>
      </c>
      <c r="D79" s="5">
        <v>129.38199172901912</v>
      </c>
      <c r="E79" s="5">
        <v>142.88008637501957</v>
      </c>
      <c r="F79" s="5">
        <v>147.15330142301471</v>
      </c>
      <c r="G79" s="5">
        <v>159.37645436559654</v>
      </c>
      <c r="H79" s="5">
        <v>158.31617028554442</v>
      </c>
      <c r="I79" s="5">
        <v>160.37676217660331</v>
      </c>
      <c r="J79" s="5">
        <v>171.32290266701935</v>
      </c>
      <c r="K79" s="5">
        <v>194.30243024445338</v>
      </c>
      <c r="L79" s="5">
        <v>174.5109278462794</v>
      </c>
      <c r="M79" s="5">
        <v>214.32265932306947</v>
      </c>
      <c r="N79" s="5">
        <v>228.84547934761281</v>
      </c>
      <c r="O79" s="5">
        <v>200.41997459373758</v>
      </c>
      <c r="P79" s="5">
        <v>218.65512389225447</v>
      </c>
      <c r="Q79" s="5">
        <v>212.95495933871848</v>
      </c>
      <c r="R79" s="5">
        <v>237.67708849691155</v>
      </c>
    </row>
    <row r="80" spans="1:18" ht="11.25" customHeight="1" x14ac:dyDescent="0.25">
      <c r="A80" s="58" t="s">
        <v>133</v>
      </c>
      <c r="B80" s="47">
        <v>7200</v>
      </c>
      <c r="C80" s="5">
        <v>39.193002411427386</v>
      </c>
      <c r="D80" s="5">
        <v>53.236029999999971</v>
      </c>
      <c r="E80" s="5">
        <v>78.44183000000001</v>
      </c>
      <c r="F80" s="5">
        <v>121.60584</v>
      </c>
      <c r="G80" s="5">
        <v>144.80457999999996</v>
      </c>
      <c r="H80" s="5">
        <v>113.40520638151477</v>
      </c>
      <c r="I80" s="5">
        <v>124.06402</v>
      </c>
      <c r="J80" s="5">
        <v>78.830979999999997</v>
      </c>
      <c r="K80" s="5">
        <v>117.70558</v>
      </c>
      <c r="L80" s="5">
        <v>133.07294999999999</v>
      </c>
      <c r="M80" s="5">
        <v>121.6197924274021</v>
      </c>
      <c r="N80" s="5">
        <v>129.48060383867917</v>
      </c>
      <c r="O80" s="5">
        <v>76.382971259573637</v>
      </c>
      <c r="P80" s="5">
        <v>51.924247759461039</v>
      </c>
      <c r="Q80" s="5">
        <v>31.241220730167992</v>
      </c>
      <c r="R80" s="5">
        <v>43.326631524093706</v>
      </c>
    </row>
    <row r="81" spans="1:18" ht="11.25" customHeight="1" x14ac:dyDescent="0.25">
      <c r="A81" s="48" t="s">
        <v>132</v>
      </c>
      <c r="B81" s="49" t="s">
        <v>131</v>
      </c>
      <c r="C81" s="4">
        <v>39.193002411427386</v>
      </c>
      <c r="D81" s="4">
        <v>53.236029999999971</v>
      </c>
      <c r="E81" s="4">
        <v>78.44183000000001</v>
      </c>
      <c r="F81" s="4">
        <v>121.60584</v>
      </c>
      <c r="G81" s="4">
        <v>144.80457999999996</v>
      </c>
      <c r="H81" s="4">
        <v>113.40520638151477</v>
      </c>
      <c r="I81" s="4">
        <v>124.06402</v>
      </c>
      <c r="J81" s="4">
        <v>78.830979999999997</v>
      </c>
      <c r="K81" s="4">
        <v>117.70558</v>
      </c>
      <c r="L81" s="4">
        <v>133.07294999999999</v>
      </c>
      <c r="M81" s="4">
        <v>121.6197924274021</v>
      </c>
      <c r="N81" s="4">
        <v>129.48060383867917</v>
      </c>
      <c r="O81" s="4">
        <v>76.382971259573637</v>
      </c>
      <c r="P81" s="4">
        <v>51.924247759461039</v>
      </c>
      <c r="Q81" s="4">
        <v>31.241220730167992</v>
      </c>
      <c r="R81" s="4">
        <v>43.326631524093706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428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302.97089419872293</v>
      </c>
      <c r="D2" s="45">
        <v>323.22265481352235</v>
      </c>
      <c r="E2" s="45">
        <v>300.17502279110965</v>
      </c>
      <c r="F2" s="45">
        <v>324.32907377590072</v>
      </c>
      <c r="G2" s="45">
        <v>304.60207694937787</v>
      </c>
      <c r="H2" s="45">
        <v>326.14288203413406</v>
      </c>
      <c r="I2" s="45">
        <v>320.57345314929933</v>
      </c>
      <c r="J2" s="45">
        <v>289.94253689570377</v>
      </c>
      <c r="K2" s="45">
        <v>267.12051583019291</v>
      </c>
      <c r="L2" s="45">
        <v>352.99426059689756</v>
      </c>
      <c r="M2" s="45">
        <v>298.647988864887</v>
      </c>
      <c r="N2" s="45">
        <v>259.8427689007529</v>
      </c>
      <c r="O2" s="45">
        <v>320.68883273006071</v>
      </c>
      <c r="P2" s="45">
        <v>284.75219201698479</v>
      </c>
      <c r="Q2" s="45">
        <v>281.72938581718529</v>
      </c>
      <c r="R2" s="45">
        <v>229.61016273670145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1.9601603199829825</v>
      </c>
      <c r="E3" s="5">
        <v>0.74109853274495308</v>
      </c>
      <c r="F3" s="5">
        <v>0.3557198057725337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1.9601603199829825</v>
      </c>
      <c r="E4" s="4">
        <v>0.74109853274495308</v>
      </c>
      <c r="F4" s="4">
        <v>0.3557198057725337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1.6741722702417676</v>
      </c>
      <c r="E5" s="7">
        <v>0.63834612138984237</v>
      </c>
      <c r="F5" s="7">
        <v>0.29544558100907692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1.6741722702417676</v>
      </c>
      <c r="E8" s="6">
        <v>0.63834612138984237</v>
      </c>
      <c r="F8" s="6">
        <v>0.29544558100907692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0.28598804974121494</v>
      </c>
      <c r="E11" s="7">
        <v>0.10275241135511068</v>
      </c>
      <c r="F11" s="7">
        <v>6.0274224763456785E-2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0.28598804974121494</v>
      </c>
      <c r="E12" s="6">
        <v>0.10275241135511068</v>
      </c>
      <c r="F12" s="6">
        <v>6.0274224763456785E-2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1.227633010957432</v>
      </c>
      <c r="D21" s="5">
        <v>2.9697515515880726</v>
      </c>
      <c r="E21" s="5">
        <v>1.7078658433652032</v>
      </c>
      <c r="F21" s="5">
        <v>1.6298337031137813</v>
      </c>
      <c r="G21" s="5">
        <v>0.66969678752326955</v>
      </c>
      <c r="H21" s="5">
        <v>1.3425919678881779</v>
      </c>
      <c r="I21" s="5">
        <v>1.047592668623698</v>
      </c>
      <c r="J21" s="5">
        <v>0.9627235804551868</v>
      </c>
      <c r="K21" s="5">
        <v>0.8671121946846827</v>
      </c>
      <c r="L21" s="5">
        <v>0.31435200581188971</v>
      </c>
      <c r="M21" s="5">
        <v>0.23690458714918966</v>
      </c>
      <c r="N21" s="5">
        <v>0.1897899559696391</v>
      </c>
      <c r="O21" s="5">
        <v>0.4901549971080929</v>
      </c>
      <c r="P21" s="5">
        <v>0.20628192696576328</v>
      </c>
      <c r="Q21" s="5">
        <v>0.19182052319817045</v>
      </c>
      <c r="R21" s="5">
        <v>0.13857431537361495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1.227633010957432</v>
      </c>
      <c r="D30" s="4">
        <v>2.9697515515880726</v>
      </c>
      <c r="E30" s="4">
        <v>1.7078658433652032</v>
      </c>
      <c r="F30" s="4">
        <v>1.6298337031137813</v>
      </c>
      <c r="G30" s="4">
        <v>0.66969678752326955</v>
      </c>
      <c r="H30" s="4">
        <v>1.3425919678881779</v>
      </c>
      <c r="I30" s="4">
        <v>1.047592668623698</v>
      </c>
      <c r="J30" s="4">
        <v>0.9627235804551868</v>
      </c>
      <c r="K30" s="4">
        <v>0.8671121946846827</v>
      </c>
      <c r="L30" s="4">
        <v>0.31435200581188971</v>
      </c>
      <c r="M30" s="4">
        <v>0.23690458714918966</v>
      </c>
      <c r="N30" s="4">
        <v>0.1897899559696391</v>
      </c>
      <c r="O30" s="4">
        <v>0.4901549971080929</v>
      </c>
      <c r="P30" s="4">
        <v>0.20628192696576328</v>
      </c>
      <c r="Q30" s="4">
        <v>0.19182052319817045</v>
      </c>
      <c r="R30" s="4">
        <v>0.13857431537361495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0.73171943043523857</v>
      </c>
      <c r="I34" s="7">
        <v>0.73583258091933779</v>
      </c>
      <c r="J34" s="7">
        <v>0.70992990910879927</v>
      </c>
      <c r="K34" s="7">
        <v>0.65235886757639905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0.97722884988232539</v>
      </c>
      <c r="D43" s="7">
        <v>2.4922840515880713</v>
      </c>
      <c r="E43" s="7">
        <v>1.2777793433652034</v>
      </c>
      <c r="F43" s="7">
        <v>1.1048332031137804</v>
      </c>
      <c r="G43" s="7">
        <v>0.66969678752326955</v>
      </c>
      <c r="H43" s="7">
        <v>0.61087253745293935</v>
      </c>
      <c r="I43" s="7">
        <v>0.31176008770436026</v>
      </c>
      <c r="J43" s="7">
        <v>0.25279367134638753</v>
      </c>
      <c r="K43" s="7">
        <v>0.21475332710828365</v>
      </c>
      <c r="L43" s="7">
        <v>0.31435200581188971</v>
      </c>
      <c r="M43" s="7">
        <v>0.23690458714918966</v>
      </c>
      <c r="N43" s="7">
        <v>0.1897899559696391</v>
      </c>
      <c r="O43" s="7">
        <v>0.4901549971080929</v>
      </c>
      <c r="P43" s="7">
        <v>0.20628192696576328</v>
      </c>
      <c r="Q43" s="7">
        <v>0.19182052319817045</v>
      </c>
      <c r="R43" s="7">
        <v>0.13857431537361495</v>
      </c>
    </row>
    <row r="44" spans="1:18" ht="11.25" customHeight="1" x14ac:dyDescent="0.25">
      <c r="A44" s="50" t="s">
        <v>205</v>
      </c>
      <c r="B44" s="51" t="s">
        <v>204</v>
      </c>
      <c r="C44" s="7">
        <v>0.25040416107510666</v>
      </c>
      <c r="D44" s="7">
        <v>0.47746750000000127</v>
      </c>
      <c r="E44" s="7">
        <v>0.43008649999999982</v>
      </c>
      <c r="F44" s="7">
        <v>0.52500050000000087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174.72053912068949</v>
      </c>
      <c r="D52" s="5">
        <v>172.20877166954432</v>
      </c>
      <c r="E52" s="5">
        <v>160.53986694330044</v>
      </c>
      <c r="F52" s="5">
        <v>187.52106130126271</v>
      </c>
      <c r="G52" s="5">
        <v>165.62328646486753</v>
      </c>
      <c r="H52" s="5">
        <v>189.11304175997861</v>
      </c>
      <c r="I52" s="5">
        <v>174.74394188052614</v>
      </c>
      <c r="J52" s="5">
        <v>141.3039245440001</v>
      </c>
      <c r="K52" s="5">
        <v>136.1378240112108</v>
      </c>
      <c r="L52" s="5">
        <v>198.15305759780534</v>
      </c>
      <c r="M52" s="5">
        <v>155.09765440357472</v>
      </c>
      <c r="N52" s="5">
        <v>131.69717939988993</v>
      </c>
      <c r="O52" s="5">
        <v>159.57258792613641</v>
      </c>
      <c r="P52" s="5">
        <v>132.49103616387291</v>
      </c>
      <c r="Q52" s="5">
        <v>127.76204454982694</v>
      </c>
      <c r="R52" s="5">
        <v>100.57688603915545</v>
      </c>
    </row>
    <row r="53" spans="1:18" ht="11.25" customHeight="1" x14ac:dyDescent="0.25">
      <c r="A53" s="48" t="s">
        <v>187</v>
      </c>
      <c r="B53" s="49" t="s">
        <v>186</v>
      </c>
      <c r="C53" s="4">
        <v>174.72053912068949</v>
      </c>
      <c r="D53" s="4">
        <v>172.20877166954432</v>
      </c>
      <c r="E53" s="4">
        <v>160.53986694330044</v>
      </c>
      <c r="F53" s="4">
        <v>187.52106130126271</v>
      </c>
      <c r="G53" s="4">
        <v>165.62328646486753</v>
      </c>
      <c r="H53" s="4">
        <v>189.11304175997861</v>
      </c>
      <c r="I53" s="4">
        <v>174.74394188052614</v>
      </c>
      <c r="J53" s="4">
        <v>141.3039245440001</v>
      </c>
      <c r="K53" s="4">
        <v>136.1378240112108</v>
      </c>
      <c r="L53" s="4">
        <v>198.15305759780534</v>
      </c>
      <c r="M53" s="4">
        <v>155.09765440357472</v>
      </c>
      <c r="N53" s="4">
        <v>131.69717939988993</v>
      </c>
      <c r="O53" s="4">
        <v>159.57258792613641</v>
      </c>
      <c r="P53" s="4">
        <v>132.49103616387291</v>
      </c>
      <c r="Q53" s="4">
        <v>127.76204454982694</v>
      </c>
      <c r="R53" s="4">
        <v>100.57688603915545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4.3434308167931768</v>
      </c>
      <c r="D61" s="5">
        <v>3.6991226356552223</v>
      </c>
      <c r="E61" s="5">
        <v>2.0097098983553212</v>
      </c>
      <c r="F61" s="5">
        <v>2.5809700552839852</v>
      </c>
      <c r="G61" s="5">
        <v>2.007240992511504</v>
      </c>
      <c r="H61" s="5">
        <v>3.328281220987749</v>
      </c>
      <c r="I61" s="5">
        <v>3.2092210882482362</v>
      </c>
      <c r="J61" s="5">
        <v>3.1642538569273979</v>
      </c>
      <c r="K61" s="5">
        <v>2.1446824781388205</v>
      </c>
      <c r="L61" s="5">
        <v>3.1906215314331132</v>
      </c>
      <c r="M61" s="5">
        <v>3.2409798322132564</v>
      </c>
      <c r="N61" s="5">
        <v>2.6185584310348329</v>
      </c>
      <c r="O61" s="5">
        <v>3.5636724926317687</v>
      </c>
      <c r="P61" s="5">
        <v>4.1484145467806357</v>
      </c>
      <c r="Q61" s="5">
        <v>2.3254235919509489</v>
      </c>
      <c r="R61" s="5">
        <v>1.7581045066688994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4.3434308167931768</v>
      </c>
      <c r="D68" s="4">
        <v>3.6991226356552223</v>
      </c>
      <c r="E68" s="4">
        <v>2.0097098983553212</v>
      </c>
      <c r="F68" s="4">
        <v>2.5809700552839852</v>
      </c>
      <c r="G68" s="4">
        <v>2.007240992511504</v>
      </c>
      <c r="H68" s="4">
        <v>3.328281220987749</v>
      </c>
      <c r="I68" s="4">
        <v>3.2092210882482362</v>
      </c>
      <c r="J68" s="4">
        <v>3.1642538569273979</v>
      </c>
      <c r="K68" s="4">
        <v>2.1446824781388205</v>
      </c>
      <c r="L68" s="4">
        <v>3.1906215314331132</v>
      </c>
      <c r="M68" s="4">
        <v>3.2409798322132564</v>
      </c>
      <c r="N68" s="4">
        <v>2.6185584310348329</v>
      </c>
      <c r="O68" s="4">
        <v>3.5636724926317687</v>
      </c>
      <c r="P68" s="4">
        <v>4.1484145467806357</v>
      </c>
      <c r="Q68" s="4">
        <v>2.3254235919509489</v>
      </c>
      <c r="R68" s="4">
        <v>1.7581045066688994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4.3434308167931768</v>
      </c>
      <c r="D71" s="7">
        <v>3.6991226356552223</v>
      </c>
      <c r="E71" s="7">
        <v>2.0097098983553212</v>
      </c>
      <c r="F71" s="7">
        <v>2.5809700552839852</v>
      </c>
      <c r="G71" s="7">
        <v>2.007240992511504</v>
      </c>
      <c r="H71" s="7">
        <v>3.328281220987749</v>
      </c>
      <c r="I71" s="7">
        <v>3.2092210882482362</v>
      </c>
      <c r="J71" s="7">
        <v>3.1642538569273979</v>
      </c>
      <c r="K71" s="7">
        <v>2.1446824781388205</v>
      </c>
      <c r="L71" s="7">
        <v>3.1906215314331132</v>
      </c>
      <c r="M71" s="7">
        <v>3.2409798322132564</v>
      </c>
      <c r="N71" s="7">
        <v>2.6185584310348329</v>
      </c>
      <c r="O71" s="7">
        <v>3.5636724926317687</v>
      </c>
      <c r="P71" s="7">
        <v>4.1484145467806357</v>
      </c>
      <c r="Q71" s="7">
        <v>2.3254235919509489</v>
      </c>
      <c r="R71" s="7">
        <v>1.7581045066688994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122.67929125028283</v>
      </c>
      <c r="D79" s="5">
        <v>142.38484863675177</v>
      </c>
      <c r="E79" s="5">
        <v>135.17648157334372</v>
      </c>
      <c r="F79" s="5">
        <v>132.24148891046769</v>
      </c>
      <c r="G79" s="5">
        <v>136.30185270447555</v>
      </c>
      <c r="H79" s="5">
        <v>132.35896708527952</v>
      </c>
      <c r="I79" s="5">
        <v>141.57269751190123</v>
      </c>
      <c r="J79" s="5">
        <v>144.51163491432109</v>
      </c>
      <c r="K79" s="5">
        <v>127.97089714615858</v>
      </c>
      <c r="L79" s="5">
        <v>151.33622946184718</v>
      </c>
      <c r="M79" s="5">
        <v>140.07245004194979</v>
      </c>
      <c r="N79" s="5">
        <v>125.33724111385847</v>
      </c>
      <c r="O79" s="5">
        <v>157.06241731418442</v>
      </c>
      <c r="P79" s="5">
        <v>147.90645937936549</v>
      </c>
      <c r="Q79" s="5">
        <v>151.45009715220925</v>
      </c>
      <c r="R79" s="5">
        <v>127.13659787550347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302</v>
      </c>
      <c r="B1" s="42" t="s">
        <v>301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3.79764975637719</v>
      </c>
      <c r="I2" s="45">
        <v>14</v>
      </c>
      <c r="J2" s="45">
        <v>17.8</v>
      </c>
      <c r="K2" s="45">
        <v>55.3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3.79764975637719</v>
      </c>
      <c r="I21" s="5">
        <v>14</v>
      </c>
      <c r="J21" s="5">
        <v>17.8</v>
      </c>
      <c r="K21" s="5">
        <v>55.3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3.79764975637719</v>
      </c>
      <c r="I22" s="4">
        <v>14</v>
      </c>
      <c r="J22" s="4">
        <v>17.8</v>
      </c>
      <c r="K22" s="4">
        <v>55.3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3.79764975637719</v>
      </c>
      <c r="I26" s="7">
        <v>14</v>
      </c>
      <c r="J26" s="7">
        <v>17.8</v>
      </c>
      <c r="K26" s="7">
        <v>55.3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3.79764975637719</v>
      </c>
      <c r="I28" s="6">
        <v>14</v>
      </c>
      <c r="J28" s="6">
        <v>17.8</v>
      </c>
      <c r="K28" s="6">
        <v>55.3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ht="11.25" customHeight="1" x14ac:dyDescent="0.25">
      <c r="A53" s="48" t="s">
        <v>187</v>
      </c>
      <c r="B53" s="49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82"/>
  <sheetViews>
    <sheetView showGridLines="0" zoomScaleNormal="10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429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16.434392318992614</v>
      </c>
      <c r="D2" s="45">
        <v>13.427263892490195</v>
      </c>
      <c r="E2" s="45">
        <v>15.018752057283422</v>
      </c>
      <c r="F2" s="45">
        <v>16.77586625561166</v>
      </c>
      <c r="G2" s="45">
        <v>14.86710408105554</v>
      </c>
      <c r="H2" s="45">
        <v>19.776662048626676</v>
      </c>
      <c r="I2" s="45">
        <v>17.124006936915706</v>
      </c>
      <c r="J2" s="45">
        <v>18.565250751504575</v>
      </c>
      <c r="K2" s="45">
        <v>15.054128281684601</v>
      </c>
      <c r="L2" s="45">
        <v>22.977994765976796</v>
      </c>
      <c r="M2" s="45">
        <v>21.273784817695422</v>
      </c>
      <c r="N2" s="45">
        <v>20.786838904055912</v>
      </c>
      <c r="O2" s="45">
        <v>24.800350899647135</v>
      </c>
      <c r="P2" s="45">
        <v>20.919140151059825</v>
      </c>
      <c r="Q2" s="45">
        <v>20.184014521122503</v>
      </c>
      <c r="R2" s="45">
        <v>18.604014822226439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6.5002326271338104E-2</v>
      </c>
      <c r="D21" s="5">
        <v>0.12394087973878061</v>
      </c>
      <c r="E21" s="5">
        <v>7.9679572641617E-2</v>
      </c>
      <c r="F21" s="5">
        <v>7.0522734528950637E-2</v>
      </c>
      <c r="G21" s="5">
        <v>4.0375594200847749E-2</v>
      </c>
      <c r="H21" s="5">
        <v>6.4932712234495871E-2</v>
      </c>
      <c r="I21" s="5">
        <v>3.7807695796606908E-2</v>
      </c>
      <c r="J21" s="5">
        <v>4.0173633951584103E-2</v>
      </c>
      <c r="K21" s="5">
        <v>3.1278823779255165E-2</v>
      </c>
      <c r="L21" s="5">
        <v>2.5178900049450226E-2</v>
      </c>
      <c r="M21" s="5">
        <v>2.1046240222132691E-2</v>
      </c>
      <c r="N21" s="5">
        <v>1.9055850474237128E-2</v>
      </c>
      <c r="O21" s="5">
        <v>4.7274524117682647E-2</v>
      </c>
      <c r="P21" s="5">
        <v>1.9081814400379846E-2</v>
      </c>
      <c r="Q21" s="5">
        <v>1.7352860680007826E-2</v>
      </c>
      <c r="R21" s="5">
        <v>1.4317924534335068E-2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6.5002326271338104E-2</v>
      </c>
      <c r="D30" s="4">
        <v>0.12394087973878061</v>
      </c>
      <c r="E30" s="4">
        <v>7.9679572641617E-2</v>
      </c>
      <c r="F30" s="4">
        <v>7.0522734528950637E-2</v>
      </c>
      <c r="G30" s="4">
        <v>4.0375594200847749E-2</v>
      </c>
      <c r="H30" s="4">
        <v>6.4932712234495871E-2</v>
      </c>
      <c r="I30" s="4">
        <v>3.7807695796606908E-2</v>
      </c>
      <c r="J30" s="4">
        <v>4.0173633951584103E-2</v>
      </c>
      <c r="K30" s="4">
        <v>3.1278823779255165E-2</v>
      </c>
      <c r="L30" s="4">
        <v>2.5178900049450226E-2</v>
      </c>
      <c r="M30" s="4">
        <v>2.1046240222132691E-2</v>
      </c>
      <c r="N30" s="4">
        <v>1.9055850474237128E-2</v>
      </c>
      <c r="O30" s="4">
        <v>4.7274524117682647E-2</v>
      </c>
      <c r="P30" s="4">
        <v>1.9081814400379846E-2</v>
      </c>
      <c r="Q30" s="4">
        <v>1.7352860680007826E-2</v>
      </c>
      <c r="R30" s="4">
        <v>1.4317924534335068E-2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1.9495187451338075E-2</v>
      </c>
      <c r="I34" s="7">
        <v>1.7270089702642089E-2</v>
      </c>
      <c r="J34" s="7">
        <v>1.9972944641593066E-2</v>
      </c>
      <c r="K34" s="7">
        <v>1.6153724736414635E-2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6.5002326271338104E-2</v>
      </c>
      <c r="D43" s="7">
        <v>0.12394087973878061</v>
      </c>
      <c r="E43" s="7">
        <v>7.9679572641617E-2</v>
      </c>
      <c r="F43" s="7">
        <v>7.0522734528950637E-2</v>
      </c>
      <c r="G43" s="7">
        <v>4.0375594200847749E-2</v>
      </c>
      <c r="H43" s="7">
        <v>4.5437524783157802E-2</v>
      </c>
      <c r="I43" s="7">
        <v>2.0537606093964815E-2</v>
      </c>
      <c r="J43" s="7">
        <v>2.0200689309991034E-2</v>
      </c>
      <c r="K43" s="7">
        <v>1.5125099042840531E-2</v>
      </c>
      <c r="L43" s="7">
        <v>2.5178900049450226E-2</v>
      </c>
      <c r="M43" s="7">
        <v>2.1046240222132691E-2</v>
      </c>
      <c r="N43" s="7">
        <v>1.9055850474237128E-2</v>
      </c>
      <c r="O43" s="7">
        <v>4.7274524117682647E-2</v>
      </c>
      <c r="P43" s="7">
        <v>1.9081814400379846E-2</v>
      </c>
      <c r="Q43" s="7">
        <v>1.7352860680007826E-2</v>
      </c>
      <c r="R43" s="7">
        <v>1.4317924534335068E-2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6.8910097522217013</v>
      </c>
      <c r="D52" s="5">
        <v>5.3350050468643682</v>
      </c>
      <c r="E52" s="5">
        <v>5.9771655991649535</v>
      </c>
      <c r="F52" s="5">
        <v>7.0818420182891497</v>
      </c>
      <c r="G52" s="5">
        <v>5.9681259509104105</v>
      </c>
      <c r="H52" s="5">
        <v>8.3433117108756463</v>
      </c>
      <c r="I52" s="5">
        <v>6.8880283730191367</v>
      </c>
      <c r="J52" s="5">
        <v>6.8514974165582911</v>
      </c>
      <c r="K52" s="5">
        <v>5.7559391696861368</v>
      </c>
      <c r="L52" s="5">
        <v>9.4537605819255237</v>
      </c>
      <c r="M52" s="5">
        <v>8.2348623598843407</v>
      </c>
      <c r="N52" s="5">
        <v>7.90058791993187</v>
      </c>
      <c r="O52" s="5">
        <v>9.2850852747346426</v>
      </c>
      <c r="P52" s="5">
        <v>7.4350786709404622</v>
      </c>
      <c r="Q52" s="5">
        <v>7.0621337737266048</v>
      </c>
      <c r="R52" s="5">
        <v>6.3470803494117964</v>
      </c>
    </row>
    <row r="53" spans="1:18" ht="11.25" customHeight="1" x14ac:dyDescent="0.25">
      <c r="A53" s="48" t="s">
        <v>187</v>
      </c>
      <c r="B53" s="49" t="s">
        <v>186</v>
      </c>
      <c r="C53" s="4">
        <v>6.8910097522217013</v>
      </c>
      <c r="D53" s="4">
        <v>5.3350050468643682</v>
      </c>
      <c r="E53" s="4">
        <v>5.9771655991649535</v>
      </c>
      <c r="F53" s="4">
        <v>7.0818420182891497</v>
      </c>
      <c r="G53" s="4">
        <v>5.9681259509104105</v>
      </c>
      <c r="H53" s="4">
        <v>8.3433117108756463</v>
      </c>
      <c r="I53" s="4">
        <v>6.8880283730191367</v>
      </c>
      <c r="J53" s="4">
        <v>6.8514974165582911</v>
      </c>
      <c r="K53" s="4">
        <v>5.7559391696861368</v>
      </c>
      <c r="L53" s="4">
        <v>9.4537605819255237</v>
      </c>
      <c r="M53" s="4">
        <v>8.2348623598843407</v>
      </c>
      <c r="N53" s="4">
        <v>7.90058791993187</v>
      </c>
      <c r="O53" s="4">
        <v>9.2850852747346426</v>
      </c>
      <c r="P53" s="4">
        <v>7.4350786709404622</v>
      </c>
      <c r="Q53" s="4">
        <v>7.0621337737266048</v>
      </c>
      <c r="R53" s="4">
        <v>6.3470803494117964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0.1713056991882749</v>
      </c>
      <c r="D61" s="5">
        <v>0.114598331657928</v>
      </c>
      <c r="E61" s="5">
        <v>7.4824833840140506E-2</v>
      </c>
      <c r="F61" s="5">
        <v>9.7471836275988044E-2</v>
      </c>
      <c r="G61" s="5">
        <v>7.2329606016362874E-2</v>
      </c>
      <c r="H61" s="5">
        <v>0.14683750750198776</v>
      </c>
      <c r="I61" s="5">
        <v>0.12650055660446707</v>
      </c>
      <c r="J61" s="5">
        <v>0.15342728233511915</v>
      </c>
      <c r="K61" s="5">
        <v>9.0677678831139544E-2</v>
      </c>
      <c r="L61" s="5">
        <v>0.15222259212839567</v>
      </c>
      <c r="M61" s="5">
        <v>0.17207882950950723</v>
      </c>
      <c r="N61" s="5">
        <v>0.15708879417266275</v>
      </c>
      <c r="O61" s="5">
        <v>0.20736019522744412</v>
      </c>
      <c r="P61" s="5">
        <v>0.23279905877434898</v>
      </c>
      <c r="Q61" s="5">
        <v>0.12853936820440212</v>
      </c>
      <c r="R61" s="5">
        <v>0.11094826063859506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0.1713056991882749</v>
      </c>
      <c r="D68" s="4">
        <v>0.114598331657928</v>
      </c>
      <c r="E68" s="4">
        <v>7.4824833840140506E-2</v>
      </c>
      <c r="F68" s="4">
        <v>9.7471836275988044E-2</v>
      </c>
      <c r="G68" s="4">
        <v>7.2329606016362874E-2</v>
      </c>
      <c r="H68" s="4">
        <v>0.14683750750198776</v>
      </c>
      <c r="I68" s="4">
        <v>0.12650055660446707</v>
      </c>
      <c r="J68" s="4">
        <v>0.15342728233511915</v>
      </c>
      <c r="K68" s="4">
        <v>9.0677678831139544E-2</v>
      </c>
      <c r="L68" s="4">
        <v>0.15222259212839567</v>
      </c>
      <c r="M68" s="4">
        <v>0.17207882950950723</v>
      </c>
      <c r="N68" s="4">
        <v>0.15708879417266275</v>
      </c>
      <c r="O68" s="4">
        <v>0.20736019522744412</v>
      </c>
      <c r="P68" s="4">
        <v>0.23279905877434898</v>
      </c>
      <c r="Q68" s="4">
        <v>0.12853936820440212</v>
      </c>
      <c r="R68" s="4">
        <v>0.11094826063859506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0.1713056991882749</v>
      </c>
      <c r="D71" s="7">
        <v>0.114598331657928</v>
      </c>
      <c r="E71" s="7">
        <v>7.4824833840140506E-2</v>
      </c>
      <c r="F71" s="7">
        <v>9.7471836275988044E-2</v>
      </c>
      <c r="G71" s="7">
        <v>7.2329606016362874E-2</v>
      </c>
      <c r="H71" s="7">
        <v>0.14683750750198776</v>
      </c>
      <c r="I71" s="7">
        <v>0.12650055660446707</v>
      </c>
      <c r="J71" s="7">
        <v>0.15342728233511915</v>
      </c>
      <c r="K71" s="7">
        <v>9.0677678831139544E-2</v>
      </c>
      <c r="L71" s="7">
        <v>0.15222259212839567</v>
      </c>
      <c r="M71" s="7">
        <v>0.17207882950950723</v>
      </c>
      <c r="N71" s="7">
        <v>0.15708879417266275</v>
      </c>
      <c r="O71" s="7">
        <v>0.20736019522744412</v>
      </c>
      <c r="P71" s="7">
        <v>0.23279905877434898</v>
      </c>
      <c r="Q71" s="7">
        <v>0.12853936820440212</v>
      </c>
      <c r="R71" s="7">
        <v>0.11094826063859506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9.3070745413113016</v>
      </c>
      <c r="D79" s="5">
        <v>7.8537196342291198</v>
      </c>
      <c r="E79" s="5">
        <v>8.8870820516367104</v>
      </c>
      <c r="F79" s="5">
        <v>9.526029666517573</v>
      </c>
      <c r="G79" s="5">
        <v>8.7862729299279181</v>
      </c>
      <c r="H79" s="5">
        <v>11.221580118014543</v>
      </c>
      <c r="I79" s="5">
        <v>10.071670311495494</v>
      </c>
      <c r="J79" s="5">
        <v>11.520152418659579</v>
      </c>
      <c r="K79" s="5">
        <v>9.1762326093880713</v>
      </c>
      <c r="L79" s="5">
        <v>13.346832691873427</v>
      </c>
      <c r="M79" s="5">
        <v>12.845797388079442</v>
      </c>
      <c r="N79" s="5">
        <v>12.710106339477139</v>
      </c>
      <c r="O79" s="5">
        <v>15.260630905567364</v>
      </c>
      <c r="P79" s="5">
        <v>13.232180606944635</v>
      </c>
      <c r="Q79" s="5">
        <v>12.975988518511487</v>
      </c>
      <c r="R79" s="5">
        <v>12.131668287641713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431</v>
      </c>
      <c r="B1" s="42" t="s">
        <v>430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742.84771860664523</v>
      </c>
      <c r="D2" s="45">
        <v>767.73239000000001</v>
      </c>
      <c r="E2" s="45">
        <v>809.10517000000004</v>
      </c>
      <c r="F2" s="45">
        <v>801.40943000000004</v>
      </c>
      <c r="G2" s="45">
        <v>854.27737999999999</v>
      </c>
      <c r="H2" s="45">
        <v>883.75501969876325</v>
      </c>
      <c r="I2" s="45">
        <v>897.83384000000024</v>
      </c>
      <c r="J2" s="45">
        <v>956.86879999999996</v>
      </c>
      <c r="K2" s="45">
        <v>994.09753999999998</v>
      </c>
      <c r="L2" s="45">
        <v>920.93398999999999</v>
      </c>
      <c r="M2" s="45">
        <v>893.40473222182675</v>
      </c>
      <c r="N2" s="45">
        <v>904.86978149814979</v>
      </c>
      <c r="O2" s="45">
        <v>854.3489133168099</v>
      </c>
      <c r="P2" s="45">
        <v>844.25655780211355</v>
      </c>
      <c r="Q2" s="45">
        <v>864.38413658780951</v>
      </c>
      <c r="R2" s="45">
        <v>875.97679115214271</v>
      </c>
    </row>
    <row r="3" spans="1:18" ht="11.25" customHeight="1" x14ac:dyDescent="0.25">
      <c r="A3" s="46" t="s">
        <v>286</v>
      </c>
      <c r="B3" s="47" t="s">
        <v>285</v>
      </c>
      <c r="C3" s="5">
        <v>139.52407567026242</v>
      </c>
      <c r="D3" s="5">
        <v>131.08465000000001</v>
      </c>
      <c r="E3" s="5">
        <v>103.49038999999999</v>
      </c>
      <c r="F3" s="5">
        <v>92.307599999999994</v>
      </c>
      <c r="G3" s="5">
        <v>88.300749999999994</v>
      </c>
      <c r="H3" s="5">
        <v>106.52416571121343</v>
      </c>
      <c r="I3" s="5">
        <v>155.05792000000002</v>
      </c>
      <c r="J3" s="5">
        <v>164.13350000000003</v>
      </c>
      <c r="K3" s="5">
        <v>155.20863</v>
      </c>
      <c r="L3" s="5">
        <v>111.70446999999999</v>
      </c>
      <c r="M3" s="5">
        <v>78.432784551923248</v>
      </c>
      <c r="N3" s="5">
        <v>70.467729970570446</v>
      </c>
      <c r="O3" s="5">
        <v>69.481396812806594</v>
      </c>
      <c r="P3" s="5">
        <v>64.032292086514815</v>
      </c>
      <c r="Q3" s="5">
        <v>67.288693801135423</v>
      </c>
      <c r="R3" s="5">
        <v>69.116423288398934</v>
      </c>
    </row>
    <row r="4" spans="1:18" ht="11.25" customHeight="1" x14ac:dyDescent="0.25">
      <c r="A4" s="48" t="s">
        <v>284</v>
      </c>
      <c r="B4" s="49" t="s">
        <v>283</v>
      </c>
      <c r="C4" s="4">
        <v>139.26137150617103</v>
      </c>
      <c r="D4" s="4">
        <v>131.08465000000001</v>
      </c>
      <c r="E4" s="4">
        <v>103.49038999999999</v>
      </c>
      <c r="F4" s="4">
        <v>92.307599999999994</v>
      </c>
      <c r="G4" s="4">
        <v>87.600719999999995</v>
      </c>
      <c r="H4" s="4">
        <v>105.06724088601948</v>
      </c>
      <c r="I4" s="4">
        <v>153.65807000000001</v>
      </c>
      <c r="J4" s="4">
        <v>162.83278000000001</v>
      </c>
      <c r="K4" s="4">
        <v>154.00863000000001</v>
      </c>
      <c r="L4" s="4">
        <v>105.40385999999998</v>
      </c>
      <c r="M4" s="4">
        <v>72.557065756568193</v>
      </c>
      <c r="N4" s="4">
        <v>63.662814504661704</v>
      </c>
      <c r="O4" s="4">
        <v>67.188477022460205</v>
      </c>
      <c r="P4" s="4">
        <v>61.93501750530983</v>
      </c>
      <c r="Q4" s="4">
        <v>64.943989797435918</v>
      </c>
      <c r="R4" s="4">
        <v>67.018894465819898</v>
      </c>
    </row>
    <row r="5" spans="1:18" ht="11.25" customHeight="1" x14ac:dyDescent="0.25">
      <c r="A5" s="50" t="s">
        <v>282</v>
      </c>
      <c r="B5" s="51" t="s">
        <v>281</v>
      </c>
      <c r="C5" s="7">
        <v>132.45533025908355</v>
      </c>
      <c r="D5" s="7">
        <v>129.68564000000001</v>
      </c>
      <c r="E5" s="7">
        <v>100.09041999999999</v>
      </c>
      <c r="F5" s="7">
        <v>89.605099999999993</v>
      </c>
      <c r="G5" s="7">
        <v>84.200530000000001</v>
      </c>
      <c r="H5" s="7">
        <v>95.537423765670482</v>
      </c>
      <c r="I5" s="7">
        <v>142.75974000000002</v>
      </c>
      <c r="J5" s="7">
        <v>154.03064000000001</v>
      </c>
      <c r="K5" s="7">
        <v>144.50729000000001</v>
      </c>
      <c r="L5" s="7">
        <v>104.00406999999998</v>
      </c>
      <c r="M5" s="7">
        <v>72.557065756568193</v>
      </c>
      <c r="N5" s="7">
        <v>62.993814507555442</v>
      </c>
      <c r="O5" s="7">
        <v>67.188477022460205</v>
      </c>
      <c r="P5" s="7">
        <v>61.93501750530983</v>
      </c>
      <c r="Q5" s="7">
        <v>64.943989797435918</v>
      </c>
      <c r="R5" s="7">
        <v>62.242200868936216</v>
      </c>
    </row>
    <row r="6" spans="1:18" ht="11.25" customHeight="1" x14ac:dyDescent="0.25">
      <c r="A6" s="52" t="s">
        <v>280</v>
      </c>
      <c r="B6" s="53" t="s">
        <v>279</v>
      </c>
      <c r="C6" s="6">
        <v>1.3136519741841099</v>
      </c>
      <c r="D6" s="6">
        <v>0.65281</v>
      </c>
      <c r="E6" s="6">
        <v>3.9001199999999998</v>
      </c>
      <c r="F6" s="6">
        <v>1.3955</v>
      </c>
      <c r="G6" s="6">
        <v>0</v>
      </c>
      <c r="H6" s="6">
        <v>0</v>
      </c>
      <c r="I6" s="6">
        <v>0</v>
      </c>
      <c r="J6" s="6">
        <v>20.07518</v>
      </c>
      <c r="K6" s="6">
        <v>0</v>
      </c>
      <c r="L6" s="6">
        <v>0</v>
      </c>
      <c r="M6" s="6">
        <v>0.71602751855477353</v>
      </c>
      <c r="N6" s="6">
        <v>0</v>
      </c>
      <c r="O6" s="6">
        <v>7.1892551604639721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110.98308460953875</v>
      </c>
      <c r="D8" s="6">
        <v>105.73119</v>
      </c>
      <c r="E8" s="6">
        <v>64.890360000000001</v>
      </c>
      <c r="F8" s="6">
        <v>50.009740000000001</v>
      </c>
      <c r="G8" s="6">
        <v>49.700409999999998</v>
      </c>
      <c r="H8" s="6">
        <v>60.78534580636974</v>
      </c>
      <c r="I8" s="6">
        <v>98.659890000000004</v>
      </c>
      <c r="J8" s="6">
        <v>87.252309999999994</v>
      </c>
      <c r="K8" s="6">
        <v>102.50714000000001</v>
      </c>
      <c r="L8" s="6">
        <v>65.700869999999995</v>
      </c>
      <c r="M8" s="6">
        <v>35.846289357525528</v>
      </c>
      <c r="N8" s="6">
        <v>25.709937320907571</v>
      </c>
      <c r="O8" s="6">
        <v>21.067374979750113</v>
      </c>
      <c r="P8" s="6">
        <v>23.313669124590401</v>
      </c>
      <c r="Q8" s="6">
        <v>19.92153828315292</v>
      </c>
      <c r="R8" s="6">
        <v>18.987907394319109</v>
      </c>
    </row>
    <row r="9" spans="1:18" ht="11.25" customHeight="1" x14ac:dyDescent="0.25">
      <c r="A9" s="52" t="s">
        <v>274</v>
      </c>
      <c r="B9" s="53" t="s">
        <v>273</v>
      </c>
      <c r="C9" s="6">
        <v>20.158593675360699</v>
      </c>
      <c r="D9" s="6">
        <v>23.301639999999999</v>
      </c>
      <c r="E9" s="6">
        <v>31.299939999999999</v>
      </c>
      <c r="F9" s="6">
        <v>38.199860000000001</v>
      </c>
      <c r="G9" s="6">
        <v>34.500120000000003</v>
      </c>
      <c r="H9" s="6">
        <v>34.752077959300742</v>
      </c>
      <c r="I9" s="6">
        <v>44.099850000000004</v>
      </c>
      <c r="J9" s="6">
        <v>46.703150000000001</v>
      </c>
      <c r="K9" s="6">
        <v>42.000149999999998</v>
      </c>
      <c r="L9" s="6">
        <v>38.303199999999997</v>
      </c>
      <c r="M9" s="6">
        <v>35.994748880487883</v>
      </c>
      <c r="N9" s="6">
        <v>37.283877186647871</v>
      </c>
      <c r="O9" s="6">
        <v>38.931846882246113</v>
      </c>
      <c r="P9" s="6">
        <v>38.621348380719425</v>
      </c>
      <c r="Q9" s="6">
        <v>45.022451514282999</v>
      </c>
      <c r="R9" s="6">
        <v>43.254293474617107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6.8060412470874656</v>
      </c>
      <c r="D11" s="7">
        <v>1.3990100000000001</v>
      </c>
      <c r="E11" s="7">
        <v>3.3999700000000002</v>
      </c>
      <c r="F11" s="7">
        <v>2.7025000000000001</v>
      </c>
      <c r="G11" s="7">
        <v>3.4001899999999998</v>
      </c>
      <c r="H11" s="7">
        <v>9.5298171203489943</v>
      </c>
      <c r="I11" s="7">
        <v>10.89833</v>
      </c>
      <c r="J11" s="7">
        <v>8.8021399999999996</v>
      </c>
      <c r="K11" s="7">
        <v>9.5013400000000008</v>
      </c>
      <c r="L11" s="7">
        <v>1.3997900000000001</v>
      </c>
      <c r="M11" s="7">
        <v>0</v>
      </c>
      <c r="N11" s="7">
        <v>0.66899999710625924</v>
      </c>
      <c r="O11" s="7">
        <v>0</v>
      </c>
      <c r="P11" s="7">
        <v>0</v>
      </c>
      <c r="Q11" s="7">
        <v>0</v>
      </c>
      <c r="R11" s="7">
        <v>4.7766935968836881</v>
      </c>
    </row>
    <row r="12" spans="1:18" ht="11.25" customHeight="1" x14ac:dyDescent="0.25">
      <c r="A12" s="52" t="s">
        <v>268</v>
      </c>
      <c r="B12" s="53" t="s">
        <v>267</v>
      </c>
      <c r="C12" s="6">
        <v>6.8060412470874656</v>
      </c>
      <c r="D12" s="6">
        <v>1.3990100000000001</v>
      </c>
      <c r="E12" s="6">
        <v>3.3999700000000002</v>
      </c>
      <c r="F12" s="6">
        <v>2.7025000000000001</v>
      </c>
      <c r="G12" s="6">
        <v>3.4001899999999998</v>
      </c>
      <c r="H12" s="6">
        <v>9.5298171203489943</v>
      </c>
      <c r="I12" s="6">
        <v>10.89833</v>
      </c>
      <c r="J12" s="6">
        <v>8.8021399999999996</v>
      </c>
      <c r="K12" s="6">
        <v>9.5013400000000008</v>
      </c>
      <c r="L12" s="6">
        <v>1.3997900000000001</v>
      </c>
      <c r="M12" s="6">
        <v>0</v>
      </c>
      <c r="N12" s="6">
        <v>0.66899999710625924</v>
      </c>
      <c r="O12" s="6">
        <v>0</v>
      </c>
      <c r="P12" s="6">
        <v>0</v>
      </c>
      <c r="Q12" s="6">
        <v>0</v>
      </c>
      <c r="R12" s="6">
        <v>4.7766935968836881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0.2627041640913923</v>
      </c>
      <c r="D15" s="4">
        <v>0</v>
      </c>
      <c r="E15" s="4">
        <v>0</v>
      </c>
      <c r="F15" s="4">
        <v>0</v>
      </c>
      <c r="G15" s="4">
        <v>0.70003000000000171</v>
      </c>
      <c r="H15" s="4">
        <v>1.4569248251939566</v>
      </c>
      <c r="I15" s="4">
        <v>1.3998500000000038</v>
      </c>
      <c r="J15" s="4">
        <v>1.3007200000000003</v>
      </c>
      <c r="K15" s="4">
        <v>1.2</v>
      </c>
      <c r="L15" s="4">
        <v>6.3006099999999998</v>
      </c>
      <c r="M15" s="4">
        <v>5.8757187953550529</v>
      </c>
      <c r="N15" s="4">
        <v>6.8049154659087447</v>
      </c>
      <c r="O15" s="4">
        <v>2.2929197903463852</v>
      </c>
      <c r="P15" s="4">
        <v>2.0972745812049891</v>
      </c>
      <c r="Q15" s="4">
        <v>2.3447040036994977</v>
      </c>
      <c r="R15" s="4">
        <v>2.0975288225790378</v>
      </c>
    </row>
    <row r="16" spans="1:18" ht="11.25" customHeight="1" x14ac:dyDescent="0.25">
      <c r="A16" s="50" t="s">
        <v>260</v>
      </c>
      <c r="B16" s="51" t="s">
        <v>259</v>
      </c>
      <c r="C16" s="7">
        <v>0.2627041640913923</v>
      </c>
      <c r="D16" s="7">
        <v>0</v>
      </c>
      <c r="E16" s="7">
        <v>0</v>
      </c>
      <c r="F16" s="7">
        <v>0</v>
      </c>
      <c r="G16" s="7">
        <v>0.70003000000000171</v>
      </c>
      <c r="H16" s="7">
        <v>1.4569248251939566</v>
      </c>
      <c r="I16" s="7">
        <v>1.3998500000000038</v>
      </c>
      <c r="J16" s="7">
        <v>1.3007200000000003</v>
      </c>
      <c r="K16" s="7">
        <v>1.2</v>
      </c>
      <c r="L16" s="7">
        <v>6.3006099999999998</v>
      </c>
      <c r="M16" s="7">
        <v>5.8757187953550529</v>
      </c>
      <c r="N16" s="7">
        <v>6.8049154659087447</v>
      </c>
      <c r="O16" s="7">
        <v>2.2929197903463852</v>
      </c>
      <c r="P16" s="7">
        <v>2.0972745812049891</v>
      </c>
      <c r="Q16" s="7">
        <v>2.3447040036994977</v>
      </c>
      <c r="R16" s="7">
        <v>2.0975288225790378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87.704575384177076</v>
      </c>
      <c r="D21" s="5">
        <v>73.049139999999994</v>
      </c>
      <c r="E21" s="5">
        <v>96.89430999999999</v>
      </c>
      <c r="F21" s="5">
        <v>104.3177</v>
      </c>
      <c r="G21" s="5">
        <v>122.51478</v>
      </c>
      <c r="H21" s="5">
        <v>103.29932042176165</v>
      </c>
      <c r="I21" s="5">
        <v>90.038170000000008</v>
      </c>
      <c r="J21" s="5">
        <v>89.008849999999995</v>
      </c>
      <c r="K21" s="5">
        <v>96.424409999999995</v>
      </c>
      <c r="L21" s="5">
        <v>86.154049999999998</v>
      </c>
      <c r="M21" s="5">
        <v>90.473858222499103</v>
      </c>
      <c r="N21" s="5">
        <v>94.393021693721778</v>
      </c>
      <c r="O21" s="5">
        <v>84.303221724092367</v>
      </c>
      <c r="P21" s="5">
        <v>78.142007088869917</v>
      </c>
      <c r="Q21" s="5">
        <v>68.662707444966699</v>
      </c>
      <c r="R21" s="5">
        <v>70.186558026768509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87.704575384177076</v>
      </c>
      <c r="D30" s="4">
        <v>73.049139999999994</v>
      </c>
      <c r="E30" s="4">
        <v>96.89430999999999</v>
      </c>
      <c r="F30" s="4">
        <v>104.3177</v>
      </c>
      <c r="G30" s="4">
        <v>122.51478</v>
      </c>
      <c r="H30" s="4">
        <v>103.29932042176165</v>
      </c>
      <c r="I30" s="4">
        <v>90.038170000000008</v>
      </c>
      <c r="J30" s="4">
        <v>89.008849999999995</v>
      </c>
      <c r="K30" s="4">
        <v>96.424409999999995</v>
      </c>
      <c r="L30" s="4">
        <v>86.154049999999998</v>
      </c>
      <c r="M30" s="4">
        <v>90.473858222499103</v>
      </c>
      <c r="N30" s="4">
        <v>94.393021693721778</v>
      </c>
      <c r="O30" s="4">
        <v>84.303221724092367</v>
      </c>
      <c r="P30" s="4">
        <v>78.142007088869917</v>
      </c>
      <c r="Q30" s="4">
        <v>68.662707444966699</v>
      </c>
      <c r="R30" s="4">
        <v>70.186558026768509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16.480894437612349</v>
      </c>
      <c r="D34" s="7">
        <v>15.38889</v>
      </c>
      <c r="E34" s="7">
        <v>10.9862</v>
      </c>
      <c r="F34" s="7">
        <v>12.061640000000001</v>
      </c>
      <c r="G34" s="7">
        <v>2.20194</v>
      </c>
      <c r="H34" s="7">
        <v>3.2960138377756332</v>
      </c>
      <c r="I34" s="7">
        <v>5.4894800000000004</v>
      </c>
      <c r="J34" s="7">
        <v>6.5968400000000003</v>
      </c>
      <c r="K34" s="7">
        <v>8.7967700000000004</v>
      </c>
      <c r="L34" s="7">
        <v>9.8770500000000006</v>
      </c>
      <c r="M34" s="7">
        <v>9.8877612322927746</v>
      </c>
      <c r="N34" s="7">
        <v>8.7896032633270025</v>
      </c>
      <c r="O34" s="7">
        <v>9.9189581030629537</v>
      </c>
      <c r="P34" s="7">
        <v>9.9183781406787777</v>
      </c>
      <c r="Q34" s="7">
        <v>7.7119039492479846</v>
      </c>
      <c r="R34" s="7">
        <v>8.8095430322447434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3.0570048164799752</v>
      </c>
      <c r="D43" s="7">
        <v>6.1045199999999999</v>
      </c>
      <c r="E43" s="7">
        <v>3.1015100000000002</v>
      </c>
      <c r="F43" s="7">
        <v>4.09544</v>
      </c>
      <c r="G43" s="7">
        <v>6.1014299999999997</v>
      </c>
      <c r="H43" s="7">
        <v>7.1650262545566337</v>
      </c>
      <c r="I43" s="7">
        <v>7.1984899999999996</v>
      </c>
      <c r="J43" s="7">
        <v>7.2003500000000003</v>
      </c>
      <c r="K43" s="7">
        <v>8.2039100000000005</v>
      </c>
      <c r="L43" s="7">
        <v>7.2013499999999997</v>
      </c>
      <c r="M43" s="7">
        <v>7.1646989457587633</v>
      </c>
      <c r="N43" s="7">
        <v>6.0913733313410985</v>
      </c>
      <c r="O43" s="7">
        <v>6.0894493187014032</v>
      </c>
      <c r="P43" s="7">
        <v>6.0892633956008542</v>
      </c>
      <c r="Q43" s="7">
        <v>5.064237690464406</v>
      </c>
      <c r="R43" s="7">
        <v>5.0642085824869509</v>
      </c>
    </row>
    <row r="44" spans="1:18" ht="11.25" customHeight="1" x14ac:dyDescent="0.25">
      <c r="A44" s="50" t="s">
        <v>205</v>
      </c>
      <c r="B44" s="51" t="s">
        <v>204</v>
      </c>
      <c r="C44" s="7">
        <v>48.724805406360545</v>
      </c>
      <c r="D44" s="7">
        <v>35.356099999999998</v>
      </c>
      <c r="E44" s="7">
        <v>33.406779999999998</v>
      </c>
      <c r="F44" s="7">
        <v>37.25967</v>
      </c>
      <c r="G44" s="7">
        <v>40.111499999999999</v>
      </c>
      <c r="H44" s="7">
        <v>42.991265719428817</v>
      </c>
      <c r="I44" s="7">
        <v>43.906590000000001</v>
      </c>
      <c r="J44" s="7">
        <v>46.812420000000003</v>
      </c>
      <c r="K44" s="7">
        <v>46.777859999999997</v>
      </c>
      <c r="L44" s="7">
        <v>44.875979999999998</v>
      </c>
      <c r="M44" s="7">
        <v>37.260057567999297</v>
      </c>
      <c r="N44" s="7">
        <v>30.572357978034475</v>
      </c>
      <c r="O44" s="7">
        <v>26.751368820693433</v>
      </c>
      <c r="P44" s="7">
        <v>23.886414675719603</v>
      </c>
      <c r="Q44" s="7">
        <v>19.10408811726532</v>
      </c>
      <c r="R44" s="7">
        <v>21.011309937759389</v>
      </c>
    </row>
    <row r="45" spans="1:18" ht="11.25" customHeight="1" x14ac:dyDescent="0.25">
      <c r="A45" s="50" t="s">
        <v>203</v>
      </c>
      <c r="B45" s="51" t="s">
        <v>202</v>
      </c>
      <c r="C45" s="7">
        <v>19.441870723724215</v>
      </c>
      <c r="D45" s="7">
        <v>16.199629999999999</v>
      </c>
      <c r="E45" s="7">
        <v>49.399819999999998</v>
      </c>
      <c r="F45" s="7">
        <v>50.900950000000002</v>
      </c>
      <c r="G45" s="7">
        <v>74.099909999999994</v>
      </c>
      <c r="H45" s="7">
        <v>49.847014610000556</v>
      </c>
      <c r="I45" s="7">
        <v>33.44361</v>
      </c>
      <c r="J45" s="7">
        <v>28.399239999999999</v>
      </c>
      <c r="K45" s="7">
        <v>32.645870000000002</v>
      </c>
      <c r="L45" s="7">
        <v>24.199670000000001</v>
      </c>
      <c r="M45" s="7">
        <v>36.161340476448267</v>
      </c>
      <c r="N45" s="7">
        <v>48.939687121019205</v>
      </c>
      <c r="O45" s="7">
        <v>41.543445481634578</v>
      </c>
      <c r="P45" s="7">
        <v>38.247950876870682</v>
      </c>
      <c r="Q45" s="7">
        <v>36.782477687988987</v>
      </c>
      <c r="R45" s="7">
        <v>35.301496474277428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19.441870723724215</v>
      </c>
      <c r="D49" s="6">
        <v>16.199629999999999</v>
      </c>
      <c r="E49" s="6">
        <v>49.399819999999998</v>
      </c>
      <c r="F49" s="6">
        <v>50.900950000000002</v>
      </c>
      <c r="G49" s="6">
        <v>74.099909999999994</v>
      </c>
      <c r="H49" s="6">
        <v>49.847014610000556</v>
      </c>
      <c r="I49" s="6">
        <v>33.44361</v>
      </c>
      <c r="J49" s="6">
        <v>28.399239999999999</v>
      </c>
      <c r="K49" s="6">
        <v>32.645870000000002</v>
      </c>
      <c r="L49" s="6">
        <v>24.199670000000001</v>
      </c>
      <c r="M49" s="6">
        <v>36.161340476448267</v>
      </c>
      <c r="N49" s="6">
        <v>48.939687121019205</v>
      </c>
      <c r="O49" s="6">
        <v>41.543445481634578</v>
      </c>
      <c r="P49" s="6">
        <v>38.247950876870682</v>
      </c>
      <c r="Q49" s="6">
        <v>36.782477687988987</v>
      </c>
      <c r="R49" s="6">
        <v>35.301496474277428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276.55132253336825</v>
      </c>
      <c r="D52" s="5">
        <v>285.78361999999998</v>
      </c>
      <c r="E52" s="5">
        <v>324.63517000000002</v>
      </c>
      <c r="F52" s="5">
        <v>334.60138999999998</v>
      </c>
      <c r="G52" s="5">
        <v>353.12292000000002</v>
      </c>
      <c r="H52" s="5">
        <v>371.75334024858557</v>
      </c>
      <c r="I52" s="5">
        <v>323.32670999999999</v>
      </c>
      <c r="J52" s="5">
        <v>328.54246000000001</v>
      </c>
      <c r="K52" s="5">
        <v>324.13173</v>
      </c>
      <c r="L52" s="5">
        <v>303.97113000000002</v>
      </c>
      <c r="M52" s="5">
        <v>322.31417201579961</v>
      </c>
      <c r="N52" s="5">
        <v>333.99927686214068</v>
      </c>
      <c r="O52" s="5">
        <v>310.50284117522403</v>
      </c>
      <c r="P52" s="5">
        <v>303.62808866608987</v>
      </c>
      <c r="Q52" s="5">
        <v>300.44093586180639</v>
      </c>
      <c r="R52" s="5">
        <v>296.55421079491686</v>
      </c>
    </row>
    <row r="53" spans="1:18" ht="11.25" customHeight="1" x14ac:dyDescent="0.25">
      <c r="A53" s="48" t="s">
        <v>187</v>
      </c>
      <c r="B53" s="49" t="s">
        <v>186</v>
      </c>
      <c r="C53" s="4">
        <v>276.55132253336825</v>
      </c>
      <c r="D53" s="4">
        <v>285.78361999999998</v>
      </c>
      <c r="E53" s="4">
        <v>324.63517000000002</v>
      </c>
      <c r="F53" s="4">
        <v>334.60138999999998</v>
      </c>
      <c r="G53" s="4">
        <v>353.12292000000002</v>
      </c>
      <c r="H53" s="4">
        <v>371.75334024858557</v>
      </c>
      <c r="I53" s="4">
        <v>323.32670999999999</v>
      </c>
      <c r="J53" s="4">
        <v>328.54246000000001</v>
      </c>
      <c r="K53" s="4">
        <v>324.13173</v>
      </c>
      <c r="L53" s="4">
        <v>303.97113000000002</v>
      </c>
      <c r="M53" s="4">
        <v>322.31417201579961</v>
      </c>
      <c r="N53" s="4">
        <v>333.99927686214068</v>
      </c>
      <c r="O53" s="4">
        <v>310.50284117522403</v>
      </c>
      <c r="P53" s="4">
        <v>303.62808866608987</v>
      </c>
      <c r="Q53" s="4">
        <v>300.44093586180639</v>
      </c>
      <c r="R53" s="4">
        <v>296.55421079491686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0.45382121800954789</v>
      </c>
      <c r="D60" s="5">
        <v>0.39961999999999998</v>
      </c>
      <c r="E60" s="5">
        <v>0.30004999999999998</v>
      </c>
      <c r="F60" s="5">
        <v>0.29974000000000001</v>
      </c>
      <c r="G60" s="5">
        <v>0.49946000000000002</v>
      </c>
      <c r="H60" s="5">
        <v>0.59709987147738097</v>
      </c>
      <c r="I60" s="5">
        <v>0.60019</v>
      </c>
      <c r="J60" s="5">
        <v>0.59945999999999999</v>
      </c>
      <c r="K60" s="5">
        <v>0.39985999999999999</v>
      </c>
      <c r="L60" s="5">
        <v>0.60018000000000005</v>
      </c>
      <c r="M60" s="5">
        <v>0.5732104341298635</v>
      </c>
      <c r="N60" s="5">
        <v>0.52545922902721731</v>
      </c>
      <c r="O60" s="5">
        <v>0.52546864011530514</v>
      </c>
      <c r="P60" s="5">
        <v>0.64491341236561761</v>
      </c>
      <c r="Q60" s="5">
        <v>0.52546343377441662</v>
      </c>
      <c r="R60" s="5">
        <v>0.52545796127730515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0.20000999999999999</v>
      </c>
      <c r="F61" s="5">
        <v>1.8995200000000001</v>
      </c>
      <c r="G61" s="5">
        <v>1.90021</v>
      </c>
      <c r="H61" s="5">
        <v>50.920738951146731</v>
      </c>
      <c r="I61" s="5">
        <v>59.887900000000002</v>
      </c>
      <c r="J61" s="5">
        <v>64.904399999999995</v>
      </c>
      <c r="K61" s="5">
        <v>87.800939999999997</v>
      </c>
      <c r="L61" s="5">
        <v>76.382059999999996</v>
      </c>
      <c r="M61" s="5">
        <v>81.228635560902291</v>
      </c>
      <c r="N61" s="5">
        <v>86.222676335395974</v>
      </c>
      <c r="O61" s="5">
        <v>92.339888446136797</v>
      </c>
      <c r="P61" s="5">
        <v>92.317121201876859</v>
      </c>
      <c r="Q61" s="5">
        <v>105.61866031611356</v>
      </c>
      <c r="R61" s="5">
        <v>108.43488552205825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0.20000999999999999</v>
      </c>
      <c r="F68" s="4">
        <v>1.8995200000000001</v>
      </c>
      <c r="G68" s="4">
        <v>1.90021</v>
      </c>
      <c r="H68" s="4">
        <v>50.920738951146731</v>
      </c>
      <c r="I68" s="4">
        <v>59.887900000000002</v>
      </c>
      <c r="J68" s="4">
        <v>64.904399999999995</v>
      </c>
      <c r="K68" s="4">
        <v>87.800939999999997</v>
      </c>
      <c r="L68" s="4">
        <v>76.382059999999996</v>
      </c>
      <c r="M68" s="4">
        <v>81.228635560902291</v>
      </c>
      <c r="N68" s="4">
        <v>86.222676335395974</v>
      </c>
      <c r="O68" s="4">
        <v>92.339888446136797</v>
      </c>
      <c r="P68" s="4">
        <v>92.317121201876859</v>
      </c>
      <c r="Q68" s="4">
        <v>105.61866031611356</v>
      </c>
      <c r="R68" s="4">
        <v>108.43488552205825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0.20000999999999999</v>
      </c>
      <c r="F69" s="7">
        <v>1.8995200000000001</v>
      </c>
      <c r="G69" s="7">
        <v>1.90021</v>
      </c>
      <c r="H69" s="7">
        <v>50.920738951146731</v>
      </c>
      <c r="I69" s="7">
        <v>59.887900000000002</v>
      </c>
      <c r="J69" s="7">
        <v>64.904399999999995</v>
      </c>
      <c r="K69" s="7">
        <v>87.800939999999997</v>
      </c>
      <c r="L69" s="7">
        <v>76.382059999999996</v>
      </c>
      <c r="M69" s="7">
        <v>81.204751641902888</v>
      </c>
      <c r="N69" s="7">
        <v>85.983831661615341</v>
      </c>
      <c r="O69" s="7">
        <v>92.053272870147083</v>
      </c>
      <c r="P69" s="7">
        <v>91.958841273915937</v>
      </c>
      <c r="Q69" s="7">
        <v>105.04543294290445</v>
      </c>
      <c r="R69" s="7">
        <v>107.81389174060925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2.3883918999396386E-2</v>
      </c>
      <c r="N71" s="7">
        <v>0.23884467378062937</v>
      </c>
      <c r="O71" s="7">
        <v>0.28661557598971249</v>
      </c>
      <c r="P71" s="7">
        <v>0.35827992796092534</v>
      </c>
      <c r="Q71" s="7">
        <v>0.5732273732091091</v>
      </c>
      <c r="R71" s="7">
        <v>0.62099378144900197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153.65471161251054</v>
      </c>
      <c r="D79" s="5">
        <v>168.76945000000001</v>
      </c>
      <c r="E79" s="5">
        <v>174.72694999999999</v>
      </c>
      <c r="F79" s="5">
        <v>168.7911</v>
      </c>
      <c r="G79" s="5">
        <v>160.43469999999999</v>
      </c>
      <c r="H79" s="5">
        <v>167.7583255790546</v>
      </c>
      <c r="I79" s="5">
        <v>170.07364000000001</v>
      </c>
      <c r="J79" s="5">
        <v>172.12726000000001</v>
      </c>
      <c r="K79" s="5">
        <v>175.82542000000001</v>
      </c>
      <c r="L79" s="5">
        <v>155.18039999999999</v>
      </c>
      <c r="M79" s="5">
        <v>161.31208212528983</v>
      </c>
      <c r="N79" s="5">
        <v>158.73412201251338</v>
      </c>
      <c r="O79" s="5">
        <v>156.92180314524063</v>
      </c>
      <c r="P79" s="5">
        <v>156.83267753482716</v>
      </c>
      <c r="Q79" s="5">
        <v>158.5478086564973</v>
      </c>
      <c r="R79" s="5">
        <v>159.40522728432535</v>
      </c>
    </row>
    <row r="80" spans="1:18" ht="11.25" customHeight="1" x14ac:dyDescent="0.25">
      <c r="A80" s="58" t="s">
        <v>133</v>
      </c>
      <c r="B80" s="47">
        <v>7200</v>
      </c>
      <c r="C80" s="5">
        <v>84.959212188317423</v>
      </c>
      <c r="D80" s="5">
        <v>108.64591</v>
      </c>
      <c r="E80" s="5">
        <v>108.85829</v>
      </c>
      <c r="F80" s="5">
        <v>99.19238</v>
      </c>
      <c r="G80" s="5">
        <v>127.50456</v>
      </c>
      <c r="H80" s="5">
        <v>82.902028915523942</v>
      </c>
      <c r="I80" s="5">
        <v>98.849310000000003</v>
      </c>
      <c r="J80" s="5">
        <v>137.55287000000001</v>
      </c>
      <c r="K80" s="5">
        <v>154.30654999999999</v>
      </c>
      <c r="L80" s="5">
        <v>186.9417</v>
      </c>
      <c r="M80" s="5">
        <v>159.06998931128274</v>
      </c>
      <c r="N80" s="5">
        <v>160.5274953947804</v>
      </c>
      <c r="O80" s="5">
        <v>140.27429337319415</v>
      </c>
      <c r="P80" s="5">
        <v>148.65945781156941</v>
      </c>
      <c r="Q80" s="5">
        <v>163.2998670735156</v>
      </c>
      <c r="R80" s="5">
        <v>171.75402827439746</v>
      </c>
    </row>
    <row r="81" spans="1:18" ht="11.25" customHeight="1" x14ac:dyDescent="0.25">
      <c r="A81" s="48" t="s">
        <v>132</v>
      </c>
      <c r="B81" s="49" t="s">
        <v>131</v>
      </c>
      <c r="C81" s="4">
        <v>84.959212188317423</v>
      </c>
      <c r="D81" s="4">
        <v>108.64591</v>
      </c>
      <c r="E81" s="4">
        <v>108.85829</v>
      </c>
      <c r="F81" s="4">
        <v>99.19238</v>
      </c>
      <c r="G81" s="4">
        <v>127.50456</v>
      </c>
      <c r="H81" s="4">
        <v>82.902028915523942</v>
      </c>
      <c r="I81" s="4">
        <v>98.849310000000003</v>
      </c>
      <c r="J81" s="4">
        <v>137.55287000000001</v>
      </c>
      <c r="K81" s="4">
        <v>154.30654999999999</v>
      </c>
      <c r="L81" s="4">
        <v>186.9417</v>
      </c>
      <c r="M81" s="4">
        <v>159.06998931128274</v>
      </c>
      <c r="N81" s="4">
        <v>160.5274953947804</v>
      </c>
      <c r="O81" s="4">
        <v>140.27429337319415</v>
      </c>
      <c r="P81" s="4">
        <v>148.65945781156941</v>
      </c>
      <c r="Q81" s="4">
        <v>163.2998670735156</v>
      </c>
      <c r="R81" s="4">
        <v>171.75402827439746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432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289.05615904944352</v>
      </c>
      <c r="D2" s="45">
        <v>287.54576171834236</v>
      </c>
      <c r="E2" s="45">
        <v>301.38243918227204</v>
      </c>
      <c r="F2" s="45">
        <v>288.25689078706313</v>
      </c>
      <c r="G2" s="45">
        <v>326.33396222607576</v>
      </c>
      <c r="H2" s="45">
        <v>332.31445700350184</v>
      </c>
      <c r="I2" s="45">
        <v>344.73581903003151</v>
      </c>
      <c r="J2" s="45">
        <v>366.91674530374746</v>
      </c>
      <c r="K2" s="45">
        <v>373.83091246701173</v>
      </c>
      <c r="L2" s="45">
        <v>315.20571333934885</v>
      </c>
      <c r="M2" s="45">
        <v>277.00502998316995</v>
      </c>
      <c r="N2" s="45">
        <v>288.0299578626649</v>
      </c>
      <c r="O2" s="45">
        <v>289.49866343064912</v>
      </c>
      <c r="P2" s="45">
        <v>281.16616669449638</v>
      </c>
      <c r="Q2" s="45">
        <v>280.26484774540472</v>
      </c>
      <c r="R2" s="45">
        <v>279.27651694335896</v>
      </c>
    </row>
    <row r="3" spans="1:18" ht="11.25" customHeight="1" x14ac:dyDescent="0.25">
      <c r="A3" s="46" t="s">
        <v>286</v>
      </c>
      <c r="B3" s="47" t="s">
        <v>285</v>
      </c>
      <c r="C3" s="5">
        <v>137.8044612646523</v>
      </c>
      <c r="D3" s="5">
        <v>128.77913647987131</v>
      </c>
      <c r="E3" s="5">
        <v>100.94842168059203</v>
      </c>
      <c r="F3" s="5">
        <v>90.337374702216778</v>
      </c>
      <c r="G3" s="5">
        <v>86.324119404339527</v>
      </c>
      <c r="H3" s="5">
        <v>104.28994484063234</v>
      </c>
      <c r="I3" s="5">
        <v>124.47914859982802</v>
      </c>
      <c r="J3" s="5">
        <v>106.17793386356065</v>
      </c>
      <c r="K3" s="5">
        <v>68.632149914583607</v>
      </c>
      <c r="L3" s="5">
        <v>5.3763979611421231</v>
      </c>
      <c r="M3" s="5">
        <v>4.7248168906896266</v>
      </c>
      <c r="N3" s="5">
        <v>4.9128667808552917</v>
      </c>
      <c r="O3" s="5">
        <v>4.9379181847069979</v>
      </c>
      <c r="P3" s="5">
        <v>4.7957925297216626</v>
      </c>
      <c r="Q3" s="5">
        <v>4.7804189208206758</v>
      </c>
      <c r="R3" s="5">
        <v>4.763561168933002</v>
      </c>
    </row>
    <row r="4" spans="1:18" ht="11.25" customHeight="1" x14ac:dyDescent="0.25">
      <c r="A4" s="48" t="s">
        <v>284</v>
      </c>
      <c r="B4" s="49" t="s">
        <v>283</v>
      </c>
      <c r="C4" s="4">
        <v>137.54499489205185</v>
      </c>
      <c r="D4" s="4">
        <v>128.77913647987131</v>
      </c>
      <c r="E4" s="4">
        <v>100.94842168059203</v>
      </c>
      <c r="F4" s="4">
        <v>90.337374702216778</v>
      </c>
      <c r="G4" s="4">
        <v>85.639759721022912</v>
      </c>
      <c r="H4" s="4">
        <v>102.86357732447323</v>
      </c>
      <c r="I4" s="4">
        <v>123.35536120368941</v>
      </c>
      <c r="J4" s="4">
        <v>105.33649831179937</v>
      </c>
      <c r="K4" s="4">
        <v>68.101518467752982</v>
      </c>
      <c r="L4" s="4">
        <v>5.0731461149272699</v>
      </c>
      <c r="M4" s="4">
        <v>4.3708616464912318</v>
      </c>
      <c r="N4" s="4">
        <v>4.4384419178299952</v>
      </c>
      <c r="O4" s="4">
        <v>4.7749644899312607</v>
      </c>
      <c r="P4" s="4">
        <v>4.6387140706883923</v>
      </c>
      <c r="Q4" s="4">
        <v>4.613843130003052</v>
      </c>
      <c r="R4" s="4">
        <v>4.6189977442855294</v>
      </c>
    </row>
    <row r="5" spans="1:18" ht="11.25" customHeight="1" x14ac:dyDescent="0.25">
      <c r="A5" s="50" t="s">
        <v>282</v>
      </c>
      <c r="B5" s="51" t="s">
        <v>281</v>
      </c>
      <c r="C5" s="7">
        <v>130.82283713616434</v>
      </c>
      <c r="D5" s="7">
        <v>127.40473223248837</v>
      </c>
      <c r="E5" s="7">
        <v>97.631962971127678</v>
      </c>
      <c r="F5" s="7">
        <v>87.69255721012793</v>
      </c>
      <c r="G5" s="7">
        <v>82.315683679115665</v>
      </c>
      <c r="H5" s="7">
        <v>93.533637069255718</v>
      </c>
      <c r="I5" s="7">
        <v>114.60627673538258</v>
      </c>
      <c r="J5" s="7">
        <v>99.642395409114656</v>
      </c>
      <c r="K5" s="7">
        <v>63.900093641894841</v>
      </c>
      <c r="L5" s="7">
        <v>5.0057734475485418</v>
      </c>
      <c r="M5" s="7">
        <v>4.3708616464912318</v>
      </c>
      <c r="N5" s="7">
        <v>4.3918005989802431</v>
      </c>
      <c r="O5" s="7">
        <v>4.7749644899312607</v>
      </c>
      <c r="P5" s="7">
        <v>4.6387140706883923</v>
      </c>
      <c r="Q5" s="7">
        <v>4.613843130003052</v>
      </c>
      <c r="R5" s="7">
        <v>4.2897840632033768</v>
      </c>
    </row>
    <row r="6" spans="1:18" ht="11.25" customHeight="1" x14ac:dyDescent="0.25">
      <c r="A6" s="52" t="s">
        <v>280</v>
      </c>
      <c r="B6" s="53" t="s">
        <v>279</v>
      </c>
      <c r="C6" s="6">
        <v>1.2974614002784006</v>
      </c>
      <c r="D6" s="6">
        <v>0.64132839417448784</v>
      </c>
      <c r="E6" s="6">
        <v>3.8043238446092489</v>
      </c>
      <c r="F6" s="6">
        <v>1.3657142683478232</v>
      </c>
      <c r="G6" s="6">
        <v>0</v>
      </c>
      <c r="H6" s="6">
        <v>0</v>
      </c>
      <c r="I6" s="6">
        <v>0</v>
      </c>
      <c r="J6" s="6">
        <v>12.986630604593673</v>
      </c>
      <c r="K6" s="6">
        <v>0</v>
      </c>
      <c r="L6" s="6">
        <v>0</v>
      </c>
      <c r="M6" s="6">
        <v>4.3133734613572595E-2</v>
      </c>
      <c r="N6" s="6">
        <v>0</v>
      </c>
      <c r="O6" s="6">
        <v>0.51092746288615831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109.6152338629433</v>
      </c>
      <c r="D8" s="6">
        <v>103.87159249530134</v>
      </c>
      <c r="E8" s="6">
        <v>63.296499552136403</v>
      </c>
      <c r="F8" s="6">
        <v>48.942325671347092</v>
      </c>
      <c r="G8" s="6">
        <v>48.587856018036426</v>
      </c>
      <c r="H8" s="6">
        <v>59.510443653235257</v>
      </c>
      <c r="I8" s="6">
        <v>79.203300986835671</v>
      </c>
      <c r="J8" s="6">
        <v>56.443504833704829</v>
      </c>
      <c r="K8" s="6">
        <v>45.327926673891845</v>
      </c>
      <c r="L8" s="6">
        <v>3.1622192336015176</v>
      </c>
      <c r="M8" s="6">
        <v>2.1593923305484806</v>
      </c>
      <c r="N8" s="6">
        <v>1.7924445282189359</v>
      </c>
      <c r="O8" s="6">
        <v>1.497220533674922</v>
      </c>
      <c r="P8" s="6">
        <v>1.7461114788308483</v>
      </c>
      <c r="Q8" s="6">
        <v>1.4152942071083972</v>
      </c>
      <c r="R8" s="6">
        <v>1.3086623126526311</v>
      </c>
    </row>
    <row r="9" spans="1:18" ht="11.25" customHeight="1" x14ac:dyDescent="0.25">
      <c r="A9" s="52" t="s">
        <v>274</v>
      </c>
      <c r="B9" s="53" t="s">
        <v>273</v>
      </c>
      <c r="C9" s="6">
        <v>19.910141872942635</v>
      </c>
      <c r="D9" s="6">
        <v>22.891811343012535</v>
      </c>
      <c r="E9" s="6">
        <v>30.531139574382021</v>
      </c>
      <c r="F9" s="6">
        <v>37.384517270433015</v>
      </c>
      <c r="G9" s="6">
        <v>33.727827661079239</v>
      </c>
      <c r="H9" s="6">
        <v>34.023193416020455</v>
      </c>
      <c r="I9" s="6">
        <v>35.402975748546908</v>
      </c>
      <c r="J9" s="6">
        <v>30.212259970816152</v>
      </c>
      <c r="K9" s="6">
        <v>18.572166968002993</v>
      </c>
      <c r="L9" s="6">
        <v>1.8435542139470247</v>
      </c>
      <c r="M9" s="6">
        <v>2.168335581329178</v>
      </c>
      <c r="N9" s="6">
        <v>2.5993560707613073</v>
      </c>
      <c r="O9" s="6">
        <v>2.7668164933701798</v>
      </c>
      <c r="P9" s="6">
        <v>2.8926025918575435</v>
      </c>
      <c r="Q9" s="6">
        <v>3.1985489228946551</v>
      </c>
      <c r="R9" s="6">
        <v>2.9811217505507459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6.7221577558875119</v>
      </c>
      <c r="D11" s="7">
        <v>1.3744042473829297</v>
      </c>
      <c r="E11" s="7">
        <v>3.3164587094643521</v>
      </c>
      <c r="F11" s="7">
        <v>2.6448174920888516</v>
      </c>
      <c r="G11" s="7">
        <v>3.3240760419072455</v>
      </c>
      <c r="H11" s="7">
        <v>9.3299402552175028</v>
      </c>
      <c r="I11" s="7">
        <v>8.7490844683068349</v>
      </c>
      <c r="J11" s="7">
        <v>5.6941029026847154</v>
      </c>
      <c r="K11" s="7">
        <v>4.2014248258581359</v>
      </c>
      <c r="L11" s="7">
        <v>6.737266737872831E-2</v>
      </c>
      <c r="M11" s="7">
        <v>0</v>
      </c>
      <c r="N11" s="7">
        <v>4.6641318849752374E-2</v>
      </c>
      <c r="O11" s="7">
        <v>0</v>
      </c>
      <c r="P11" s="7">
        <v>0</v>
      </c>
      <c r="Q11" s="7">
        <v>0</v>
      </c>
      <c r="R11" s="7">
        <v>0.32921368108215276</v>
      </c>
    </row>
    <row r="12" spans="1:18" ht="11.25" customHeight="1" x14ac:dyDescent="0.25">
      <c r="A12" s="52" t="s">
        <v>268</v>
      </c>
      <c r="B12" s="53" t="s">
        <v>267</v>
      </c>
      <c r="C12" s="6">
        <v>6.7221577558875119</v>
      </c>
      <c r="D12" s="6">
        <v>1.3744042473829297</v>
      </c>
      <c r="E12" s="6">
        <v>3.3164587094643521</v>
      </c>
      <c r="F12" s="6">
        <v>2.6448174920888516</v>
      </c>
      <c r="G12" s="6">
        <v>3.3240760419072455</v>
      </c>
      <c r="H12" s="6">
        <v>9.3299402552175028</v>
      </c>
      <c r="I12" s="6">
        <v>8.7490844683068349</v>
      </c>
      <c r="J12" s="6">
        <v>5.6941029026847154</v>
      </c>
      <c r="K12" s="6">
        <v>4.2014248258581359</v>
      </c>
      <c r="L12" s="6">
        <v>6.737266737872831E-2</v>
      </c>
      <c r="M12" s="6">
        <v>0</v>
      </c>
      <c r="N12" s="6">
        <v>4.6641318849752374E-2</v>
      </c>
      <c r="O12" s="6">
        <v>0</v>
      </c>
      <c r="P12" s="6">
        <v>0</v>
      </c>
      <c r="Q12" s="6">
        <v>0</v>
      </c>
      <c r="R12" s="6">
        <v>0.32921368108215276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0.25946637260046035</v>
      </c>
      <c r="D15" s="4">
        <v>0</v>
      </c>
      <c r="E15" s="4">
        <v>0</v>
      </c>
      <c r="F15" s="4">
        <v>0</v>
      </c>
      <c r="G15" s="4">
        <v>0.68435968331661901</v>
      </c>
      <c r="H15" s="4">
        <v>1.4263675161591165</v>
      </c>
      <c r="I15" s="4">
        <v>1.1237873961386153</v>
      </c>
      <c r="J15" s="4">
        <v>0.84143555176128371</v>
      </c>
      <c r="K15" s="4">
        <v>0.53063144683063257</v>
      </c>
      <c r="L15" s="4">
        <v>0.30325184621485318</v>
      </c>
      <c r="M15" s="4">
        <v>0.35395524419839453</v>
      </c>
      <c r="N15" s="4">
        <v>0.47442486302529679</v>
      </c>
      <c r="O15" s="4">
        <v>0.16295369477573732</v>
      </c>
      <c r="P15" s="4">
        <v>0.15707845903327028</v>
      </c>
      <c r="Q15" s="4">
        <v>0.16657579081762378</v>
      </c>
      <c r="R15" s="4">
        <v>0.14456342464747238</v>
      </c>
    </row>
    <row r="16" spans="1:18" ht="11.25" customHeight="1" x14ac:dyDescent="0.25">
      <c r="A16" s="50" t="s">
        <v>260</v>
      </c>
      <c r="B16" s="51" t="s">
        <v>259</v>
      </c>
      <c r="C16" s="7">
        <v>0.25946637260046035</v>
      </c>
      <c r="D16" s="7">
        <v>0</v>
      </c>
      <c r="E16" s="7">
        <v>0</v>
      </c>
      <c r="F16" s="7">
        <v>0</v>
      </c>
      <c r="G16" s="7">
        <v>0.68435968331661901</v>
      </c>
      <c r="H16" s="7">
        <v>1.4263675161591165</v>
      </c>
      <c r="I16" s="7">
        <v>1.1237873961386153</v>
      </c>
      <c r="J16" s="7">
        <v>0.84143555176128371</v>
      </c>
      <c r="K16" s="7">
        <v>0.53063144683063257</v>
      </c>
      <c r="L16" s="7">
        <v>0.30325184621485318</v>
      </c>
      <c r="M16" s="7">
        <v>0.35395524419839453</v>
      </c>
      <c r="N16" s="7">
        <v>0.47442486302529679</v>
      </c>
      <c r="O16" s="7">
        <v>0.16295369477573732</v>
      </c>
      <c r="P16" s="7">
        <v>0.15707845903327028</v>
      </c>
      <c r="Q16" s="7">
        <v>0.16657579081762378</v>
      </c>
      <c r="R16" s="7">
        <v>0.14456342464747238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42.940197984662717</v>
      </c>
      <c r="D21" s="5">
        <v>26.890449703615424</v>
      </c>
      <c r="E21" s="5">
        <v>67.02761357586219</v>
      </c>
      <c r="F21" s="5">
        <v>73.539899808942735</v>
      </c>
      <c r="G21" s="5">
        <v>84.241183643710812</v>
      </c>
      <c r="H21" s="5">
        <v>67.354702520551413</v>
      </c>
      <c r="I21" s="5">
        <v>33.668920858391353</v>
      </c>
      <c r="J21" s="5">
        <v>28.639047766640417</v>
      </c>
      <c r="K21" s="5">
        <v>32.890196696361734</v>
      </c>
      <c r="L21" s="5">
        <v>24.405680707103691</v>
      </c>
      <c r="M21" s="5">
        <v>36.342384155807828</v>
      </c>
      <c r="N21" s="5">
        <v>49.127936422269819</v>
      </c>
      <c r="O21" s="5">
        <v>41.732654692746536</v>
      </c>
      <c r="P21" s="5">
        <v>38.43171417291223</v>
      </c>
      <c r="Q21" s="5">
        <v>36.965651904118054</v>
      </c>
      <c r="R21" s="5">
        <v>35.484024741685502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42.940197984662717</v>
      </c>
      <c r="D30" s="4">
        <v>26.890449703615424</v>
      </c>
      <c r="E30" s="4">
        <v>67.02761357586219</v>
      </c>
      <c r="F30" s="4">
        <v>73.539899808942735</v>
      </c>
      <c r="G30" s="4">
        <v>84.241183643710812</v>
      </c>
      <c r="H30" s="4">
        <v>67.354702520551413</v>
      </c>
      <c r="I30" s="4">
        <v>33.668920858391353</v>
      </c>
      <c r="J30" s="4">
        <v>28.639047766640417</v>
      </c>
      <c r="K30" s="4">
        <v>32.890196696361734</v>
      </c>
      <c r="L30" s="4">
        <v>24.405680707103691</v>
      </c>
      <c r="M30" s="4">
        <v>36.342384155807828</v>
      </c>
      <c r="N30" s="4">
        <v>49.127936422269819</v>
      </c>
      <c r="O30" s="4">
        <v>41.732654692746536</v>
      </c>
      <c r="P30" s="4">
        <v>38.43171417291223</v>
      </c>
      <c r="Q30" s="4">
        <v>36.965651904118054</v>
      </c>
      <c r="R30" s="4">
        <v>35.484024741685502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0.18892000112429005</v>
      </c>
      <c r="D43" s="7">
        <v>0.18793284255127055</v>
      </c>
      <c r="E43" s="7">
        <v>0.19697615486344622</v>
      </c>
      <c r="F43" s="7">
        <v>0.18839761903243615</v>
      </c>
      <c r="G43" s="7">
        <v>0.21328385706563943</v>
      </c>
      <c r="H43" s="7">
        <v>0.21719256146339599</v>
      </c>
      <c r="I43" s="7">
        <v>0.22531085839134971</v>
      </c>
      <c r="J43" s="7">
        <v>0.2398077666404192</v>
      </c>
      <c r="K43" s="7">
        <v>0.24432669636173315</v>
      </c>
      <c r="L43" s="7">
        <v>0.20601070710368968</v>
      </c>
      <c r="M43" s="7">
        <v>0.18104367935956361</v>
      </c>
      <c r="N43" s="7">
        <v>0.1882493012506132</v>
      </c>
      <c r="O43" s="7">
        <v>0.18920921111196093</v>
      </c>
      <c r="P43" s="7">
        <v>0.18376329604155114</v>
      </c>
      <c r="Q43" s="7">
        <v>0.18317421612906737</v>
      </c>
      <c r="R43" s="7">
        <v>0.18252826740807263</v>
      </c>
    </row>
    <row r="44" spans="1:18" ht="11.25" customHeight="1" x14ac:dyDescent="0.25">
      <c r="A44" s="50" t="s">
        <v>205</v>
      </c>
      <c r="B44" s="51" t="s">
        <v>204</v>
      </c>
      <c r="C44" s="7">
        <v>23.309407259814208</v>
      </c>
      <c r="D44" s="7">
        <v>10.502886861064155</v>
      </c>
      <c r="E44" s="7">
        <v>17.43081742099875</v>
      </c>
      <c r="F44" s="7">
        <v>22.450552189910297</v>
      </c>
      <c r="G44" s="7">
        <v>9.9279897866451847</v>
      </c>
      <c r="H44" s="7">
        <v>17.290495349087465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19.441870723724215</v>
      </c>
      <c r="D45" s="7">
        <v>16.199629999999999</v>
      </c>
      <c r="E45" s="7">
        <v>49.399819999999998</v>
      </c>
      <c r="F45" s="7">
        <v>50.900950000000002</v>
      </c>
      <c r="G45" s="7">
        <v>74.099909999999994</v>
      </c>
      <c r="H45" s="7">
        <v>49.847014610000556</v>
      </c>
      <c r="I45" s="7">
        <v>33.44361</v>
      </c>
      <c r="J45" s="7">
        <v>28.399239999999999</v>
      </c>
      <c r="K45" s="7">
        <v>32.645870000000002</v>
      </c>
      <c r="L45" s="7">
        <v>24.199670000000001</v>
      </c>
      <c r="M45" s="7">
        <v>36.161340476448267</v>
      </c>
      <c r="N45" s="7">
        <v>48.939687121019205</v>
      </c>
      <c r="O45" s="7">
        <v>41.543445481634578</v>
      </c>
      <c r="P45" s="7">
        <v>38.247950876870682</v>
      </c>
      <c r="Q45" s="7">
        <v>36.782477687988987</v>
      </c>
      <c r="R45" s="7">
        <v>35.301496474277428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19.441870723724215</v>
      </c>
      <c r="D49" s="6">
        <v>16.199629999999999</v>
      </c>
      <c r="E49" s="6">
        <v>49.399819999999998</v>
      </c>
      <c r="F49" s="6">
        <v>50.900950000000002</v>
      </c>
      <c r="G49" s="6">
        <v>74.099909999999994</v>
      </c>
      <c r="H49" s="6">
        <v>49.847014610000556</v>
      </c>
      <c r="I49" s="6">
        <v>33.44361</v>
      </c>
      <c r="J49" s="6">
        <v>28.399239999999999</v>
      </c>
      <c r="K49" s="6">
        <v>32.645870000000002</v>
      </c>
      <c r="L49" s="6">
        <v>24.199670000000001</v>
      </c>
      <c r="M49" s="6">
        <v>36.161340476448267</v>
      </c>
      <c r="N49" s="6">
        <v>48.939687121019205</v>
      </c>
      <c r="O49" s="6">
        <v>41.543445481634578</v>
      </c>
      <c r="P49" s="6">
        <v>38.247950876870682</v>
      </c>
      <c r="Q49" s="6">
        <v>36.782477687988987</v>
      </c>
      <c r="R49" s="6">
        <v>35.301496474277428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0.28338000168643512</v>
      </c>
      <c r="D52" s="5">
        <v>0.28189926382690594</v>
      </c>
      <c r="E52" s="5">
        <v>0.29546423229516933</v>
      </c>
      <c r="F52" s="5">
        <v>0.28259642854865419</v>
      </c>
      <c r="G52" s="5">
        <v>0.31992578559845913</v>
      </c>
      <c r="H52" s="5">
        <v>0.32578884219509391</v>
      </c>
      <c r="I52" s="5">
        <v>0.33796628758702457</v>
      </c>
      <c r="J52" s="5">
        <v>0.3597116499606286</v>
      </c>
      <c r="K52" s="5">
        <v>0.36649004454259976</v>
      </c>
      <c r="L52" s="5">
        <v>0.30901606065553439</v>
      </c>
      <c r="M52" s="5">
        <v>0.27154539715568832</v>
      </c>
      <c r="N52" s="5">
        <v>0.28217216904483505</v>
      </c>
      <c r="O52" s="5">
        <v>0.28355207850800357</v>
      </c>
      <c r="P52" s="5">
        <v>0.27532006748592552</v>
      </c>
      <c r="Q52" s="5">
        <v>0.27423809063397614</v>
      </c>
      <c r="R52" s="5">
        <v>0.27322026933300914</v>
      </c>
    </row>
    <row r="53" spans="1:18" ht="11.25" customHeight="1" x14ac:dyDescent="0.25">
      <c r="A53" s="48" t="s">
        <v>187</v>
      </c>
      <c r="B53" s="49" t="s">
        <v>186</v>
      </c>
      <c r="C53" s="4">
        <v>0.28338000168643512</v>
      </c>
      <c r="D53" s="4">
        <v>0.28189926382690594</v>
      </c>
      <c r="E53" s="4">
        <v>0.29546423229516933</v>
      </c>
      <c r="F53" s="4">
        <v>0.28259642854865419</v>
      </c>
      <c r="G53" s="4">
        <v>0.31992578559845913</v>
      </c>
      <c r="H53" s="4">
        <v>0.32578884219509391</v>
      </c>
      <c r="I53" s="4">
        <v>0.33796628758702457</v>
      </c>
      <c r="J53" s="4">
        <v>0.3597116499606286</v>
      </c>
      <c r="K53" s="4">
        <v>0.36649004454259976</v>
      </c>
      <c r="L53" s="4">
        <v>0.30901606065553439</v>
      </c>
      <c r="M53" s="4">
        <v>0.27154539715568832</v>
      </c>
      <c r="N53" s="4">
        <v>0.28217216904483505</v>
      </c>
      <c r="O53" s="4">
        <v>0.28355207850800357</v>
      </c>
      <c r="P53" s="4">
        <v>0.27532006748592552</v>
      </c>
      <c r="Q53" s="4">
        <v>0.27423809063397614</v>
      </c>
      <c r="R53" s="4">
        <v>0.27322026933300914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0.20000999999999999</v>
      </c>
      <c r="F61" s="5">
        <v>1.8995200000000001</v>
      </c>
      <c r="G61" s="5">
        <v>1.90021</v>
      </c>
      <c r="H61" s="5">
        <v>50.920738951146731</v>
      </c>
      <c r="I61" s="5">
        <v>59.887900000000002</v>
      </c>
      <c r="J61" s="5">
        <v>64.904399999999995</v>
      </c>
      <c r="K61" s="5">
        <v>87.800939999999997</v>
      </c>
      <c r="L61" s="5">
        <v>75.405982215364773</v>
      </c>
      <c r="M61" s="5">
        <v>72.175796649658395</v>
      </c>
      <c r="N61" s="5">
        <v>73.499840145657188</v>
      </c>
      <c r="O61" s="5">
        <v>86.947219794255005</v>
      </c>
      <c r="P61" s="5">
        <v>82.253962195922512</v>
      </c>
      <c r="Q61" s="5">
        <v>84.506805841755295</v>
      </c>
      <c r="R61" s="5">
        <v>83.479820058185709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0.20000999999999999</v>
      </c>
      <c r="F68" s="4">
        <v>1.8995200000000001</v>
      </c>
      <c r="G68" s="4">
        <v>1.90021</v>
      </c>
      <c r="H68" s="4">
        <v>50.920738951146731</v>
      </c>
      <c r="I68" s="4">
        <v>59.887900000000002</v>
      </c>
      <c r="J68" s="4">
        <v>64.904399999999995</v>
      </c>
      <c r="K68" s="4">
        <v>87.800939999999997</v>
      </c>
      <c r="L68" s="4">
        <v>75.405982215364773</v>
      </c>
      <c r="M68" s="4">
        <v>72.175796649658395</v>
      </c>
      <c r="N68" s="4">
        <v>73.499840145657188</v>
      </c>
      <c r="O68" s="4">
        <v>86.947219794255005</v>
      </c>
      <c r="P68" s="4">
        <v>82.253962195922512</v>
      </c>
      <c r="Q68" s="4">
        <v>84.506805841755295</v>
      </c>
      <c r="R68" s="4">
        <v>83.479820058185709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0.20000999999999999</v>
      </c>
      <c r="F69" s="7">
        <v>1.8995200000000001</v>
      </c>
      <c r="G69" s="7">
        <v>1.90021</v>
      </c>
      <c r="H69" s="7">
        <v>50.920738951146731</v>
      </c>
      <c r="I69" s="7">
        <v>59.887900000000002</v>
      </c>
      <c r="J69" s="7">
        <v>64.904399999999995</v>
      </c>
      <c r="K69" s="7">
        <v>87.800939999999997</v>
      </c>
      <c r="L69" s="7">
        <v>75.405982215364773</v>
      </c>
      <c r="M69" s="7">
        <v>72.175776527774744</v>
      </c>
      <c r="N69" s="7">
        <v>73.499638362826104</v>
      </c>
      <c r="O69" s="7">
        <v>86.94695805609507</v>
      </c>
      <c r="P69" s="7">
        <v>82.253637319346112</v>
      </c>
      <c r="Q69" s="7">
        <v>84.506282608195676</v>
      </c>
      <c r="R69" s="7">
        <v>83.479247926406615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2.0121883657065702E-5</v>
      </c>
      <c r="N71" s="7">
        <v>2.0178283108470286E-4</v>
      </c>
      <c r="O71" s="7">
        <v>2.6173815993776623E-4</v>
      </c>
      <c r="P71" s="7">
        <v>3.2487657640111839E-4</v>
      </c>
      <c r="Q71" s="7">
        <v>5.2323355962485504E-4</v>
      </c>
      <c r="R71" s="7">
        <v>5.7213177909975696E-4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23.068907610124654</v>
      </c>
      <c r="D79" s="5">
        <v>22.948366271028693</v>
      </c>
      <c r="E79" s="5">
        <v>24.052639693522657</v>
      </c>
      <c r="F79" s="5">
        <v>23.00511984735498</v>
      </c>
      <c r="G79" s="5">
        <v>26.043963392426949</v>
      </c>
      <c r="H79" s="5">
        <v>26.521252933452356</v>
      </c>
      <c r="I79" s="5">
        <v>27.512573284225095</v>
      </c>
      <c r="J79" s="5">
        <v>29.282782023585767</v>
      </c>
      <c r="K79" s="5">
        <v>29.834585811523798</v>
      </c>
      <c r="L79" s="5">
        <v>25.155843428906426</v>
      </c>
      <c r="M79" s="5">
        <v>22.107134700867938</v>
      </c>
      <c r="N79" s="5">
        <v>22.98700885230183</v>
      </c>
      <c r="O79" s="5">
        <v>23.104222867618827</v>
      </c>
      <c r="P79" s="5">
        <v>22.439225456734786</v>
      </c>
      <c r="Q79" s="5">
        <v>22.367293263239119</v>
      </c>
      <c r="R79" s="5">
        <v>22.288416853770428</v>
      </c>
    </row>
    <row r="80" spans="1:18" ht="11.25" customHeight="1" x14ac:dyDescent="0.25">
      <c r="A80" s="58" t="s">
        <v>133</v>
      </c>
      <c r="B80" s="47">
        <v>7200</v>
      </c>
      <c r="C80" s="5">
        <v>84.959212188317423</v>
      </c>
      <c r="D80" s="5">
        <v>108.64591</v>
      </c>
      <c r="E80" s="5">
        <v>108.85829</v>
      </c>
      <c r="F80" s="5">
        <v>99.19238</v>
      </c>
      <c r="G80" s="5">
        <v>127.50456</v>
      </c>
      <c r="H80" s="5">
        <v>82.902028915523942</v>
      </c>
      <c r="I80" s="5">
        <v>98.849310000000003</v>
      </c>
      <c r="J80" s="5">
        <v>137.55287000000001</v>
      </c>
      <c r="K80" s="5">
        <v>154.30654999999999</v>
      </c>
      <c r="L80" s="5">
        <v>184.5527929661763</v>
      </c>
      <c r="M80" s="5">
        <v>141.38335218899047</v>
      </c>
      <c r="N80" s="5">
        <v>137.22013349253592</v>
      </c>
      <c r="O80" s="5">
        <v>132.49309581281378</v>
      </c>
      <c r="P80" s="5">
        <v>132.97015227171926</v>
      </c>
      <c r="Q80" s="5">
        <v>131.37043972483755</v>
      </c>
      <c r="R80" s="5">
        <v>132.98747385145131</v>
      </c>
    </row>
    <row r="81" spans="1:18" ht="11.25" customHeight="1" x14ac:dyDescent="0.25">
      <c r="A81" s="48" t="s">
        <v>132</v>
      </c>
      <c r="B81" s="49" t="s">
        <v>131</v>
      </c>
      <c r="C81" s="4">
        <v>84.959212188317423</v>
      </c>
      <c r="D81" s="4">
        <v>108.64591</v>
      </c>
      <c r="E81" s="4">
        <v>108.85829</v>
      </c>
      <c r="F81" s="4">
        <v>99.19238</v>
      </c>
      <c r="G81" s="4">
        <v>127.50456</v>
      </c>
      <c r="H81" s="4">
        <v>82.902028915523942</v>
      </c>
      <c r="I81" s="4">
        <v>98.849310000000003</v>
      </c>
      <c r="J81" s="4">
        <v>137.55287000000001</v>
      </c>
      <c r="K81" s="4">
        <v>154.30654999999999</v>
      </c>
      <c r="L81" s="4">
        <v>184.5527929661763</v>
      </c>
      <c r="M81" s="4">
        <v>141.38335218899047</v>
      </c>
      <c r="N81" s="4">
        <v>137.22013349253592</v>
      </c>
      <c r="O81" s="4">
        <v>132.49309581281378</v>
      </c>
      <c r="P81" s="4">
        <v>132.97015227171926</v>
      </c>
      <c r="Q81" s="4">
        <v>131.37043972483755</v>
      </c>
      <c r="R81" s="4">
        <v>132.98747385145131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433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233.21114565340551</v>
      </c>
      <c r="D2" s="45">
        <v>240.56372042957517</v>
      </c>
      <c r="E2" s="45">
        <v>275.69247773054741</v>
      </c>
      <c r="F2" s="45">
        <v>262.19512472054259</v>
      </c>
      <c r="G2" s="45">
        <v>306.7132312219299</v>
      </c>
      <c r="H2" s="45">
        <v>312.42190125622824</v>
      </c>
      <c r="I2" s="45">
        <v>295.78246529734162</v>
      </c>
      <c r="J2" s="45">
        <v>321.60952060518025</v>
      </c>
      <c r="K2" s="45">
        <v>344.44834719146473</v>
      </c>
      <c r="L2" s="45">
        <v>360.89434271530723</v>
      </c>
      <c r="M2" s="45">
        <v>354.37575458733517</v>
      </c>
      <c r="N2" s="45">
        <v>371.73541756080124</v>
      </c>
      <c r="O2" s="45">
        <v>355.77846308066302</v>
      </c>
      <c r="P2" s="45">
        <v>368.5010032934826</v>
      </c>
      <c r="Q2" s="45">
        <v>380.57572326824123</v>
      </c>
      <c r="R2" s="45">
        <v>408.80453304710545</v>
      </c>
    </row>
    <row r="3" spans="1:18" ht="11.25" customHeight="1" x14ac:dyDescent="0.25">
      <c r="A3" s="46" t="s">
        <v>286</v>
      </c>
      <c r="B3" s="47" t="s">
        <v>285</v>
      </c>
      <c r="C3" s="5">
        <v>1.7196144056101281</v>
      </c>
      <c r="D3" s="5">
        <v>2.3055135201287018</v>
      </c>
      <c r="E3" s="5">
        <v>2.5419683194079661</v>
      </c>
      <c r="F3" s="5">
        <v>1.9702252977832178</v>
      </c>
      <c r="G3" s="5">
        <v>1.9766305956604673</v>
      </c>
      <c r="H3" s="5">
        <v>2.2342208705811024</v>
      </c>
      <c r="I3" s="5">
        <v>30.578771400171988</v>
      </c>
      <c r="J3" s="5">
        <v>57.955566136439323</v>
      </c>
      <c r="K3" s="5">
        <v>86.576480085416392</v>
      </c>
      <c r="L3" s="5">
        <v>106.32807203885787</v>
      </c>
      <c r="M3" s="5">
        <v>73.70796766123361</v>
      </c>
      <c r="N3" s="5">
        <v>65.554863189715149</v>
      </c>
      <c r="O3" s="5">
        <v>64.543478628099592</v>
      </c>
      <c r="P3" s="5">
        <v>59.236499556793156</v>
      </c>
      <c r="Q3" s="5">
        <v>62.50827488031473</v>
      </c>
      <c r="R3" s="5">
        <v>64.352862119465954</v>
      </c>
    </row>
    <row r="4" spans="1:18" ht="11.25" customHeight="1" x14ac:dyDescent="0.25">
      <c r="A4" s="48" t="s">
        <v>284</v>
      </c>
      <c r="B4" s="49" t="s">
        <v>283</v>
      </c>
      <c r="C4" s="4">
        <v>1.7163766141191961</v>
      </c>
      <c r="D4" s="4">
        <v>2.3055135201287018</v>
      </c>
      <c r="E4" s="4">
        <v>2.5419683194079661</v>
      </c>
      <c r="F4" s="4">
        <v>1.9702252977832178</v>
      </c>
      <c r="G4" s="4">
        <v>1.9609602789770846</v>
      </c>
      <c r="H4" s="4">
        <v>2.2036635615462625</v>
      </c>
      <c r="I4" s="4">
        <v>30.302708796310601</v>
      </c>
      <c r="J4" s="4">
        <v>57.496281688200604</v>
      </c>
      <c r="K4" s="4">
        <v>85.907111532247029</v>
      </c>
      <c r="L4" s="4">
        <v>100.33071388507273</v>
      </c>
      <c r="M4" s="4">
        <v>68.186204110076957</v>
      </c>
      <c r="N4" s="4">
        <v>59.224372586831699</v>
      </c>
      <c r="O4" s="4">
        <v>62.413512532528941</v>
      </c>
      <c r="P4" s="4">
        <v>57.296303434621436</v>
      </c>
      <c r="Q4" s="4">
        <v>60.330146667432857</v>
      </c>
      <c r="R4" s="4">
        <v>62.399896721534382</v>
      </c>
    </row>
    <row r="5" spans="1:18" ht="11.25" customHeight="1" x14ac:dyDescent="0.25">
      <c r="A5" s="50" t="s">
        <v>282</v>
      </c>
      <c r="B5" s="51" t="s">
        <v>281</v>
      </c>
      <c r="C5" s="7">
        <v>1.632493122919241</v>
      </c>
      <c r="D5" s="7">
        <v>2.2809077675116316</v>
      </c>
      <c r="E5" s="7">
        <v>2.4584570288723184</v>
      </c>
      <c r="F5" s="7">
        <v>1.912542789872069</v>
      </c>
      <c r="G5" s="7">
        <v>1.8848463208843305</v>
      </c>
      <c r="H5" s="7">
        <v>2.0037866964147715</v>
      </c>
      <c r="I5" s="7">
        <v>28.153463264617436</v>
      </c>
      <c r="J5" s="7">
        <v>54.388244590885321</v>
      </c>
      <c r="K5" s="7">
        <v>80.60719635810517</v>
      </c>
      <c r="L5" s="7">
        <v>98.99829655245145</v>
      </c>
      <c r="M5" s="7">
        <v>68.186204110076957</v>
      </c>
      <c r="N5" s="7">
        <v>58.602013908575195</v>
      </c>
      <c r="O5" s="7">
        <v>62.413512532528941</v>
      </c>
      <c r="P5" s="7">
        <v>57.296303434621436</v>
      </c>
      <c r="Q5" s="7">
        <v>60.330146667432857</v>
      </c>
      <c r="R5" s="7">
        <v>57.952416805732845</v>
      </c>
    </row>
    <row r="6" spans="1:18" ht="11.25" customHeight="1" x14ac:dyDescent="0.25">
      <c r="A6" s="52" t="s">
        <v>280</v>
      </c>
      <c r="B6" s="53" t="s">
        <v>279</v>
      </c>
      <c r="C6" s="6">
        <v>1.6190573905709438E-2</v>
      </c>
      <c r="D6" s="6">
        <v>1.1481605825512125E-2</v>
      </c>
      <c r="E6" s="6">
        <v>9.5796155390750745E-2</v>
      </c>
      <c r="F6" s="6">
        <v>2.9785731652176854E-2</v>
      </c>
      <c r="G6" s="6">
        <v>0</v>
      </c>
      <c r="H6" s="6">
        <v>0</v>
      </c>
      <c r="I6" s="6">
        <v>0</v>
      </c>
      <c r="J6" s="6">
        <v>7.0885493954063241</v>
      </c>
      <c r="K6" s="6">
        <v>0</v>
      </c>
      <c r="L6" s="6">
        <v>0</v>
      </c>
      <c r="M6" s="6">
        <v>0.67289378394120103</v>
      </c>
      <c r="N6" s="6">
        <v>0</v>
      </c>
      <c r="O6" s="6">
        <v>6.6783276975778136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1.3678507465954646</v>
      </c>
      <c r="D8" s="6">
        <v>1.8595975046986555</v>
      </c>
      <c r="E8" s="6">
        <v>1.5938604478635932</v>
      </c>
      <c r="F8" s="6">
        <v>1.0674143286529094</v>
      </c>
      <c r="G8" s="6">
        <v>1.112553981963567</v>
      </c>
      <c r="H8" s="6">
        <v>1.274902153134486</v>
      </c>
      <c r="I8" s="6">
        <v>19.456589013164336</v>
      </c>
      <c r="J8" s="6">
        <v>30.808805166295151</v>
      </c>
      <c r="K8" s="6">
        <v>57.179213326108162</v>
      </c>
      <c r="L8" s="6">
        <v>62.538650766398476</v>
      </c>
      <c r="M8" s="6">
        <v>33.68689702697705</v>
      </c>
      <c r="N8" s="6">
        <v>23.917492792688634</v>
      </c>
      <c r="O8" s="6">
        <v>19.57015444607519</v>
      </c>
      <c r="P8" s="6">
        <v>21.567557645759553</v>
      </c>
      <c r="Q8" s="6">
        <v>18.506244076044521</v>
      </c>
      <c r="R8" s="6">
        <v>17.67924508166648</v>
      </c>
    </row>
    <row r="9" spans="1:18" ht="11.25" customHeight="1" x14ac:dyDescent="0.25">
      <c r="A9" s="52" t="s">
        <v>274</v>
      </c>
      <c r="B9" s="53" t="s">
        <v>273</v>
      </c>
      <c r="C9" s="6">
        <v>0.24845180241806705</v>
      </c>
      <c r="D9" s="6">
        <v>0.40982865698746396</v>
      </c>
      <c r="E9" s="6">
        <v>0.76880042561797457</v>
      </c>
      <c r="F9" s="6">
        <v>0.81534272956698284</v>
      </c>
      <c r="G9" s="6">
        <v>0.77229233892076343</v>
      </c>
      <c r="H9" s="6">
        <v>0.72888454328028562</v>
      </c>
      <c r="I9" s="6">
        <v>8.6968742514531012</v>
      </c>
      <c r="J9" s="6">
        <v>16.490890029183841</v>
      </c>
      <c r="K9" s="6">
        <v>23.427983031997005</v>
      </c>
      <c r="L9" s="6">
        <v>36.459645786052974</v>
      </c>
      <c r="M9" s="6">
        <v>33.826413299158709</v>
      </c>
      <c r="N9" s="6">
        <v>34.684521115886561</v>
      </c>
      <c r="O9" s="6">
        <v>36.165030388875934</v>
      </c>
      <c r="P9" s="6">
        <v>35.728745788861886</v>
      </c>
      <c r="Q9" s="6">
        <v>41.82390259138834</v>
      </c>
      <c r="R9" s="6">
        <v>40.273171724066366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8.3883491199955099E-2</v>
      </c>
      <c r="D11" s="7">
        <v>2.4605752617070386E-2</v>
      </c>
      <c r="E11" s="7">
        <v>8.3511290535647834E-2</v>
      </c>
      <c r="F11" s="7">
        <v>5.7682507911148664E-2</v>
      </c>
      <c r="G11" s="7">
        <v>7.6113958092754175E-2</v>
      </c>
      <c r="H11" s="7">
        <v>0.19987686513149122</v>
      </c>
      <c r="I11" s="7">
        <v>2.149245531693166</v>
      </c>
      <c r="J11" s="7">
        <v>3.1080370973152829</v>
      </c>
      <c r="K11" s="7">
        <v>5.2999151741418649</v>
      </c>
      <c r="L11" s="7">
        <v>1.3324173326212718</v>
      </c>
      <c r="M11" s="7">
        <v>0</v>
      </c>
      <c r="N11" s="7">
        <v>0.62235867825650681</v>
      </c>
      <c r="O11" s="7">
        <v>0</v>
      </c>
      <c r="P11" s="7">
        <v>0</v>
      </c>
      <c r="Q11" s="7">
        <v>0</v>
      </c>
      <c r="R11" s="7">
        <v>4.4474799158015355</v>
      </c>
    </row>
    <row r="12" spans="1:18" ht="11.25" customHeight="1" x14ac:dyDescent="0.25">
      <c r="A12" s="52" t="s">
        <v>268</v>
      </c>
      <c r="B12" s="53" t="s">
        <v>267</v>
      </c>
      <c r="C12" s="6">
        <v>8.3883491199955099E-2</v>
      </c>
      <c r="D12" s="6">
        <v>2.4605752617070386E-2</v>
      </c>
      <c r="E12" s="6">
        <v>8.3511290535647834E-2</v>
      </c>
      <c r="F12" s="6">
        <v>5.7682507911148664E-2</v>
      </c>
      <c r="G12" s="6">
        <v>7.6113958092754175E-2</v>
      </c>
      <c r="H12" s="6">
        <v>0.19987686513149122</v>
      </c>
      <c r="I12" s="6">
        <v>2.149245531693166</v>
      </c>
      <c r="J12" s="6">
        <v>3.1080370973152829</v>
      </c>
      <c r="K12" s="6">
        <v>5.2999151741418649</v>
      </c>
      <c r="L12" s="6">
        <v>1.3324173326212718</v>
      </c>
      <c r="M12" s="6">
        <v>0</v>
      </c>
      <c r="N12" s="6">
        <v>0.62235867825650681</v>
      </c>
      <c r="O12" s="6">
        <v>0</v>
      </c>
      <c r="P12" s="6">
        <v>0</v>
      </c>
      <c r="Q12" s="6">
        <v>0</v>
      </c>
      <c r="R12" s="6">
        <v>4.4474799158015355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3.2377914909319785E-3</v>
      </c>
      <c r="D15" s="4">
        <v>0</v>
      </c>
      <c r="E15" s="4">
        <v>0</v>
      </c>
      <c r="F15" s="4">
        <v>0</v>
      </c>
      <c r="G15" s="4">
        <v>1.5670316683382646E-2</v>
      </c>
      <c r="H15" s="4">
        <v>3.055730903484007E-2</v>
      </c>
      <c r="I15" s="4">
        <v>0.27606260386138853</v>
      </c>
      <c r="J15" s="4">
        <v>0.45928444823871645</v>
      </c>
      <c r="K15" s="4">
        <v>0.66936855316936739</v>
      </c>
      <c r="L15" s="4">
        <v>5.9973581537851466</v>
      </c>
      <c r="M15" s="4">
        <v>5.521763551156659</v>
      </c>
      <c r="N15" s="4">
        <v>6.3304906028834473</v>
      </c>
      <c r="O15" s="4">
        <v>2.1299660955706479</v>
      </c>
      <c r="P15" s="4">
        <v>1.940196122171719</v>
      </c>
      <c r="Q15" s="4">
        <v>2.1781282128818735</v>
      </c>
      <c r="R15" s="4">
        <v>1.9529653979315655</v>
      </c>
    </row>
    <row r="16" spans="1:18" ht="11.25" customHeight="1" x14ac:dyDescent="0.25">
      <c r="A16" s="50" t="s">
        <v>260</v>
      </c>
      <c r="B16" s="51" t="s">
        <v>259</v>
      </c>
      <c r="C16" s="7">
        <v>3.2377914909319785E-3</v>
      </c>
      <c r="D16" s="7">
        <v>0</v>
      </c>
      <c r="E16" s="7">
        <v>0</v>
      </c>
      <c r="F16" s="7">
        <v>0</v>
      </c>
      <c r="G16" s="7">
        <v>1.5670316683382646E-2</v>
      </c>
      <c r="H16" s="7">
        <v>3.055730903484007E-2</v>
      </c>
      <c r="I16" s="7">
        <v>0.27606260386138853</v>
      </c>
      <c r="J16" s="7">
        <v>0.45928444823871645</v>
      </c>
      <c r="K16" s="7">
        <v>0.66936855316936739</v>
      </c>
      <c r="L16" s="7">
        <v>5.9973581537851466</v>
      </c>
      <c r="M16" s="7">
        <v>5.521763551156659</v>
      </c>
      <c r="N16" s="7">
        <v>6.3304906028834473</v>
      </c>
      <c r="O16" s="7">
        <v>2.1299660955706479</v>
      </c>
      <c r="P16" s="7">
        <v>1.940196122171719</v>
      </c>
      <c r="Q16" s="7">
        <v>2.1781282128818735</v>
      </c>
      <c r="R16" s="7">
        <v>1.9529653979315655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44.456050270263574</v>
      </c>
      <c r="D21" s="5">
        <v>45.823745584054024</v>
      </c>
      <c r="E21" s="5">
        <v>29.542364718672296</v>
      </c>
      <c r="F21" s="5">
        <v>30.427012114250097</v>
      </c>
      <c r="G21" s="5">
        <v>37.964360975341236</v>
      </c>
      <c r="H21" s="5">
        <v>35.610517804041095</v>
      </c>
      <c r="I21" s="5">
        <v>56.009573660055167</v>
      </c>
      <c r="J21" s="5">
        <v>59.994713250036391</v>
      </c>
      <c r="K21" s="5">
        <v>63.148674728079676</v>
      </c>
      <c r="L21" s="5">
        <v>61.406140612386757</v>
      </c>
      <c r="M21" s="5">
        <v>53.765217198529221</v>
      </c>
      <c r="N21" s="5">
        <v>44.922478525212526</v>
      </c>
      <c r="O21" s="5">
        <v>42.278326652011025</v>
      </c>
      <c r="P21" s="5">
        <v>39.438296022554582</v>
      </c>
      <c r="Q21" s="5">
        <v>31.412542504807625</v>
      </c>
      <c r="R21" s="5">
        <v>34.439892765711704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44.456050270263574</v>
      </c>
      <c r="D30" s="4">
        <v>45.823745584054024</v>
      </c>
      <c r="E30" s="4">
        <v>29.542364718672296</v>
      </c>
      <c r="F30" s="4">
        <v>30.427012114250097</v>
      </c>
      <c r="G30" s="4">
        <v>37.964360975341236</v>
      </c>
      <c r="H30" s="4">
        <v>35.610517804041095</v>
      </c>
      <c r="I30" s="4">
        <v>56.009573660055167</v>
      </c>
      <c r="J30" s="4">
        <v>59.994713250036391</v>
      </c>
      <c r="K30" s="4">
        <v>63.148674728079676</v>
      </c>
      <c r="L30" s="4">
        <v>61.406140612386757</v>
      </c>
      <c r="M30" s="4">
        <v>53.765217198529221</v>
      </c>
      <c r="N30" s="4">
        <v>44.922478525212526</v>
      </c>
      <c r="O30" s="4">
        <v>42.278326652011025</v>
      </c>
      <c r="P30" s="4">
        <v>39.438296022554582</v>
      </c>
      <c r="Q30" s="4">
        <v>31.412542504807625</v>
      </c>
      <c r="R30" s="4">
        <v>34.439892765711704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16.480894437612349</v>
      </c>
      <c r="D34" s="7">
        <v>15.38889</v>
      </c>
      <c r="E34" s="7">
        <v>10.9862</v>
      </c>
      <c r="F34" s="7">
        <v>12.061640000000001</v>
      </c>
      <c r="G34" s="7">
        <v>2.20194</v>
      </c>
      <c r="H34" s="7">
        <v>3.2960138377756332</v>
      </c>
      <c r="I34" s="7">
        <v>5.4894800000000004</v>
      </c>
      <c r="J34" s="7">
        <v>6.5968400000000003</v>
      </c>
      <c r="K34" s="7">
        <v>8.7967700000000004</v>
      </c>
      <c r="L34" s="7">
        <v>9.8770500000000006</v>
      </c>
      <c r="M34" s="7">
        <v>9.8877612322927746</v>
      </c>
      <c r="N34" s="7">
        <v>8.7896032633270025</v>
      </c>
      <c r="O34" s="7">
        <v>9.9189581030629537</v>
      </c>
      <c r="P34" s="7">
        <v>9.9183781406787777</v>
      </c>
      <c r="Q34" s="7">
        <v>7.7119039492479846</v>
      </c>
      <c r="R34" s="7">
        <v>8.8095430322447434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2.5597576861048879</v>
      </c>
      <c r="D43" s="7">
        <v>5.5816424451181783</v>
      </c>
      <c r="E43" s="7">
        <v>2.5802021396710439</v>
      </c>
      <c r="F43" s="7">
        <v>3.5562543041603929</v>
      </c>
      <c r="G43" s="7">
        <v>5.5789107619864193</v>
      </c>
      <c r="H43" s="7">
        <v>6.6137335959241064</v>
      </c>
      <c r="I43" s="7">
        <v>6.6135036600551658</v>
      </c>
      <c r="J43" s="7">
        <v>6.5854532500363856</v>
      </c>
      <c r="K43" s="7">
        <v>7.5740447280796781</v>
      </c>
      <c r="L43" s="7">
        <v>6.6531106123867572</v>
      </c>
      <c r="M43" s="7">
        <v>6.6173983982371487</v>
      </c>
      <c r="N43" s="7">
        <v>5.5605172838510439</v>
      </c>
      <c r="O43" s="7">
        <v>5.6079997282546366</v>
      </c>
      <c r="P43" s="7">
        <v>5.6335032061562043</v>
      </c>
      <c r="Q43" s="7">
        <v>4.5965504382943214</v>
      </c>
      <c r="R43" s="7">
        <v>4.6190397957075708</v>
      </c>
    </row>
    <row r="44" spans="1:18" ht="11.25" customHeight="1" x14ac:dyDescent="0.25">
      <c r="A44" s="50" t="s">
        <v>205</v>
      </c>
      <c r="B44" s="51" t="s">
        <v>204</v>
      </c>
      <c r="C44" s="7">
        <v>25.415398146546337</v>
      </c>
      <c r="D44" s="7">
        <v>24.853213138935843</v>
      </c>
      <c r="E44" s="7">
        <v>15.97596257900125</v>
      </c>
      <c r="F44" s="7">
        <v>14.809117810089703</v>
      </c>
      <c r="G44" s="7">
        <v>30.183510213354818</v>
      </c>
      <c r="H44" s="7">
        <v>25.700770370341353</v>
      </c>
      <c r="I44" s="7">
        <v>43.906590000000001</v>
      </c>
      <c r="J44" s="7">
        <v>46.812420000000003</v>
      </c>
      <c r="K44" s="7">
        <v>46.777859999999997</v>
      </c>
      <c r="L44" s="7">
        <v>44.875979999999998</v>
      </c>
      <c r="M44" s="7">
        <v>37.260057567999297</v>
      </c>
      <c r="N44" s="7">
        <v>30.572357978034475</v>
      </c>
      <c r="O44" s="7">
        <v>26.751368820693433</v>
      </c>
      <c r="P44" s="7">
        <v>23.886414675719603</v>
      </c>
      <c r="Q44" s="7">
        <v>19.10408811726532</v>
      </c>
      <c r="R44" s="7">
        <v>21.011309937759389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144.30858386176934</v>
      </c>
      <c r="D52" s="5">
        <v>147.02232518068158</v>
      </c>
      <c r="E52" s="5">
        <v>191.34702964984265</v>
      </c>
      <c r="F52" s="5">
        <v>182.48318624214181</v>
      </c>
      <c r="G52" s="5">
        <v>213.46388709874779</v>
      </c>
      <c r="H52" s="5">
        <v>220.37851738710805</v>
      </c>
      <c r="I52" s="5">
        <v>158.47570695373184</v>
      </c>
      <c r="J52" s="5">
        <v>150.62996789276929</v>
      </c>
      <c r="K52" s="5">
        <v>138.9883304148112</v>
      </c>
      <c r="L52" s="5">
        <v>133.72607009171435</v>
      </c>
      <c r="M52" s="5">
        <v>143.75053877182816</v>
      </c>
      <c r="N52" s="5">
        <v>166.47991867975756</v>
      </c>
      <c r="O52" s="5">
        <v>175.61577862154419</v>
      </c>
      <c r="P52" s="5">
        <v>180.41273161398331</v>
      </c>
      <c r="Q52" s="5">
        <v>169.35202087940408</v>
      </c>
      <c r="R52" s="5">
        <v>176.61363574162209</v>
      </c>
    </row>
    <row r="53" spans="1:18" ht="11.25" customHeight="1" x14ac:dyDescent="0.25">
      <c r="A53" s="48" t="s">
        <v>187</v>
      </c>
      <c r="B53" s="49" t="s">
        <v>186</v>
      </c>
      <c r="C53" s="4">
        <v>144.30858386176934</v>
      </c>
      <c r="D53" s="4">
        <v>147.02232518068158</v>
      </c>
      <c r="E53" s="4">
        <v>191.34702964984265</v>
      </c>
      <c r="F53" s="4">
        <v>182.48318624214181</v>
      </c>
      <c r="G53" s="4">
        <v>213.46388709874779</v>
      </c>
      <c r="H53" s="4">
        <v>220.37851738710805</v>
      </c>
      <c r="I53" s="4">
        <v>158.47570695373184</v>
      </c>
      <c r="J53" s="4">
        <v>150.62996789276929</v>
      </c>
      <c r="K53" s="4">
        <v>138.9883304148112</v>
      </c>
      <c r="L53" s="4">
        <v>133.72607009171435</v>
      </c>
      <c r="M53" s="4">
        <v>143.75053877182816</v>
      </c>
      <c r="N53" s="4">
        <v>166.47991867975756</v>
      </c>
      <c r="O53" s="4">
        <v>175.61577862154419</v>
      </c>
      <c r="P53" s="4">
        <v>180.41273161398331</v>
      </c>
      <c r="Q53" s="4">
        <v>169.35202087940408</v>
      </c>
      <c r="R53" s="4">
        <v>176.61363574162209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0.45382121800954789</v>
      </c>
      <c r="D60" s="5">
        <v>0.39961999999999998</v>
      </c>
      <c r="E60" s="5">
        <v>0.30004999999999998</v>
      </c>
      <c r="F60" s="5">
        <v>0.29974000000000001</v>
      </c>
      <c r="G60" s="5">
        <v>0.49946000000000002</v>
      </c>
      <c r="H60" s="5">
        <v>0.59709987147738097</v>
      </c>
      <c r="I60" s="5">
        <v>0.60019</v>
      </c>
      <c r="J60" s="5">
        <v>0.59945999999999999</v>
      </c>
      <c r="K60" s="5">
        <v>0.39985999999999999</v>
      </c>
      <c r="L60" s="5">
        <v>0.60018000000000005</v>
      </c>
      <c r="M60" s="5">
        <v>0.5732104341298635</v>
      </c>
      <c r="N60" s="5">
        <v>0.52545922902721731</v>
      </c>
      <c r="O60" s="5">
        <v>0.52546864011530514</v>
      </c>
      <c r="P60" s="5">
        <v>0.64491341236561761</v>
      </c>
      <c r="Q60" s="5">
        <v>0.52546343377441662</v>
      </c>
      <c r="R60" s="5">
        <v>0.52545796127730515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0.97607778463523209</v>
      </c>
      <c r="M61" s="5">
        <v>9.0396272247774387</v>
      </c>
      <c r="N61" s="5">
        <v>12.603243981298659</v>
      </c>
      <c r="O61" s="5">
        <v>5.268420311547569</v>
      </c>
      <c r="P61" s="5">
        <v>9.9180902549442784</v>
      </c>
      <c r="Q61" s="5">
        <v>20.862266137147262</v>
      </c>
      <c r="R61" s="5">
        <v>24.704478284671488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0.97607778463523209</v>
      </c>
      <c r="M68" s="4">
        <v>9.0396272247774387</v>
      </c>
      <c r="N68" s="4">
        <v>12.603243981298659</v>
      </c>
      <c r="O68" s="4">
        <v>5.268420311547569</v>
      </c>
      <c r="P68" s="4">
        <v>9.9180902549442784</v>
      </c>
      <c r="Q68" s="4">
        <v>20.862266137147262</v>
      </c>
      <c r="R68" s="4">
        <v>24.704478284671488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0.97607778463523209</v>
      </c>
      <c r="M69" s="7">
        <v>9.0289751141281513</v>
      </c>
      <c r="N69" s="7">
        <v>12.484193298789235</v>
      </c>
      <c r="O69" s="7">
        <v>5.1063148140520056</v>
      </c>
      <c r="P69" s="7">
        <v>9.7052039545698214</v>
      </c>
      <c r="Q69" s="7">
        <v>20.539150334708783</v>
      </c>
      <c r="R69" s="7">
        <v>24.334643814202636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1.065211064928797E-2</v>
      </c>
      <c r="N71" s="7">
        <v>0.11905068250942545</v>
      </c>
      <c r="O71" s="7">
        <v>0.1621054974955638</v>
      </c>
      <c r="P71" s="7">
        <v>0.21288630037445774</v>
      </c>
      <c r="Q71" s="7">
        <v>0.32311580243847843</v>
      </c>
      <c r="R71" s="7">
        <v>0.36983447046885243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42.273075897752896</v>
      </c>
      <c r="D79" s="5">
        <v>45.012516144710879</v>
      </c>
      <c r="E79" s="5">
        <v>51.961065042624504</v>
      </c>
      <c r="F79" s="5">
        <v>47.014961066367462</v>
      </c>
      <c r="G79" s="5">
        <v>52.808892552180374</v>
      </c>
      <c r="H79" s="5">
        <v>53.601545323020616</v>
      </c>
      <c r="I79" s="5">
        <v>50.118223283382648</v>
      </c>
      <c r="J79" s="5">
        <v>52.429813325935221</v>
      </c>
      <c r="K79" s="5">
        <v>55.335001963157467</v>
      </c>
      <c r="L79" s="5">
        <v>55.468895153889328</v>
      </c>
      <c r="M79" s="5">
        <v>55.852556174544603</v>
      </c>
      <c r="N79" s="5">
        <v>58.342092053545642</v>
      </c>
      <c r="O79" s="5">
        <v>59.765792666964884</v>
      </c>
      <c r="P79" s="5">
        <v>63.161166892991481</v>
      </c>
      <c r="Q79" s="5">
        <v>63.985728084115102</v>
      </c>
      <c r="R79" s="5">
        <v>69.401651751410753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2.388907033823704</v>
      </c>
      <c r="M80" s="5">
        <v>17.686637122292257</v>
      </c>
      <c r="N80" s="5">
        <v>23.307361902244494</v>
      </c>
      <c r="O80" s="5">
        <v>7.7811975603803853</v>
      </c>
      <c r="P80" s="5">
        <v>15.689305539850141</v>
      </c>
      <c r="Q80" s="5">
        <v>31.929427348678033</v>
      </c>
      <c r="R80" s="5">
        <v>38.766554422946129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2.388907033823704</v>
      </c>
      <c r="M81" s="4">
        <v>17.686637122292257</v>
      </c>
      <c r="N81" s="4">
        <v>23.307361902244494</v>
      </c>
      <c r="O81" s="4">
        <v>7.7811975603803853</v>
      </c>
      <c r="P81" s="4">
        <v>15.689305539850141</v>
      </c>
      <c r="Q81" s="4">
        <v>31.929427348678033</v>
      </c>
      <c r="R81" s="4">
        <v>38.766554422946129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434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220.58041390379628</v>
      </c>
      <c r="D2" s="45">
        <v>239.62290785208245</v>
      </c>
      <c r="E2" s="45">
        <v>232.03025308718054</v>
      </c>
      <c r="F2" s="45">
        <v>250.95741449239424</v>
      </c>
      <c r="G2" s="45">
        <v>221.23018655199439</v>
      </c>
      <c r="H2" s="45">
        <v>239.01866143903317</v>
      </c>
      <c r="I2" s="45">
        <v>257.31555567262694</v>
      </c>
      <c r="J2" s="45">
        <v>268.34253409107225</v>
      </c>
      <c r="K2" s="45">
        <v>275.81828034152352</v>
      </c>
      <c r="L2" s="45">
        <v>244.83393394534389</v>
      </c>
      <c r="M2" s="45">
        <v>262.02394765132158</v>
      </c>
      <c r="N2" s="45">
        <v>245.10440607468377</v>
      </c>
      <c r="O2" s="45">
        <v>209.07178680549777</v>
      </c>
      <c r="P2" s="45">
        <v>194.58938781413468</v>
      </c>
      <c r="Q2" s="45">
        <v>203.54356557416335</v>
      </c>
      <c r="R2" s="45">
        <v>187.89574116167825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0.30832712925079753</v>
      </c>
      <c r="D21" s="5">
        <v>0.33494471233055129</v>
      </c>
      <c r="E21" s="5">
        <v>0.32433170546551016</v>
      </c>
      <c r="F21" s="5">
        <v>0.35078807680717083</v>
      </c>
      <c r="G21" s="5">
        <v>0.3092353809479404</v>
      </c>
      <c r="H21" s="5">
        <v>0.33410009716913075</v>
      </c>
      <c r="I21" s="5">
        <v>0.35967548155348456</v>
      </c>
      <c r="J21" s="5">
        <v>0.37508898332319535</v>
      </c>
      <c r="K21" s="5">
        <v>0.385538575558589</v>
      </c>
      <c r="L21" s="5">
        <v>0.34222868050955318</v>
      </c>
      <c r="M21" s="5">
        <v>0.3662568681620505</v>
      </c>
      <c r="N21" s="5">
        <v>0.34260674623944171</v>
      </c>
      <c r="O21" s="5">
        <v>0.29224037933480584</v>
      </c>
      <c r="P21" s="5">
        <v>0.27199689340309857</v>
      </c>
      <c r="Q21" s="5">
        <v>0.28451303604101719</v>
      </c>
      <c r="R21" s="5">
        <v>0.26264051937130817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0.30832712925079753</v>
      </c>
      <c r="D30" s="4">
        <v>0.33494471233055129</v>
      </c>
      <c r="E30" s="4">
        <v>0.32433170546551016</v>
      </c>
      <c r="F30" s="4">
        <v>0.35078807680717083</v>
      </c>
      <c r="G30" s="4">
        <v>0.3092353809479404</v>
      </c>
      <c r="H30" s="4">
        <v>0.33410009716913075</v>
      </c>
      <c r="I30" s="4">
        <v>0.35967548155348456</v>
      </c>
      <c r="J30" s="4">
        <v>0.37508898332319535</v>
      </c>
      <c r="K30" s="4">
        <v>0.385538575558589</v>
      </c>
      <c r="L30" s="4">
        <v>0.34222868050955318</v>
      </c>
      <c r="M30" s="4">
        <v>0.3662568681620505</v>
      </c>
      <c r="N30" s="4">
        <v>0.34260674623944171</v>
      </c>
      <c r="O30" s="4">
        <v>0.29224037933480584</v>
      </c>
      <c r="P30" s="4">
        <v>0.27199689340309857</v>
      </c>
      <c r="Q30" s="4">
        <v>0.28451303604101719</v>
      </c>
      <c r="R30" s="4">
        <v>0.26264051937130817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0.30832712925079753</v>
      </c>
      <c r="D43" s="7">
        <v>0.33494471233055129</v>
      </c>
      <c r="E43" s="7">
        <v>0.32433170546551016</v>
      </c>
      <c r="F43" s="7">
        <v>0.35078807680717083</v>
      </c>
      <c r="G43" s="7">
        <v>0.3092353809479404</v>
      </c>
      <c r="H43" s="7">
        <v>0.33410009716913075</v>
      </c>
      <c r="I43" s="7">
        <v>0.35967548155348456</v>
      </c>
      <c r="J43" s="7">
        <v>0.37508898332319535</v>
      </c>
      <c r="K43" s="7">
        <v>0.385538575558589</v>
      </c>
      <c r="L43" s="7">
        <v>0.34222868050955318</v>
      </c>
      <c r="M43" s="7">
        <v>0.3662568681620505</v>
      </c>
      <c r="N43" s="7">
        <v>0.34260674623944171</v>
      </c>
      <c r="O43" s="7">
        <v>0.29224037933480584</v>
      </c>
      <c r="P43" s="7">
        <v>0.27199689340309857</v>
      </c>
      <c r="Q43" s="7">
        <v>0.28451303604101719</v>
      </c>
      <c r="R43" s="7">
        <v>0.26264051937130817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131.95935866991252</v>
      </c>
      <c r="D52" s="5">
        <v>138.47939555549149</v>
      </c>
      <c r="E52" s="5">
        <v>132.9926761178622</v>
      </c>
      <c r="F52" s="5">
        <v>151.83560732930951</v>
      </c>
      <c r="G52" s="5">
        <v>139.33910711565377</v>
      </c>
      <c r="H52" s="5">
        <v>151.04903401928243</v>
      </c>
      <c r="I52" s="5">
        <v>164.51303675868115</v>
      </c>
      <c r="J52" s="5">
        <v>177.55278045727007</v>
      </c>
      <c r="K52" s="5">
        <v>184.77690954064622</v>
      </c>
      <c r="L52" s="5">
        <v>169.93604384763012</v>
      </c>
      <c r="M52" s="5">
        <v>178.29208784681578</v>
      </c>
      <c r="N52" s="5">
        <v>167.23718601333826</v>
      </c>
      <c r="O52" s="5">
        <v>134.60351047517184</v>
      </c>
      <c r="P52" s="5">
        <v>122.94003698462062</v>
      </c>
      <c r="Q52" s="5">
        <v>130.81467689176827</v>
      </c>
      <c r="R52" s="5">
        <v>119.66735478396174</v>
      </c>
    </row>
    <row r="53" spans="1:18" ht="11.25" customHeight="1" x14ac:dyDescent="0.25">
      <c r="A53" s="48" t="s">
        <v>187</v>
      </c>
      <c r="B53" s="49" t="s">
        <v>186</v>
      </c>
      <c r="C53" s="4">
        <v>131.95935866991252</v>
      </c>
      <c r="D53" s="4">
        <v>138.47939555549149</v>
      </c>
      <c r="E53" s="4">
        <v>132.9926761178622</v>
      </c>
      <c r="F53" s="4">
        <v>151.83560732930951</v>
      </c>
      <c r="G53" s="4">
        <v>139.33910711565377</v>
      </c>
      <c r="H53" s="4">
        <v>151.04903401928243</v>
      </c>
      <c r="I53" s="4">
        <v>164.51303675868115</v>
      </c>
      <c r="J53" s="4">
        <v>177.55278045727007</v>
      </c>
      <c r="K53" s="4">
        <v>184.77690954064622</v>
      </c>
      <c r="L53" s="4">
        <v>169.93604384763012</v>
      </c>
      <c r="M53" s="4">
        <v>178.29208784681578</v>
      </c>
      <c r="N53" s="4">
        <v>167.23718601333826</v>
      </c>
      <c r="O53" s="4">
        <v>134.60351047517184</v>
      </c>
      <c r="P53" s="4">
        <v>122.94003698462062</v>
      </c>
      <c r="Q53" s="4">
        <v>130.81467689176827</v>
      </c>
      <c r="R53" s="4">
        <v>119.66735478396174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1.3211686466451352E-2</v>
      </c>
      <c r="N61" s="5">
        <v>0.1195922084401192</v>
      </c>
      <c r="O61" s="5">
        <v>0.12424834033421092</v>
      </c>
      <c r="P61" s="5">
        <v>0.14506875101006644</v>
      </c>
      <c r="Q61" s="5">
        <v>0.24958833721100573</v>
      </c>
      <c r="R61" s="5">
        <v>0.25058717920104978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1.3211686466451352E-2</v>
      </c>
      <c r="N68" s="4">
        <v>0.1195922084401192</v>
      </c>
      <c r="O68" s="4">
        <v>0.12424834033421092</v>
      </c>
      <c r="P68" s="4">
        <v>0.14506875101006644</v>
      </c>
      <c r="Q68" s="4">
        <v>0.24958833721100573</v>
      </c>
      <c r="R68" s="4">
        <v>0.25058717920104978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1.3211686466451352E-2</v>
      </c>
      <c r="N71" s="7">
        <v>0.1195922084401192</v>
      </c>
      <c r="O71" s="7">
        <v>0.12424834033421092</v>
      </c>
      <c r="P71" s="7">
        <v>0.14506875101006644</v>
      </c>
      <c r="Q71" s="7">
        <v>0.24958833721100573</v>
      </c>
      <c r="R71" s="7">
        <v>0.25058717920104978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88.312728104632981</v>
      </c>
      <c r="D79" s="5">
        <v>100.80856758426042</v>
      </c>
      <c r="E79" s="5">
        <v>98.713245263852841</v>
      </c>
      <c r="F79" s="5">
        <v>98.771019086277562</v>
      </c>
      <c r="G79" s="5">
        <v>81.581844055392679</v>
      </c>
      <c r="H79" s="5">
        <v>87.635527322581609</v>
      </c>
      <c r="I79" s="5">
        <v>92.44284343239228</v>
      </c>
      <c r="J79" s="5">
        <v>90.414664650478997</v>
      </c>
      <c r="K79" s="5">
        <v>90.655832225318733</v>
      </c>
      <c r="L79" s="5">
        <v>74.55566141720422</v>
      </c>
      <c r="M79" s="5">
        <v>83.352391249877272</v>
      </c>
      <c r="N79" s="5">
        <v>77.405021106665927</v>
      </c>
      <c r="O79" s="5">
        <v>74.051787610656916</v>
      </c>
      <c r="P79" s="5">
        <v>71.232285185100892</v>
      </c>
      <c r="Q79" s="5">
        <v>72.194787309143067</v>
      </c>
      <c r="R79" s="5">
        <v>67.715158679144153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436</v>
      </c>
      <c r="B1" s="42" t="s">
        <v>435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1447.7084263610836</v>
      </c>
      <c r="D2" s="45">
        <v>1555.5814399999997</v>
      </c>
      <c r="E2" s="45">
        <v>1469.1685300000001</v>
      </c>
      <c r="F2" s="45">
        <v>1555.0582300000001</v>
      </c>
      <c r="G2" s="45">
        <v>1518.2931899999999</v>
      </c>
      <c r="H2" s="45">
        <v>1607.7155940040861</v>
      </c>
      <c r="I2" s="45">
        <v>1594.8473399999998</v>
      </c>
      <c r="J2" s="45">
        <v>1616.1758499999999</v>
      </c>
      <c r="K2" s="45">
        <v>1621.1677200000001</v>
      </c>
      <c r="L2" s="45">
        <v>1610.6762700000002</v>
      </c>
      <c r="M2" s="45">
        <v>1705.8267540137651</v>
      </c>
      <c r="N2" s="45">
        <v>1628.9879221109709</v>
      </c>
      <c r="O2" s="45">
        <v>1548.8171676345121</v>
      </c>
      <c r="P2" s="45">
        <v>1663.5022765643084</v>
      </c>
      <c r="Q2" s="45">
        <v>1664.2887312808259</v>
      </c>
      <c r="R2" s="45">
        <v>1624.8147722128181</v>
      </c>
    </row>
    <row r="3" spans="1:18" ht="11.25" customHeight="1" x14ac:dyDescent="0.25">
      <c r="A3" s="46" t="s">
        <v>286</v>
      </c>
      <c r="B3" s="47" t="s">
        <v>285</v>
      </c>
      <c r="C3" s="5">
        <v>73.903079349667394</v>
      </c>
      <c r="D3" s="5">
        <v>64.645579999999995</v>
      </c>
      <c r="E3" s="5">
        <v>83.350840000000005</v>
      </c>
      <c r="F3" s="5">
        <v>74.626839999999987</v>
      </c>
      <c r="G3" s="5">
        <v>76.197329999999994</v>
      </c>
      <c r="H3" s="5">
        <v>75.165559605683313</v>
      </c>
      <c r="I3" s="5">
        <v>86.27901</v>
      </c>
      <c r="J3" s="5">
        <v>67.192450000000008</v>
      </c>
      <c r="K3" s="5">
        <v>79.290329999999997</v>
      </c>
      <c r="L3" s="5">
        <v>64.507959999999997</v>
      </c>
      <c r="M3" s="5">
        <v>61.257954907039093</v>
      </c>
      <c r="N3" s="5">
        <v>66.570963021658841</v>
      </c>
      <c r="O3" s="5">
        <v>69.793560523996703</v>
      </c>
      <c r="P3" s="5">
        <v>74.571896339823212</v>
      </c>
      <c r="Q3" s="5">
        <v>63.777586589949848</v>
      </c>
      <c r="R3" s="5">
        <v>66.781093714106987</v>
      </c>
    </row>
    <row r="4" spans="1:18" ht="11.25" customHeight="1" x14ac:dyDescent="0.25">
      <c r="A4" s="48" t="s">
        <v>284</v>
      </c>
      <c r="B4" s="49" t="s">
        <v>283</v>
      </c>
      <c r="C4" s="4">
        <v>56.824934387475587</v>
      </c>
      <c r="D4" s="4">
        <v>48.714919999999999</v>
      </c>
      <c r="E4" s="4">
        <v>63.487020000000001</v>
      </c>
      <c r="F4" s="4">
        <v>51.426319999999997</v>
      </c>
      <c r="G4" s="4">
        <v>57.297559999999997</v>
      </c>
      <c r="H4" s="4">
        <v>61.503534643839167</v>
      </c>
      <c r="I4" s="4">
        <v>85.37791</v>
      </c>
      <c r="J4" s="4">
        <v>66.193370000000002</v>
      </c>
      <c r="K4" s="4">
        <v>79.290329999999997</v>
      </c>
      <c r="L4" s="4">
        <v>64.507959999999997</v>
      </c>
      <c r="M4" s="4">
        <v>61.257954907039093</v>
      </c>
      <c r="N4" s="4">
        <v>66.570963021658841</v>
      </c>
      <c r="O4" s="4">
        <v>69.793560523996703</v>
      </c>
      <c r="P4" s="4">
        <v>74.571896339823212</v>
      </c>
      <c r="Q4" s="4">
        <v>63.777586589949848</v>
      </c>
      <c r="R4" s="4">
        <v>66.781093714106987</v>
      </c>
    </row>
    <row r="5" spans="1:18" ht="11.25" customHeight="1" x14ac:dyDescent="0.25">
      <c r="A5" s="50" t="s">
        <v>282</v>
      </c>
      <c r="B5" s="51" t="s">
        <v>281</v>
      </c>
      <c r="C5" s="7">
        <v>56.824934387475587</v>
      </c>
      <c r="D5" s="7">
        <v>48.714919999999999</v>
      </c>
      <c r="E5" s="7">
        <v>63.487020000000001</v>
      </c>
      <c r="F5" s="7">
        <v>51.426319999999997</v>
      </c>
      <c r="G5" s="7">
        <v>57.297559999999997</v>
      </c>
      <c r="H5" s="7">
        <v>61.503534643839167</v>
      </c>
      <c r="I5" s="7">
        <v>85.37791</v>
      </c>
      <c r="J5" s="7">
        <v>66.193370000000002</v>
      </c>
      <c r="K5" s="7">
        <v>62.490349999999999</v>
      </c>
      <c r="L5" s="7">
        <v>62.407609999999998</v>
      </c>
      <c r="M5" s="7">
        <v>61.257954907039093</v>
      </c>
      <c r="N5" s="7">
        <v>66.570963021658841</v>
      </c>
      <c r="O5" s="7">
        <v>69.793560523996703</v>
      </c>
      <c r="P5" s="7">
        <v>74.571896339823212</v>
      </c>
      <c r="Q5" s="7">
        <v>63.777586589949848</v>
      </c>
      <c r="R5" s="7">
        <v>66.781093714106987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26.727650000000001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56.824934387475587</v>
      </c>
      <c r="D8" s="6">
        <v>48.714919999999999</v>
      </c>
      <c r="E8" s="6">
        <v>63.487020000000001</v>
      </c>
      <c r="F8" s="6">
        <v>51.426319999999997</v>
      </c>
      <c r="G8" s="6">
        <v>57.297559999999997</v>
      </c>
      <c r="H8" s="6">
        <v>61.503534643839167</v>
      </c>
      <c r="I8" s="6">
        <v>85.37791</v>
      </c>
      <c r="J8" s="6">
        <v>39.465719999999997</v>
      </c>
      <c r="K8" s="6">
        <v>62.490349999999999</v>
      </c>
      <c r="L8" s="6">
        <v>62.407609999999998</v>
      </c>
      <c r="M8" s="6">
        <v>61.257954907039093</v>
      </c>
      <c r="N8" s="6">
        <v>66.570963021658841</v>
      </c>
      <c r="O8" s="6">
        <v>69.793560523996703</v>
      </c>
      <c r="P8" s="6">
        <v>74.571896339823212</v>
      </c>
      <c r="Q8" s="6">
        <v>63.777586589949848</v>
      </c>
      <c r="R8" s="6">
        <v>66.781093714106987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16.799979999999998</v>
      </c>
      <c r="L10" s="7">
        <v>2.1003500000000006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17.078144962191804</v>
      </c>
      <c r="D15" s="4">
        <v>15.930659999999998</v>
      </c>
      <c r="E15" s="4">
        <v>19.86382</v>
      </c>
      <c r="F15" s="4">
        <v>23.200519999999997</v>
      </c>
      <c r="G15" s="4">
        <v>18.89977</v>
      </c>
      <c r="H15" s="4">
        <v>13.66202496184415</v>
      </c>
      <c r="I15" s="4">
        <v>0.90110000000000001</v>
      </c>
      <c r="J15" s="4">
        <v>0.99907999999999997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17.078144962191804</v>
      </c>
      <c r="D16" s="7">
        <v>15.930659999999998</v>
      </c>
      <c r="E16" s="7">
        <v>19.86382</v>
      </c>
      <c r="F16" s="7">
        <v>23.200519999999997</v>
      </c>
      <c r="G16" s="7">
        <v>18.89977</v>
      </c>
      <c r="H16" s="7">
        <v>13.66202496184415</v>
      </c>
      <c r="I16" s="7">
        <v>0.90110000000000001</v>
      </c>
      <c r="J16" s="7">
        <v>0.99907999999999997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43.420903525571383</v>
      </c>
      <c r="D21" s="5">
        <v>45.213549999999998</v>
      </c>
      <c r="E21" s="5">
        <v>38.603059999999999</v>
      </c>
      <c r="F21" s="5">
        <v>43.294910000000002</v>
      </c>
      <c r="G21" s="5">
        <v>32.808210000000003</v>
      </c>
      <c r="H21" s="5">
        <v>41.415965394621566</v>
      </c>
      <c r="I21" s="5">
        <v>38.608580000000003</v>
      </c>
      <c r="J21" s="5">
        <v>30.60849</v>
      </c>
      <c r="K21" s="5">
        <v>23.98423</v>
      </c>
      <c r="L21" s="5">
        <v>23.990500000000001</v>
      </c>
      <c r="M21" s="5">
        <v>19.323046542040995</v>
      </c>
      <c r="N21" s="5">
        <v>15.47761897716294</v>
      </c>
      <c r="O21" s="5">
        <v>9.6253541439462413</v>
      </c>
      <c r="P21" s="5">
        <v>11.536347393723261</v>
      </c>
      <c r="Q21" s="5">
        <v>6.7345188078187572</v>
      </c>
      <c r="R21" s="5">
        <v>8.6438900106770511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43.420903525571383</v>
      </c>
      <c r="D30" s="4">
        <v>45.213549999999998</v>
      </c>
      <c r="E30" s="4">
        <v>38.603059999999999</v>
      </c>
      <c r="F30" s="4">
        <v>43.294910000000002</v>
      </c>
      <c r="G30" s="4">
        <v>32.808210000000003</v>
      </c>
      <c r="H30" s="4">
        <v>41.415965394621566</v>
      </c>
      <c r="I30" s="4">
        <v>38.608580000000003</v>
      </c>
      <c r="J30" s="4">
        <v>30.60849</v>
      </c>
      <c r="K30" s="4">
        <v>23.98423</v>
      </c>
      <c r="L30" s="4">
        <v>23.990500000000001</v>
      </c>
      <c r="M30" s="4">
        <v>19.323046542040995</v>
      </c>
      <c r="N30" s="4">
        <v>15.47761897716294</v>
      </c>
      <c r="O30" s="4">
        <v>9.6253541439462413</v>
      </c>
      <c r="P30" s="4">
        <v>11.536347393723261</v>
      </c>
      <c r="Q30" s="4">
        <v>6.7345188078187572</v>
      </c>
      <c r="R30" s="4">
        <v>8.6438900106770511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2.1973819363139198</v>
      </c>
      <c r="D34" s="7">
        <v>1.0954900000000001</v>
      </c>
      <c r="E34" s="7">
        <v>2.19712</v>
      </c>
      <c r="F34" s="7">
        <v>1.1001700000000001</v>
      </c>
      <c r="G34" s="7">
        <v>1.0975600000000001</v>
      </c>
      <c r="H34" s="7">
        <v>1.0987009722743846</v>
      </c>
      <c r="I34" s="7">
        <v>1.0980700000000001</v>
      </c>
      <c r="J34" s="7">
        <v>0</v>
      </c>
      <c r="K34" s="7">
        <v>0</v>
      </c>
      <c r="L34" s="7">
        <v>0</v>
      </c>
      <c r="M34" s="7">
        <v>1.0986695083994791</v>
      </c>
      <c r="N34" s="7">
        <v>1.0987165174201043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2.0538590705878921</v>
      </c>
      <c r="D43" s="7">
        <v>3.0918199999999998</v>
      </c>
      <c r="E43" s="7">
        <v>2.0008699999999999</v>
      </c>
      <c r="F43" s="7">
        <v>2.0044400000000002</v>
      </c>
      <c r="G43" s="7">
        <v>3.0911400000000002</v>
      </c>
      <c r="H43" s="7">
        <v>3.0571604901039944</v>
      </c>
      <c r="I43" s="7">
        <v>3.09985</v>
      </c>
      <c r="J43" s="7">
        <v>1.0000599999999999</v>
      </c>
      <c r="K43" s="7">
        <v>1.00444</v>
      </c>
      <c r="L43" s="7">
        <v>1.00448</v>
      </c>
      <c r="M43" s="7">
        <v>1.026967636848658</v>
      </c>
      <c r="N43" s="7">
        <v>1.0032997297723463</v>
      </c>
      <c r="O43" s="7">
        <v>1.0268324813032919</v>
      </c>
      <c r="P43" s="7">
        <v>1.026773172594396</v>
      </c>
      <c r="Q43" s="7">
        <v>1.0032923726391725</v>
      </c>
      <c r="R43" s="7">
        <v>1.0033013543232232</v>
      </c>
    </row>
    <row r="44" spans="1:18" ht="11.25" customHeight="1" x14ac:dyDescent="0.25">
      <c r="A44" s="50" t="s">
        <v>205</v>
      </c>
      <c r="B44" s="51" t="s">
        <v>204</v>
      </c>
      <c r="C44" s="7">
        <v>39.169662518669568</v>
      </c>
      <c r="D44" s="7">
        <v>41.026240000000001</v>
      </c>
      <c r="E44" s="7">
        <v>34.405070000000002</v>
      </c>
      <c r="F44" s="7">
        <v>40.190300000000001</v>
      </c>
      <c r="G44" s="7">
        <v>28.619509999999998</v>
      </c>
      <c r="H44" s="7">
        <v>37.26010393224319</v>
      </c>
      <c r="I44" s="7">
        <v>34.41066</v>
      </c>
      <c r="J44" s="7">
        <v>29.608429999999998</v>
      </c>
      <c r="K44" s="7">
        <v>22.979790000000001</v>
      </c>
      <c r="L44" s="7">
        <v>22.98602</v>
      </c>
      <c r="M44" s="7">
        <v>17.197409396792857</v>
      </c>
      <c r="N44" s="7">
        <v>13.37560272997049</v>
      </c>
      <c r="O44" s="7">
        <v>8.5985216626429501</v>
      </c>
      <c r="P44" s="7">
        <v>10.509574221128865</v>
      </c>
      <c r="Q44" s="7">
        <v>5.7312264351795852</v>
      </c>
      <c r="R44" s="7">
        <v>7.6405886563538274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465.09191627010853</v>
      </c>
      <c r="D52" s="5">
        <v>501.96886999999998</v>
      </c>
      <c r="E52" s="5">
        <v>490.52591999999999</v>
      </c>
      <c r="F52" s="5">
        <v>562.43636000000004</v>
      </c>
      <c r="G52" s="5">
        <v>498.50682999999998</v>
      </c>
      <c r="H52" s="5">
        <v>485.76445693681723</v>
      </c>
      <c r="I52" s="5">
        <v>476.16825</v>
      </c>
      <c r="J52" s="5">
        <v>478.67106000000001</v>
      </c>
      <c r="K52" s="5">
        <v>515.93494999999996</v>
      </c>
      <c r="L52" s="5">
        <v>531.20722000000001</v>
      </c>
      <c r="M52" s="5">
        <v>590.69024764977212</v>
      </c>
      <c r="N52" s="5">
        <v>564.6113179925851</v>
      </c>
      <c r="O52" s="5">
        <v>535.29864313722976</v>
      </c>
      <c r="P52" s="5">
        <v>540.6174229292692</v>
      </c>
      <c r="Q52" s="5">
        <v>494.73992729481353</v>
      </c>
      <c r="R52" s="5">
        <v>509.99666478387547</v>
      </c>
    </row>
    <row r="53" spans="1:18" ht="11.25" customHeight="1" x14ac:dyDescent="0.25">
      <c r="A53" s="48" t="s">
        <v>187</v>
      </c>
      <c r="B53" s="49" t="s">
        <v>186</v>
      </c>
      <c r="C53" s="4">
        <v>465.09191627010853</v>
      </c>
      <c r="D53" s="4">
        <v>501.96886999999998</v>
      </c>
      <c r="E53" s="4">
        <v>490.52591999999999</v>
      </c>
      <c r="F53" s="4">
        <v>562.43636000000004</v>
      </c>
      <c r="G53" s="4">
        <v>498.50682999999998</v>
      </c>
      <c r="H53" s="4">
        <v>485.76445693681723</v>
      </c>
      <c r="I53" s="4">
        <v>476.16825</v>
      </c>
      <c r="J53" s="4">
        <v>478.67106000000001</v>
      </c>
      <c r="K53" s="4">
        <v>515.93494999999996</v>
      </c>
      <c r="L53" s="4">
        <v>531.20722000000001</v>
      </c>
      <c r="M53" s="4">
        <v>590.69024764977212</v>
      </c>
      <c r="N53" s="4">
        <v>564.6113179925851</v>
      </c>
      <c r="O53" s="4">
        <v>535.29864313722976</v>
      </c>
      <c r="P53" s="4">
        <v>540.6174229292692</v>
      </c>
      <c r="Q53" s="4">
        <v>494.73992729481353</v>
      </c>
      <c r="R53" s="4">
        <v>509.99666478387547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19.967491550891307</v>
      </c>
      <c r="D60" s="5">
        <v>19.984909999999999</v>
      </c>
      <c r="E60" s="5">
        <v>18.60164</v>
      </c>
      <c r="F60" s="5">
        <v>19.28473</v>
      </c>
      <c r="G60" s="5">
        <v>18.878630000000001</v>
      </c>
      <c r="H60" s="5">
        <v>21.424522398456485</v>
      </c>
      <c r="I60" s="5">
        <v>20.909929999999999</v>
      </c>
      <c r="J60" s="5">
        <v>19.482800000000001</v>
      </c>
      <c r="K60" s="5">
        <v>19.78875</v>
      </c>
      <c r="L60" s="5">
        <v>17.107050000000001</v>
      </c>
      <c r="M60" s="5">
        <v>19.370253758119514</v>
      </c>
      <c r="N60" s="5">
        <v>18.964579326579777</v>
      </c>
      <c r="O60" s="5">
        <v>23.454647596436942</v>
      </c>
      <c r="P60" s="5">
        <v>23.04870003828497</v>
      </c>
      <c r="Q60" s="5">
        <v>24.457934372045617</v>
      </c>
      <c r="R60" s="5">
        <v>17.531446053701341</v>
      </c>
    </row>
    <row r="61" spans="1:18" ht="11.25" customHeight="1" x14ac:dyDescent="0.25">
      <c r="A61" s="46" t="s">
        <v>171</v>
      </c>
      <c r="B61" s="47" t="s">
        <v>170</v>
      </c>
      <c r="C61" s="5">
        <v>441.96154515839106</v>
      </c>
      <c r="D61" s="5">
        <v>520.26143999999999</v>
      </c>
      <c r="E61" s="5">
        <v>426.74565000000001</v>
      </c>
      <c r="F61" s="5">
        <v>460.71242000000001</v>
      </c>
      <c r="G61" s="5">
        <v>467.83290999999997</v>
      </c>
      <c r="H61" s="5">
        <v>558.54297355008362</v>
      </c>
      <c r="I61" s="5">
        <v>546.77975000000004</v>
      </c>
      <c r="J61" s="5">
        <v>586.54332999999997</v>
      </c>
      <c r="K61" s="5">
        <v>568.20243000000005</v>
      </c>
      <c r="L61" s="5">
        <v>594.27106000000003</v>
      </c>
      <c r="M61" s="5">
        <v>608.07269293097295</v>
      </c>
      <c r="N61" s="5">
        <v>560.19289019772589</v>
      </c>
      <c r="O61" s="5">
        <v>501.41258518571385</v>
      </c>
      <c r="P61" s="5">
        <v>613.18400946732186</v>
      </c>
      <c r="Q61" s="5">
        <v>645.82137118707078</v>
      </c>
      <c r="R61" s="5">
        <v>602.51514101166276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441.96154515839106</v>
      </c>
      <c r="D68" s="4">
        <v>520.26143999999999</v>
      </c>
      <c r="E68" s="4">
        <v>426.74565000000001</v>
      </c>
      <c r="F68" s="4">
        <v>460.71242000000001</v>
      </c>
      <c r="G68" s="4">
        <v>467.83290999999997</v>
      </c>
      <c r="H68" s="4">
        <v>558.54297355008362</v>
      </c>
      <c r="I68" s="4">
        <v>546.77975000000004</v>
      </c>
      <c r="J68" s="4">
        <v>586.54332999999997</v>
      </c>
      <c r="K68" s="4">
        <v>568.20243000000005</v>
      </c>
      <c r="L68" s="4">
        <v>594.27106000000003</v>
      </c>
      <c r="M68" s="4">
        <v>608.07269293097295</v>
      </c>
      <c r="N68" s="4">
        <v>560.19289019772589</v>
      </c>
      <c r="O68" s="4">
        <v>501.41258518571385</v>
      </c>
      <c r="P68" s="4">
        <v>613.18400946732186</v>
      </c>
      <c r="Q68" s="4">
        <v>645.82137118707078</v>
      </c>
      <c r="R68" s="4">
        <v>602.51514101166276</v>
      </c>
    </row>
    <row r="69" spans="1:18" ht="11.25" customHeight="1" x14ac:dyDescent="0.25">
      <c r="A69" s="50" t="s">
        <v>155</v>
      </c>
      <c r="B69" s="51" t="s">
        <v>154</v>
      </c>
      <c r="C69" s="7">
        <v>439.1908752339034</v>
      </c>
      <c r="D69" s="7">
        <v>517.96178999999995</v>
      </c>
      <c r="E69" s="7">
        <v>423.40343000000001</v>
      </c>
      <c r="F69" s="7">
        <v>458.21208999999999</v>
      </c>
      <c r="G69" s="7">
        <v>464.92910999999998</v>
      </c>
      <c r="H69" s="7">
        <v>552.47628777574516</v>
      </c>
      <c r="I69" s="7">
        <v>544.47715000000005</v>
      </c>
      <c r="J69" s="7">
        <v>584.75091999999995</v>
      </c>
      <c r="K69" s="7">
        <v>566.27894000000003</v>
      </c>
      <c r="L69" s="7">
        <v>590.52539000000002</v>
      </c>
      <c r="M69" s="7">
        <v>603.34355054171749</v>
      </c>
      <c r="N69" s="7">
        <v>555.63089003996038</v>
      </c>
      <c r="O69" s="7">
        <v>495.72813059077288</v>
      </c>
      <c r="P69" s="7">
        <v>597.92193546777719</v>
      </c>
      <c r="Q69" s="7">
        <v>628.9589326251695</v>
      </c>
      <c r="R69" s="7">
        <v>585.03152062001391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2.7706699244876458</v>
      </c>
      <c r="D71" s="7">
        <v>2.2996500000000002</v>
      </c>
      <c r="E71" s="7">
        <v>3.3422200000000002</v>
      </c>
      <c r="F71" s="7">
        <v>2.5003299999999999</v>
      </c>
      <c r="G71" s="7">
        <v>2.9037999999999999</v>
      </c>
      <c r="H71" s="7">
        <v>6.0666857743384002</v>
      </c>
      <c r="I71" s="7">
        <v>2.3026</v>
      </c>
      <c r="J71" s="7">
        <v>1.7924100000000001</v>
      </c>
      <c r="K71" s="7">
        <v>1.9234899999999999</v>
      </c>
      <c r="L71" s="7">
        <v>3.7456700000000001</v>
      </c>
      <c r="M71" s="7">
        <v>4.7291423892554185</v>
      </c>
      <c r="N71" s="7">
        <v>4.5620001577655396</v>
      </c>
      <c r="O71" s="7">
        <v>5.6844545949409859</v>
      </c>
      <c r="P71" s="7">
        <v>15.262073999544697</v>
      </c>
      <c r="Q71" s="7">
        <v>16.862438561901286</v>
      </c>
      <c r="R71" s="7">
        <v>17.483620391648831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403.36349050645379</v>
      </c>
      <c r="D79" s="5">
        <v>400.80543</v>
      </c>
      <c r="E79" s="5">
        <v>409.24041</v>
      </c>
      <c r="F79" s="5">
        <v>391.00303000000002</v>
      </c>
      <c r="G79" s="5">
        <v>419.96933999999999</v>
      </c>
      <c r="H79" s="5">
        <v>424.42283779878591</v>
      </c>
      <c r="I79" s="5">
        <v>425.20213999999999</v>
      </c>
      <c r="J79" s="5">
        <v>430.57646999999997</v>
      </c>
      <c r="K79" s="5">
        <v>412.96721000000002</v>
      </c>
      <c r="L79" s="5">
        <v>375.29334999999998</v>
      </c>
      <c r="M79" s="5">
        <v>404.9867913288773</v>
      </c>
      <c r="N79" s="5">
        <v>400.51933800661845</v>
      </c>
      <c r="O79" s="5">
        <v>407.29775376356116</v>
      </c>
      <c r="P79" s="5">
        <v>397.51065072527064</v>
      </c>
      <c r="Q79" s="5">
        <v>425.46130093374268</v>
      </c>
      <c r="R79" s="5">
        <v>415.83545149058614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2.70166</v>
      </c>
      <c r="E80" s="5">
        <v>2.10101</v>
      </c>
      <c r="F80" s="5">
        <v>3.6999399999999998</v>
      </c>
      <c r="G80" s="5">
        <v>4.0999400000000001</v>
      </c>
      <c r="H80" s="5">
        <v>0.9792783196381829</v>
      </c>
      <c r="I80" s="5">
        <v>0.89968000000000004</v>
      </c>
      <c r="J80" s="5">
        <v>3.1012499999999998</v>
      </c>
      <c r="K80" s="5">
        <v>0.99982000000000004</v>
      </c>
      <c r="L80" s="5">
        <v>4.2991299999999999</v>
      </c>
      <c r="M80" s="5">
        <v>2.1257668969430377</v>
      </c>
      <c r="N80" s="5">
        <v>2.6512145886400393</v>
      </c>
      <c r="O80" s="5">
        <v>1.9346232836277144</v>
      </c>
      <c r="P80" s="5">
        <v>3.0332496706153482</v>
      </c>
      <c r="Q80" s="5">
        <v>3.2960920953846893</v>
      </c>
      <c r="R80" s="5">
        <v>3.5110851482084189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2.70166</v>
      </c>
      <c r="E81" s="4">
        <v>2.10101</v>
      </c>
      <c r="F81" s="4">
        <v>3.6999399999999998</v>
      </c>
      <c r="G81" s="4">
        <v>4.0999400000000001</v>
      </c>
      <c r="H81" s="4">
        <v>0.9792783196381829</v>
      </c>
      <c r="I81" s="4">
        <v>0.89968000000000004</v>
      </c>
      <c r="J81" s="4">
        <v>3.1012499999999998</v>
      </c>
      <c r="K81" s="4">
        <v>0.99982000000000004</v>
      </c>
      <c r="L81" s="4">
        <v>4.2991299999999999</v>
      </c>
      <c r="M81" s="4">
        <v>2.1257668969430377</v>
      </c>
      <c r="N81" s="4">
        <v>2.6512145886400393</v>
      </c>
      <c r="O81" s="4">
        <v>1.9346232836277144</v>
      </c>
      <c r="P81" s="4">
        <v>3.0332496706153482</v>
      </c>
      <c r="Q81" s="4">
        <v>3.2960920953846893</v>
      </c>
      <c r="R81" s="4">
        <v>3.5110851482084189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437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461.88258233663362</v>
      </c>
      <c r="D2" s="45">
        <v>508.68177073772711</v>
      </c>
      <c r="E2" s="45">
        <v>473.96063552875461</v>
      </c>
      <c r="F2" s="45">
        <v>505.1880465497585</v>
      </c>
      <c r="G2" s="45">
        <v>500.88442264514856</v>
      </c>
      <c r="H2" s="45">
        <v>514.44527429610446</v>
      </c>
      <c r="I2" s="45">
        <v>500.29823238102529</v>
      </c>
      <c r="J2" s="45">
        <v>526.63943512887431</v>
      </c>
      <c r="K2" s="45">
        <v>520.77955916139263</v>
      </c>
      <c r="L2" s="45">
        <v>524.27038672425647</v>
      </c>
      <c r="M2" s="45">
        <v>542.70937082088972</v>
      </c>
      <c r="N2" s="45">
        <v>530.45211127410016</v>
      </c>
      <c r="O2" s="45">
        <v>501.45026675579624</v>
      </c>
      <c r="P2" s="45">
        <v>543.47603889613742</v>
      </c>
      <c r="Q2" s="45">
        <v>533.64001329067264</v>
      </c>
      <c r="R2" s="45">
        <v>489.86707138607153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1.3960666244277643E-2</v>
      </c>
      <c r="D21" s="5">
        <v>2.2256283714809141E-2</v>
      </c>
      <c r="E21" s="5">
        <v>1.3465344284448854E-2</v>
      </c>
      <c r="F21" s="5">
        <v>1.3585115456042341E-2</v>
      </c>
      <c r="G21" s="5">
        <v>2.1523864912545841E-2</v>
      </c>
      <c r="H21" s="5">
        <v>2.1986307521844606E-2</v>
      </c>
      <c r="I21" s="5">
        <v>2.198004337414463E-2</v>
      </c>
      <c r="J21" s="5">
        <v>7.4213505870680298E-3</v>
      </c>
      <c r="K21" s="5">
        <v>7.2143731194199475E-3</v>
      </c>
      <c r="L21" s="5">
        <v>7.4270464144872055E-3</v>
      </c>
      <c r="M21" s="5">
        <v>7.1525271693256192E-3</v>
      </c>
      <c r="N21" s="5">
        <v>7.0461365996710209E-3</v>
      </c>
      <c r="O21" s="5">
        <v>6.9707237116681878E-3</v>
      </c>
      <c r="P21" s="5">
        <v>7.5140518074912612E-3</v>
      </c>
      <c r="Q21" s="5">
        <v>7.3349888596689252E-3</v>
      </c>
      <c r="R21" s="5">
        <v>6.6888014030335695E-3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1.3960666244277643E-2</v>
      </c>
      <c r="D30" s="4">
        <v>2.2256283714809141E-2</v>
      </c>
      <c r="E30" s="4">
        <v>1.3465344284448854E-2</v>
      </c>
      <c r="F30" s="4">
        <v>1.3585115456042341E-2</v>
      </c>
      <c r="G30" s="4">
        <v>2.1523864912545841E-2</v>
      </c>
      <c r="H30" s="4">
        <v>2.1986307521844606E-2</v>
      </c>
      <c r="I30" s="4">
        <v>2.198004337414463E-2</v>
      </c>
      <c r="J30" s="4">
        <v>7.4213505870680298E-3</v>
      </c>
      <c r="K30" s="4">
        <v>7.2143731194199475E-3</v>
      </c>
      <c r="L30" s="4">
        <v>7.4270464144872055E-3</v>
      </c>
      <c r="M30" s="4">
        <v>7.1525271693256192E-3</v>
      </c>
      <c r="N30" s="4">
        <v>7.0461365996710209E-3</v>
      </c>
      <c r="O30" s="4">
        <v>6.9707237116681878E-3</v>
      </c>
      <c r="P30" s="4">
        <v>7.5140518074912612E-3</v>
      </c>
      <c r="Q30" s="4">
        <v>7.3349888596689252E-3</v>
      </c>
      <c r="R30" s="4">
        <v>6.6888014030335695E-3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1.3960666244277643E-2</v>
      </c>
      <c r="D43" s="7">
        <v>2.2256283714809141E-2</v>
      </c>
      <c r="E43" s="7">
        <v>1.3465344284448854E-2</v>
      </c>
      <c r="F43" s="7">
        <v>1.3585115456042341E-2</v>
      </c>
      <c r="G43" s="7">
        <v>2.1523864912545841E-2</v>
      </c>
      <c r="H43" s="7">
        <v>2.1986307521844606E-2</v>
      </c>
      <c r="I43" s="7">
        <v>2.198004337414463E-2</v>
      </c>
      <c r="J43" s="7">
        <v>7.4213505870680298E-3</v>
      </c>
      <c r="K43" s="7">
        <v>7.2143731194199475E-3</v>
      </c>
      <c r="L43" s="7">
        <v>7.4270464144872055E-3</v>
      </c>
      <c r="M43" s="7">
        <v>7.1525271693256192E-3</v>
      </c>
      <c r="N43" s="7">
        <v>7.0461365996710209E-3</v>
      </c>
      <c r="O43" s="7">
        <v>6.9707237116681878E-3</v>
      </c>
      <c r="P43" s="7">
        <v>7.5140518074912612E-3</v>
      </c>
      <c r="Q43" s="7">
        <v>7.3349888596689252E-3</v>
      </c>
      <c r="R43" s="7">
        <v>6.6888014030335695E-3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3.1613624853529831</v>
      </c>
      <c r="D52" s="5">
        <v>3.613393272157547</v>
      </c>
      <c r="E52" s="5">
        <v>3.3011142119408139</v>
      </c>
      <c r="F52" s="5">
        <v>3.8119189834947393</v>
      </c>
      <c r="G52" s="5">
        <v>3.4711445184952652</v>
      </c>
      <c r="H52" s="5">
        <v>3.4934923331523895</v>
      </c>
      <c r="I52" s="5">
        <v>3.3763565296354803</v>
      </c>
      <c r="J52" s="5">
        <v>3.5521726217861689</v>
      </c>
      <c r="K52" s="5">
        <v>3.705693953495754</v>
      </c>
      <c r="L52" s="5">
        <v>3.9277045622120066</v>
      </c>
      <c r="M52" s="5">
        <v>4.1139836284765927</v>
      </c>
      <c r="N52" s="5">
        <v>3.9652442378298551</v>
      </c>
      <c r="O52" s="5">
        <v>3.6339120669463516</v>
      </c>
      <c r="P52" s="5">
        <v>3.9563045006899844</v>
      </c>
      <c r="Q52" s="5">
        <v>3.617003332333701</v>
      </c>
      <c r="R52" s="5">
        <v>3.4000416646999305</v>
      </c>
    </row>
    <row r="53" spans="1:18" ht="11.25" customHeight="1" x14ac:dyDescent="0.25">
      <c r="A53" s="48" t="s">
        <v>187</v>
      </c>
      <c r="B53" s="49" t="s">
        <v>186</v>
      </c>
      <c r="C53" s="4">
        <v>3.1613624853529831</v>
      </c>
      <c r="D53" s="4">
        <v>3.613393272157547</v>
      </c>
      <c r="E53" s="4">
        <v>3.3011142119408139</v>
      </c>
      <c r="F53" s="4">
        <v>3.8119189834947393</v>
      </c>
      <c r="G53" s="4">
        <v>3.4711445184952652</v>
      </c>
      <c r="H53" s="4">
        <v>3.4934923331523895</v>
      </c>
      <c r="I53" s="4">
        <v>3.3763565296354803</v>
      </c>
      <c r="J53" s="4">
        <v>3.5521726217861689</v>
      </c>
      <c r="K53" s="4">
        <v>3.705693953495754</v>
      </c>
      <c r="L53" s="4">
        <v>3.9277045622120066</v>
      </c>
      <c r="M53" s="4">
        <v>4.1139836284765927</v>
      </c>
      <c r="N53" s="4">
        <v>3.9652442378298551</v>
      </c>
      <c r="O53" s="4">
        <v>3.6339120669463516</v>
      </c>
      <c r="P53" s="4">
        <v>3.9563045006899844</v>
      </c>
      <c r="Q53" s="4">
        <v>3.617003332333701</v>
      </c>
      <c r="R53" s="4">
        <v>3.4000416646999305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286.84528810574392</v>
      </c>
      <c r="D61" s="5">
        <v>323.84261806225339</v>
      </c>
      <c r="E61" s="5">
        <v>292.30716111889507</v>
      </c>
      <c r="F61" s="5">
        <v>321.38090343786689</v>
      </c>
      <c r="G61" s="5">
        <v>308.58656732713229</v>
      </c>
      <c r="H61" s="5">
        <v>323.75827180491365</v>
      </c>
      <c r="I61" s="5">
        <v>313.59791413653784</v>
      </c>
      <c r="J61" s="5">
        <v>330.17299897084797</v>
      </c>
      <c r="K61" s="5">
        <v>332.13982610504581</v>
      </c>
      <c r="L61" s="5">
        <v>342.93074573557959</v>
      </c>
      <c r="M61" s="5">
        <v>353.36491708477212</v>
      </c>
      <c r="N61" s="5">
        <v>341.22130514937697</v>
      </c>
      <c r="O61" s="5">
        <v>315.12694958604169</v>
      </c>
      <c r="P61" s="5">
        <v>352.8573345854187</v>
      </c>
      <c r="Q61" s="5">
        <v>338.55962488025204</v>
      </c>
      <c r="R61" s="5">
        <v>308.99172871737579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286.84528810574392</v>
      </c>
      <c r="D68" s="4">
        <v>323.84261806225339</v>
      </c>
      <c r="E68" s="4">
        <v>292.30716111889507</v>
      </c>
      <c r="F68" s="4">
        <v>321.38090343786689</v>
      </c>
      <c r="G68" s="4">
        <v>308.58656732713229</v>
      </c>
      <c r="H68" s="4">
        <v>323.75827180491365</v>
      </c>
      <c r="I68" s="4">
        <v>313.59791413653784</v>
      </c>
      <c r="J68" s="4">
        <v>330.17299897084797</v>
      </c>
      <c r="K68" s="4">
        <v>332.13982610504581</v>
      </c>
      <c r="L68" s="4">
        <v>342.93074573557959</v>
      </c>
      <c r="M68" s="4">
        <v>353.36491708477212</v>
      </c>
      <c r="N68" s="4">
        <v>341.22130514937697</v>
      </c>
      <c r="O68" s="4">
        <v>315.12694958604169</v>
      </c>
      <c r="P68" s="4">
        <v>352.8573345854187</v>
      </c>
      <c r="Q68" s="4">
        <v>338.55962488025204</v>
      </c>
      <c r="R68" s="4">
        <v>308.99172871737579</v>
      </c>
    </row>
    <row r="69" spans="1:18" ht="11.25" customHeight="1" x14ac:dyDescent="0.25">
      <c r="A69" s="50" t="s">
        <v>155</v>
      </c>
      <c r="B69" s="51" t="s">
        <v>154</v>
      </c>
      <c r="C69" s="7">
        <v>286.82645507155831</v>
      </c>
      <c r="D69" s="7">
        <v>323.82606416751025</v>
      </c>
      <c r="E69" s="7">
        <v>292.28466883155289</v>
      </c>
      <c r="F69" s="7">
        <v>321.36395742215768</v>
      </c>
      <c r="G69" s="7">
        <v>308.56634792622094</v>
      </c>
      <c r="H69" s="7">
        <v>323.71464176994988</v>
      </c>
      <c r="I69" s="7">
        <v>313.58158713753039</v>
      </c>
      <c r="J69" s="7">
        <v>330.15969766592048</v>
      </c>
      <c r="K69" s="7">
        <v>332.12601067102139</v>
      </c>
      <c r="L69" s="7">
        <v>342.90305054508963</v>
      </c>
      <c r="M69" s="7">
        <v>353.3319800006683</v>
      </c>
      <c r="N69" s="7">
        <v>341.18926639233808</v>
      </c>
      <c r="O69" s="7">
        <v>315.08836027069145</v>
      </c>
      <c r="P69" s="7">
        <v>352.74564485901828</v>
      </c>
      <c r="Q69" s="7">
        <v>338.43634496467467</v>
      </c>
      <c r="R69" s="7">
        <v>308.87516905750704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1.8833034185621197E-2</v>
      </c>
      <c r="D71" s="7">
        <v>1.6553894743148324E-2</v>
      </c>
      <c r="E71" s="7">
        <v>2.2492287342191476E-2</v>
      </c>
      <c r="F71" s="7">
        <v>1.6946015709228684E-2</v>
      </c>
      <c r="G71" s="7">
        <v>2.0219400911330645E-2</v>
      </c>
      <c r="H71" s="7">
        <v>4.3630034963740738E-2</v>
      </c>
      <c r="I71" s="7">
        <v>1.6326999007469853E-2</v>
      </c>
      <c r="J71" s="7">
        <v>1.3301304927470959E-2</v>
      </c>
      <c r="K71" s="7">
        <v>1.3815434024404719E-2</v>
      </c>
      <c r="L71" s="7">
        <v>2.7695190489957281E-2</v>
      </c>
      <c r="M71" s="7">
        <v>3.2937084103794034E-2</v>
      </c>
      <c r="N71" s="7">
        <v>3.2038757038866619E-2</v>
      </c>
      <c r="O71" s="7">
        <v>3.8589315350214856E-2</v>
      </c>
      <c r="P71" s="7">
        <v>0.1116897264004053</v>
      </c>
      <c r="Q71" s="7">
        <v>0.12327991557739115</v>
      </c>
      <c r="R71" s="7">
        <v>0.11655965986874589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171.86197107929249</v>
      </c>
      <c r="D79" s="5">
        <v>179.51444430984091</v>
      </c>
      <c r="E79" s="5">
        <v>176.88852159600199</v>
      </c>
      <c r="F79" s="5">
        <v>177.38671106020058</v>
      </c>
      <c r="G79" s="5">
        <v>186.08411938838267</v>
      </c>
      <c r="H79" s="5">
        <v>186.59773138657019</v>
      </c>
      <c r="I79" s="5">
        <v>182.78382754450317</v>
      </c>
      <c r="J79" s="5">
        <v>191.15582696298969</v>
      </c>
      <c r="K79" s="5">
        <v>184.34042427487969</v>
      </c>
      <c r="L79" s="5">
        <v>174.90811410788456</v>
      </c>
      <c r="M79" s="5">
        <v>183.97841917053211</v>
      </c>
      <c r="N79" s="5">
        <v>183.63051778120726</v>
      </c>
      <c r="O79" s="5">
        <v>181.45277392498167</v>
      </c>
      <c r="P79" s="5">
        <v>184.86541200318575</v>
      </c>
      <c r="Q79" s="5">
        <v>189.68245676927398</v>
      </c>
      <c r="R79" s="5">
        <v>175.61488812020681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1.6890588097604571</v>
      </c>
      <c r="E80" s="5">
        <v>1.4503732576322796</v>
      </c>
      <c r="F80" s="5">
        <v>2.5949279527402651</v>
      </c>
      <c r="G80" s="5">
        <v>2.7210675462257683</v>
      </c>
      <c r="H80" s="5">
        <v>0.57379246394630523</v>
      </c>
      <c r="I80" s="5">
        <v>0.51815412697464591</v>
      </c>
      <c r="J80" s="5">
        <v>1.7510152226634135</v>
      </c>
      <c r="K80" s="5">
        <v>0.58640045485198622</v>
      </c>
      <c r="L80" s="5">
        <v>2.4963952721658775</v>
      </c>
      <c r="M80" s="5">
        <v>1.2448984099397049</v>
      </c>
      <c r="N80" s="5">
        <v>1.6279979690864632</v>
      </c>
      <c r="O80" s="5">
        <v>1.2296604541148539</v>
      </c>
      <c r="P80" s="5">
        <v>1.7894737550354978</v>
      </c>
      <c r="Q80" s="5">
        <v>1.773593319953287</v>
      </c>
      <c r="R80" s="5">
        <v>1.8537240823859249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1.6890588097604571</v>
      </c>
      <c r="E81" s="4">
        <v>1.4503732576322796</v>
      </c>
      <c r="F81" s="4">
        <v>2.5949279527402651</v>
      </c>
      <c r="G81" s="4">
        <v>2.7210675462257683</v>
      </c>
      <c r="H81" s="4">
        <v>0.57379246394630523</v>
      </c>
      <c r="I81" s="4">
        <v>0.51815412697464591</v>
      </c>
      <c r="J81" s="4">
        <v>1.7510152226634135</v>
      </c>
      <c r="K81" s="4">
        <v>0.58640045485198622</v>
      </c>
      <c r="L81" s="4">
        <v>2.4963952721658775</v>
      </c>
      <c r="M81" s="4">
        <v>1.2448984099397049</v>
      </c>
      <c r="N81" s="4">
        <v>1.6279979690864632</v>
      </c>
      <c r="O81" s="4">
        <v>1.2296604541148539</v>
      </c>
      <c r="P81" s="4">
        <v>1.7894737550354978</v>
      </c>
      <c r="Q81" s="4">
        <v>1.773593319953287</v>
      </c>
      <c r="R81" s="4">
        <v>1.8537240823859249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438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944.26574282886929</v>
      </c>
      <c r="D2" s="45">
        <v>1002.8355166949366</v>
      </c>
      <c r="E2" s="45">
        <v>957.13902968072614</v>
      </c>
      <c r="F2" s="45">
        <v>1014.0176620110553</v>
      </c>
      <c r="G2" s="45">
        <v>980.74360127140778</v>
      </c>
      <c r="H2" s="45">
        <v>1056.4185935615085</v>
      </c>
      <c r="I2" s="45">
        <v>1056.5692861633622</v>
      </c>
      <c r="J2" s="45">
        <v>1049.9218134308089</v>
      </c>
      <c r="K2" s="45">
        <v>1061.7232478413725</v>
      </c>
      <c r="L2" s="45">
        <v>1045.7149091063388</v>
      </c>
      <c r="M2" s="45">
        <v>1121.115300208937</v>
      </c>
      <c r="N2" s="45">
        <v>1061.0010273983341</v>
      </c>
      <c r="O2" s="45">
        <v>1013.1753035195129</v>
      </c>
      <c r="P2" s="45">
        <v>1082.0937336696891</v>
      </c>
      <c r="Q2" s="45">
        <v>1092.6537712711493</v>
      </c>
      <c r="R2" s="45">
        <v>1097.7167070137252</v>
      </c>
    </row>
    <row r="3" spans="1:18" ht="11.25" customHeight="1" x14ac:dyDescent="0.25">
      <c r="A3" s="46" t="s">
        <v>286</v>
      </c>
      <c r="B3" s="47" t="s">
        <v>285</v>
      </c>
      <c r="C3" s="5">
        <v>73.903079349667394</v>
      </c>
      <c r="D3" s="5">
        <v>64.645579999999995</v>
      </c>
      <c r="E3" s="5">
        <v>83.350840000000005</v>
      </c>
      <c r="F3" s="5">
        <v>74.626839999999987</v>
      </c>
      <c r="G3" s="5">
        <v>76.197329999999994</v>
      </c>
      <c r="H3" s="5">
        <v>75.165559605683313</v>
      </c>
      <c r="I3" s="5">
        <v>86.27901</v>
      </c>
      <c r="J3" s="5">
        <v>67.192450000000008</v>
      </c>
      <c r="K3" s="5">
        <v>79.290329999999997</v>
      </c>
      <c r="L3" s="5">
        <v>64.507959999999997</v>
      </c>
      <c r="M3" s="5">
        <v>61.257954907039093</v>
      </c>
      <c r="N3" s="5">
        <v>66.570963021658841</v>
      </c>
      <c r="O3" s="5">
        <v>69.793560523996703</v>
      </c>
      <c r="P3" s="5">
        <v>74.571896339823212</v>
      </c>
      <c r="Q3" s="5">
        <v>63.777586589949848</v>
      </c>
      <c r="R3" s="5">
        <v>66.781093714106987</v>
      </c>
    </row>
    <row r="4" spans="1:18" ht="11.25" customHeight="1" x14ac:dyDescent="0.25">
      <c r="A4" s="48" t="s">
        <v>284</v>
      </c>
      <c r="B4" s="49" t="s">
        <v>283</v>
      </c>
      <c r="C4" s="4">
        <v>56.824934387475587</v>
      </c>
      <c r="D4" s="4">
        <v>48.714919999999999</v>
      </c>
      <c r="E4" s="4">
        <v>63.487020000000001</v>
      </c>
      <c r="F4" s="4">
        <v>51.426319999999997</v>
      </c>
      <c r="G4" s="4">
        <v>57.297559999999997</v>
      </c>
      <c r="H4" s="4">
        <v>61.503534643839167</v>
      </c>
      <c r="I4" s="4">
        <v>85.37791</v>
      </c>
      <c r="J4" s="4">
        <v>66.193370000000002</v>
      </c>
      <c r="K4" s="4">
        <v>79.290329999999997</v>
      </c>
      <c r="L4" s="4">
        <v>64.507959999999997</v>
      </c>
      <c r="M4" s="4">
        <v>61.257954907039093</v>
      </c>
      <c r="N4" s="4">
        <v>66.570963021658841</v>
      </c>
      <c r="O4" s="4">
        <v>69.793560523996703</v>
      </c>
      <c r="P4" s="4">
        <v>74.571896339823212</v>
      </c>
      <c r="Q4" s="4">
        <v>63.777586589949848</v>
      </c>
      <c r="R4" s="4">
        <v>66.781093714106987</v>
      </c>
    </row>
    <row r="5" spans="1:18" ht="11.25" customHeight="1" x14ac:dyDescent="0.25">
      <c r="A5" s="50" t="s">
        <v>282</v>
      </c>
      <c r="B5" s="51" t="s">
        <v>281</v>
      </c>
      <c r="C5" s="7">
        <v>56.824934387475587</v>
      </c>
      <c r="D5" s="7">
        <v>48.714919999999999</v>
      </c>
      <c r="E5" s="7">
        <v>63.487020000000001</v>
      </c>
      <c r="F5" s="7">
        <v>51.426319999999997</v>
      </c>
      <c r="G5" s="7">
        <v>57.297559999999997</v>
      </c>
      <c r="H5" s="7">
        <v>61.503534643839167</v>
      </c>
      <c r="I5" s="7">
        <v>85.37791</v>
      </c>
      <c r="J5" s="7">
        <v>66.193370000000002</v>
      </c>
      <c r="K5" s="7">
        <v>62.490349999999999</v>
      </c>
      <c r="L5" s="7">
        <v>62.407609999999998</v>
      </c>
      <c r="M5" s="7">
        <v>61.257954907039093</v>
      </c>
      <c r="N5" s="7">
        <v>66.570963021658841</v>
      </c>
      <c r="O5" s="7">
        <v>69.793560523996703</v>
      </c>
      <c r="P5" s="7">
        <v>74.571896339823212</v>
      </c>
      <c r="Q5" s="7">
        <v>63.777586589949848</v>
      </c>
      <c r="R5" s="7">
        <v>66.781093714106987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26.727650000000001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56.824934387475587</v>
      </c>
      <c r="D8" s="6">
        <v>48.714919999999999</v>
      </c>
      <c r="E8" s="6">
        <v>63.487020000000001</v>
      </c>
      <c r="F8" s="6">
        <v>51.426319999999997</v>
      </c>
      <c r="G8" s="6">
        <v>57.297559999999997</v>
      </c>
      <c r="H8" s="6">
        <v>61.503534643839167</v>
      </c>
      <c r="I8" s="6">
        <v>85.37791</v>
      </c>
      <c r="J8" s="6">
        <v>39.465719999999997</v>
      </c>
      <c r="K8" s="6">
        <v>62.490349999999999</v>
      </c>
      <c r="L8" s="6">
        <v>62.407609999999998</v>
      </c>
      <c r="M8" s="6">
        <v>61.257954907039093</v>
      </c>
      <c r="N8" s="6">
        <v>66.570963021658841</v>
      </c>
      <c r="O8" s="6">
        <v>69.793560523996703</v>
      </c>
      <c r="P8" s="6">
        <v>74.571896339823212</v>
      </c>
      <c r="Q8" s="6">
        <v>63.777586589949848</v>
      </c>
      <c r="R8" s="6">
        <v>66.781093714106987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16.799979999999998</v>
      </c>
      <c r="L10" s="7">
        <v>2.1003500000000006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17.078144962191804</v>
      </c>
      <c r="D15" s="4">
        <v>15.930659999999998</v>
      </c>
      <c r="E15" s="4">
        <v>19.86382</v>
      </c>
      <c r="F15" s="4">
        <v>23.200519999999997</v>
      </c>
      <c r="G15" s="4">
        <v>18.89977</v>
      </c>
      <c r="H15" s="4">
        <v>13.66202496184415</v>
      </c>
      <c r="I15" s="4">
        <v>0.90110000000000001</v>
      </c>
      <c r="J15" s="4">
        <v>0.99907999999999997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17.078144962191804</v>
      </c>
      <c r="D16" s="7">
        <v>15.930659999999998</v>
      </c>
      <c r="E16" s="7">
        <v>19.86382</v>
      </c>
      <c r="F16" s="7">
        <v>23.200519999999997</v>
      </c>
      <c r="G16" s="7">
        <v>18.89977</v>
      </c>
      <c r="H16" s="7">
        <v>13.66202496184415</v>
      </c>
      <c r="I16" s="7">
        <v>0.90110000000000001</v>
      </c>
      <c r="J16" s="7">
        <v>0.99907999999999997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43.387623745435995</v>
      </c>
      <c r="D21" s="5">
        <v>45.161643494665753</v>
      </c>
      <c r="E21" s="5">
        <v>38.572961250707586</v>
      </c>
      <c r="F21" s="5">
        <v>43.26649744988228</v>
      </c>
      <c r="G21" s="5">
        <v>32.76245507381249</v>
      </c>
      <c r="H21" s="5">
        <v>41.369757254506595</v>
      </c>
      <c r="I21" s="5">
        <v>38.560938072332213</v>
      </c>
      <c r="J21" s="5">
        <v>30.592483241981896</v>
      </c>
      <c r="K21" s="5">
        <v>23.96877808274504</v>
      </c>
      <c r="L21" s="5">
        <v>23.974207622796058</v>
      </c>
      <c r="M21" s="5">
        <v>19.307380692649765</v>
      </c>
      <c r="N21" s="5">
        <v>15.462904968862826</v>
      </c>
      <c r="O21" s="5">
        <v>9.6110736211441221</v>
      </c>
      <c r="P21" s="5">
        <v>11.520767655316781</v>
      </c>
      <c r="Q21" s="5">
        <v>6.7191520175981685</v>
      </c>
      <c r="R21" s="5">
        <v>8.6293829380900835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43.387623745435995</v>
      </c>
      <c r="D30" s="4">
        <v>45.161643494665753</v>
      </c>
      <c r="E30" s="4">
        <v>38.572961250707586</v>
      </c>
      <c r="F30" s="4">
        <v>43.26649744988228</v>
      </c>
      <c r="G30" s="4">
        <v>32.76245507381249</v>
      </c>
      <c r="H30" s="4">
        <v>41.369757254506595</v>
      </c>
      <c r="I30" s="4">
        <v>38.560938072332213</v>
      </c>
      <c r="J30" s="4">
        <v>30.592483241981896</v>
      </c>
      <c r="K30" s="4">
        <v>23.96877808274504</v>
      </c>
      <c r="L30" s="4">
        <v>23.974207622796058</v>
      </c>
      <c r="M30" s="4">
        <v>19.307380692649765</v>
      </c>
      <c r="N30" s="4">
        <v>15.462904968862826</v>
      </c>
      <c r="O30" s="4">
        <v>9.6110736211441221</v>
      </c>
      <c r="P30" s="4">
        <v>11.520767655316781</v>
      </c>
      <c r="Q30" s="4">
        <v>6.7191520175981685</v>
      </c>
      <c r="R30" s="4">
        <v>8.6293829380900835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2.1973819363139198</v>
      </c>
      <c r="D34" s="7">
        <v>1.0954900000000001</v>
      </c>
      <c r="E34" s="7">
        <v>2.19712</v>
      </c>
      <c r="F34" s="7">
        <v>1.1001700000000001</v>
      </c>
      <c r="G34" s="7">
        <v>1.0975600000000001</v>
      </c>
      <c r="H34" s="7">
        <v>1.0987009722743846</v>
      </c>
      <c r="I34" s="7">
        <v>1.0980700000000001</v>
      </c>
      <c r="J34" s="7">
        <v>0</v>
      </c>
      <c r="K34" s="7">
        <v>0</v>
      </c>
      <c r="L34" s="7">
        <v>0</v>
      </c>
      <c r="M34" s="7">
        <v>1.0986695083994791</v>
      </c>
      <c r="N34" s="7">
        <v>1.0987165174201043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2.0205792904525044</v>
      </c>
      <c r="D43" s="7">
        <v>3.0399134946657527</v>
      </c>
      <c r="E43" s="7">
        <v>1.9707712507075865</v>
      </c>
      <c r="F43" s="7">
        <v>1.9760274498822819</v>
      </c>
      <c r="G43" s="7">
        <v>3.0453850738124943</v>
      </c>
      <c r="H43" s="7">
        <v>3.0109523499890178</v>
      </c>
      <c r="I43" s="7">
        <v>3.0522080723322107</v>
      </c>
      <c r="J43" s="7">
        <v>0.98405324198189581</v>
      </c>
      <c r="K43" s="7">
        <v>0.98898808274504002</v>
      </c>
      <c r="L43" s="7">
        <v>0.98818762279605921</v>
      </c>
      <c r="M43" s="7">
        <v>1.0113017874574304</v>
      </c>
      <c r="N43" s="7">
        <v>0.988585721472232</v>
      </c>
      <c r="O43" s="7">
        <v>1.0125519585011729</v>
      </c>
      <c r="P43" s="7">
        <v>1.0111934341879161</v>
      </c>
      <c r="Q43" s="7">
        <v>0.98792558241858364</v>
      </c>
      <c r="R43" s="7">
        <v>0.98879428173625628</v>
      </c>
    </row>
    <row r="44" spans="1:18" ht="11.25" customHeight="1" x14ac:dyDescent="0.25">
      <c r="A44" s="50" t="s">
        <v>205</v>
      </c>
      <c r="B44" s="51" t="s">
        <v>204</v>
      </c>
      <c r="C44" s="7">
        <v>39.169662518669568</v>
      </c>
      <c r="D44" s="7">
        <v>41.026240000000001</v>
      </c>
      <c r="E44" s="7">
        <v>34.405070000000002</v>
      </c>
      <c r="F44" s="7">
        <v>40.190300000000001</v>
      </c>
      <c r="G44" s="7">
        <v>28.619509999999998</v>
      </c>
      <c r="H44" s="7">
        <v>37.26010393224319</v>
      </c>
      <c r="I44" s="7">
        <v>34.41066</v>
      </c>
      <c r="J44" s="7">
        <v>29.608429999999998</v>
      </c>
      <c r="K44" s="7">
        <v>22.979790000000001</v>
      </c>
      <c r="L44" s="7">
        <v>22.98602</v>
      </c>
      <c r="M44" s="7">
        <v>17.197409396792857</v>
      </c>
      <c r="N44" s="7">
        <v>13.37560272997049</v>
      </c>
      <c r="O44" s="7">
        <v>8.5985216626429501</v>
      </c>
      <c r="P44" s="7">
        <v>10.509574221128865</v>
      </c>
      <c r="Q44" s="7">
        <v>5.7312264351795852</v>
      </c>
      <c r="R44" s="7">
        <v>7.6405886563538274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457.55578249254364</v>
      </c>
      <c r="D52" s="5">
        <v>493.54164919533446</v>
      </c>
      <c r="E52" s="5">
        <v>483.14702147710221</v>
      </c>
      <c r="F52" s="5">
        <v>554.46393315433397</v>
      </c>
      <c r="G52" s="5">
        <v>491.12795255976198</v>
      </c>
      <c r="H52" s="5">
        <v>478.42226075128161</v>
      </c>
      <c r="I52" s="5">
        <v>468.84996901085611</v>
      </c>
      <c r="J52" s="5">
        <v>471.00954786303879</v>
      </c>
      <c r="K52" s="5">
        <v>507.99800587557058</v>
      </c>
      <c r="L52" s="5">
        <v>522.59119140640257</v>
      </c>
      <c r="M52" s="5">
        <v>581.6795796165087</v>
      </c>
      <c r="N52" s="5">
        <v>556.33094536538783</v>
      </c>
      <c r="O52" s="5">
        <v>527.85405541873263</v>
      </c>
      <c r="P52" s="5">
        <v>532.41436674117131</v>
      </c>
      <c r="Q52" s="5">
        <v>487.16231095503196</v>
      </c>
      <c r="R52" s="5">
        <v>502.6224510411646</v>
      </c>
    </row>
    <row r="53" spans="1:18" ht="11.25" customHeight="1" x14ac:dyDescent="0.25">
      <c r="A53" s="48" t="s">
        <v>187</v>
      </c>
      <c r="B53" s="49" t="s">
        <v>186</v>
      </c>
      <c r="C53" s="4">
        <v>457.55578249254364</v>
      </c>
      <c r="D53" s="4">
        <v>493.54164919533446</v>
      </c>
      <c r="E53" s="4">
        <v>483.14702147710221</v>
      </c>
      <c r="F53" s="4">
        <v>554.46393315433397</v>
      </c>
      <c r="G53" s="4">
        <v>491.12795255976198</v>
      </c>
      <c r="H53" s="4">
        <v>478.42226075128161</v>
      </c>
      <c r="I53" s="4">
        <v>468.84996901085611</v>
      </c>
      <c r="J53" s="4">
        <v>471.00954786303879</v>
      </c>
      <c r="K53" s="4">
        <v>507.99800587557058</v>
      </c>
      <c r="L53" s="4">
        <v>522.59119140640257</v>
      </c>
      <c r="M53" s="4">
        <v>581.6795796165087</v>
      </c>
      <c r="N53" s="4">
        <v>556.33094536538783</v>
      </c>
      <c r="O53" s="4">
        <v>527.85405541873263</v>
      </c>
      <c r="P53" s="4">
        <v>532.41436674117131</v>
      </c>
      <c r="Q53" s="4">
        <v>487.16231095503196</v>
      </c>
      <c r="R53" s="4">
        <v>502.6224510411646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19.967491550891307</v>
      </c>
      <c r="D60" s="5">
        <v>19.984909999999999</v>
      </c>
      <c r="E60" s="5">
        <v>18.60164</v>
      </c>
      <c r="F60" s="5">
        <v>19.28473</v>
      </c>
      <c r="G60" s="5">
        <v>18.878630000000001</v>
      </c>
      <c r="H60" s="5">
        <v>21.424522398456485</v>
      </c>
      <c r="I60" s="5">
        <v>20.909929999999999</v>
      </c>
      <c r="J60" s="5">
        <v>19.482800000000001</v>
      </c>
      <c r="K60" s="5">
        <v>19.78875</v>
      </c>
      <c r="L60" s="5">
        <v>17.107050000000001</v>
      </c>
      <c r="M60" s="5">
        <v>19.370253758119514</v>
      </c>
      <c r="N60" s="5">
        <v>18.964579326579777</v>
      </c>
      <c r="O60" s="5">
        <v>23.454647596436942</v>
      </c>
      <c r="P60" s="5">
        <v>23.04870003828497</v>
      </c>
      <c r="Q60" s="5">
        <v>24.457934372045617</v>
      </c>
      <c r="R60" s="5">
        <v>17.531446053701341</v>
      </c>
    </row>
    <row r="61" spans="1:18" ht="11.25" customHeight="1" x14ac:dyDescent="0.25">
      <c r="A61" s="46" t="s">
        <v>171</v>
      </c>
      <c r="B61" s="47" t="s">
        <v>170</v>
      </c>
      <c r="C61" s="5">
        <v>155.09019543596057</v>
      </c>
      <c r="D61" s="5">
        <v>196.39676854131753</v>
      </c>
      <c r="E61" s="5">
        <v>134.41070471777314</v>
      </c>
      <c r="F61" s="5">
        <v>139.3130208826876</v>
      </c>
      <c r="G61" s="5">
        <v>159.22358014650843</v>
      </c>
      <c r="H61" s="5">
        <v>234.73663549294122</v>
      </c>
      <c r="I61" s="5">
        <v>233.16277395570069</v>
      </c>
      <c r="J61" s="5">
        <v>256.35494338227738</v>
      </c>
      <c r="K61" s="5">
        <v>236.04682910126888</v>
      </c>
      <c r="L61" s="5">
        <v>251.30725576292903</v>
      </c>
      <c r="M61" s="5">
        <v>254.668572358624</v>
      </c>
      <c r="N61" s="5">
        <v>218.93671926410812</v>
      </c>
      <c r="O61" s="5">
        <v>186.24516919275149</v>
      </c>
      <c r="P61" s="5">
        <v>260.20678559280162</v>
      </c>
      <c r="Q61" s="5">
        <v>307.1267549915417</v>
      </c>
      <c r="R61" s="5">
        <v>293.38717039158257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155.09019543596057</v>
      </c>
      <c r="D68" s="4">
        <v>196.39676854131753</v>
      </c>
      <c r="E68" s="4">
        <v>134.41070471777314</v>
      </c>
      <c r="F68" s="4">
        <v>139.3130208826876</v>
      </c>
      <c r="G68" s="4">
        <v>159.22358014650843</v>
      </c>
      <c r="H68" s="4">
        <v>234.73663549294122</v>
      </c>
      <c r="I68" s="4">
        <v>233.16277395570069</v>
      </c>
      <c r="J68" s="4">
        <v>256.35494338227738</v>
      </c>
      <c r="K68" s="4">
        <v>236.04682910126888</v>
      </c>
      <c r="L68" s="4">
        <v>251.30725576292903</v>
      </c>
      <c r="M68" s="4">
        <v>254.668572358624</v>
      </c>
      <c r="N68" s="4">
        <v>218.93671926410812</v>
      </c>
      <c r="O68" s="4">
        <v>186.24516919275149</v>
      </c>
      <c r="P68" s="4">
        <v>260.20678559280162</v>
      </c>
      <c r="Q68" s="4">
        <v>307.1267549915417</v>
      </c>
      <c r="R68" s="4">
        <v>293.38717039158257</v>
      </c>
    </row>
    <row r="69" spans="1:18" ht="11.25" customHeight="1" x14ac:dyDescent="0.25">
      <c r="A69" s="50" t="s">
        <v>155</v>
      </c>
      <c r="B69" s="51" t="s">
        <v>154</v>
      </c>
      <c r="C69" s="7">
        <v>152.36442016234508</v>
      </c>
      <c r="D69" s="7">
        <v>194.1357258324897</v>
      </c>
      <c r="E69" s="7">
        <v>131.11876116844715</v>
      </c>
      <c r="F69" s="7">
        <v>136.84813257784228</v>
      </c>
      <c r="G69" s="7">
        <v>156.36276207377904</v>
      </c>
      <c r="H69" s="7">
        <v>228.76164600579531</v>
      </c>
      <c r="I69" s="7">
        <v>230.89556286246969</v>
      </c>
      <c r="J69" s="7">
        <v>254.59122233407953</v>
      </c>
      <c r="K69" s="7">
        <v>234.15292932897859</v>
      </c>
      <c r="L69" s="7">
        <v>247.62233945491045</v>
      </c>
      <c r="M69" s="7">
        <v>250.0115705410492</v>
      </c>
      <c r="N69" s="7">
        <v>214.44162364762229</v>
      </c>
      <c r="O69" s="7">
        <v>180.63977032008142</v>
      </c>
      <c r="P69" s="7">
        <v>245.1762906087589</v>
      </c>
      <c r="Q69" s="7">
        <v>290.52258766049476</v>
      </c>
      <c r="R69" s="7">
        <v>276.15635156250687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2.725775273615477</v>
      </c>
      <c r="D71" s="7">
        <v>2.261042708827842</v>
      </c>
      <c r="E71" s="7">
        <v>3.2919435493259983</v>
      </c>
      <c r="F71" s="7">
        <v>2.4648883048453265</v>
      </c>
      <c r="G71" s="7">
        <v>2.8608180727293884</v>
      </c>
      <c r="H71" s="7">
        <v>5.9749894871458933</v>
      </c>
      <c r="I71" s="7">
        <v>2.2672110932310106</v>
      </c>
      <c r="J71" s="7">
        <v>1.763721048197878</v>
      </c>
      <c r="K71" s="7">
        <v>1.8938997722902882</v>
      </c>
      <c r="L71" s="7">
        <v>3.6849163080185918</v>
      </c>
      <c r="M71" s="7">
        <v>4.6570018175748098</v>
      </c>
      <c r="N71" s="7">
        <v>4.4950956164858207</v>
      </c>
      <c r="O71" s="7">
        <v>5.605398872670075</v>
      </c>
      <c r="P71" s="7">
        <v>15.030494984042724</v>
      </c>
      <c r="Q71" s="7">
        <v>16.604167331046931</v>
      </c>
      <c r="R71" s="7">
        <v>17.230818829075723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194.36157025437035</v>
      </c>
      <c r="D79" s="5">
        <v>182.09236427337916</v>
      </c>
      <c r="E79" s="5">
        <v>198.40522549277549</v>
      </c>
      <c r="F79" s="5">
        <v>181.95762847689187</v>
      </c>
      <c r="G79" s="5">
        <v>201.17478103755073</v>
      </c>
      <c r="H79" s="5">
        <v>204.89437220294738</v>
      </c>
      <c r="I79" s="5">
        <v>208.42513925144794</v>
      </c>
      <c r="J79" s="5">
        <v>203.93935416617441</v>
      </c>
      <c r="K79" s="5">
        <v>194.21713523664016</v>
      </c>
      <c r="L79" s="5">
        <v>164.42450958637713</v>
      </c>
      <c r="M79" s="5">
        <v>183.95069038899265</v>
      </c>
      <c r="N79" s="5">
        <v>183.71169883218334</v>
      </c>
      <c r="O79" s="5">
        <v>195.51183433693811</v>
      </c>
      <c r="P79" s="5">
        <v>179.08744138671145</v>
      </c>
      <c r="Q79" s="5">
        <v>201.88753356955064</v>
      </c>
      <c r="R79" s="5">
        <v>207.1078018092573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1.0126011902395429</v>
      </c>
      <c r="E80" s="5">
        <v>0.65063674236772029</v>
      </c>
      <c r="F80" s="5">
        <v>1.1050120472597345</v>
      </c>
      <c r="G80" s="5">
        <v>1.3788724537742316</v>
      </c>
      <c r="H80" s="5">
        <v>0.40548585569187767</v>
      </c>
      <c r="I80" s="5">
        <v>0.38152587302535418</v>
      </c>
      <c r="J80" s="5">
        <v>1.3502347773365866</v>
      </c>
      <c r="K80" s="5">
        <v>0.41341954514801377</v>
      </c>
      <c r="L80" s="5">
        <v>1.8027347278341226</v>
      </c>
      <c r="M80" s="5">
        <v>0.88086848700333276</v>
      </c>
      <c r="N80" s="5">
        <v>1.0232166195535761</v>
      </c>
      <c r="O80" s="5">
        <v>0.70496282951286049</v>
      </c>
      <c r="P80" s="5">
        <v>1.2437759155798505</v>
      </c>
      <c r="Q80" s="5">
        <v>1.5224987754314019</v>
      </c>
      <c r="R80" s="5">
        <v>1.657361065822494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1.0126011902395429</v>
      </c>
      <c r="E81" s="4">
        <v>0.65063674236772029</v>
      </c>
      <c r="F81" s="4">
        <v>1.1050120472597345</v>
      </c>
      <c r="G81" s="4">
        <v>1.3788724537742316</v>
      </c>
      <c r="H81" s="4">
        <v>0.40548585569187767</v>
      </c>
      <c r="I81" s="4">
        <v>0.38152587302535418</v>
      </c>
      <c r="J81" s="4">
        <v>1.3502347773365866</v>
      </c>
      <c r="K81" s="4">
        <v>0.41341954514801377</v>
      </c>
      <c r="L81" s="4">
        <v>1.8027347278341226</v>
      </c>
      <c r="M81" s="4">
        <v>0.88086848700333276</v>
      </c>
      <c r="N81" s="4">
        <v>1.0232166195535761</v>
      </c>
      <c r="O81" s="4">
        <v>0.70496282951286049</v>
      </c>
      <c r="P81" s="4">
        <v>1.2437759155798505</v>
      </c>
      <c r="Q81" s="4">
        <v>1.5224987754314019</v>
      </c>
      <c r="R81" s="4">
        <v>1.657361065822494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439</v>
      </c>
      <c r="B1" s="42"/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41.560101195580458</v>
      </c>
      <c r="D2" s="45">
        <v>44.064152567336343</v>
      </c>
      <c r="E2" s="45">
        <v>38.068864790519221</v>
      </c>
      <c r="F2" s="45">
        <v>35.852521439186127</v>
      </c>
      <c r="G2" s="45">
        <v>36.66516608344363</v>
      </c>
      <c r="H2" s="45">
        <v>36.851726146473553</v>
      </c>
      <c r="I2" s="45">
        <v>37.979821455612438</v>
      </c>
      <c r="J2" s="45">
        <v>39.614601440316648</v>
      </c>
      <c r="K2" s="45">
        <v>38.664912997234715</v>
      </c>
      <c r="L2" s="45">
        <v>40.690974169404619</v>
      </c>
      <c r="M2" s="45">
        <v>42.00208298393818</v>
      </c>
      <c r="N2" s="45">
        <v>37.534783438536614</v>
      </c>
      <c r="O2" s="45">
        <v>34.191597359203378</v>
      </c>
      <c r="P2" s="45">
        <v>37.932503998481941</v>
      </c>
      <c r="Q2" s="45">
        <v>37.994946719003806</v>
      </c>
      <c r="R2" s="45">
        <v>37.230993813021279</v>
      </c>
    </row>
    <row r="3" spans="1:18" ht="11.25" customHeight="1" x14ac:dyDescent="0.25">
      <c r="A3" s="46" t="s">
        <v>286</v>
      </c>
      <c r="B3" s="47" t="s">
        <v>285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ht="11.25" customHeight="1" x14ac:dyDescent="0.25">
      <c r="A4" s="48" t="s">
        <v>284</v>
      </c>
      <c r="B4" s="49" t="s">
        <v>283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1.25" customHeight="1" x14ac:dyDescent="0.25">
      <c r="A12" s="52" t="s">
        <v>268</v>
      </c>
      <c r="B12" s="53" t="s">
        <v>267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1.9319113891110178E-2</v>
      </c>
      <c r="D21" s="5">
        <v>2.9650221619438002E-2</v>
      </c>
      <c r="E21" s="5">
        <v>1.6633405007964609E-2</v>
      </c>
      <c r="F21" s="5">
        <v>1.482743466167594E-2</v>
      </c>
      <c r="G21" s="5">
        <v>2.4231061274959963E-2</v>
      </c>
      <c r="H21" s="5">
        <v>2.4221832593131844E-2</v>
      </c>
      <c r="I21" s="5">
        <v>2.5661884293644462E-2</v>
      </c>
      <c r="J21" s="5">
        <v>8.5854074310361666E-3</v>
      </c>
      <c r="K21" s="5">
        <v>8.2375441355400474E-3</v>
      </c>
      <c r="L21" s="5">
        <v>8.8653307894535731E-3</v>
      </c>
      <c r="M21" s="5">
        <v>8.5133222219021271E-3</v>
      </c>
      <c r="N21" s="5">
        <v>7.6678717004433359E-3</v>
      </c>
      <c r="O21" s="5">
        <v>7.3097990904506249E-3</v>
      </c>
      <c r="P21" s="5">
        <v>8.0656865989887742E-3</v>
      </c>
      <c r="Q21" s="5">
        <v>8.0318013609200264E-3</v>
      </c>
      <c r="R21" s="5">
        <v>7.8182711839334465E-3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1.9319113891110178E-2</v>
      </c>
      <c r="D30" s="4">
        <v>2.9650221619438002E-2</v>
      </c>
      <c r="E30" s="4">
        <v>1.6633405007964609E-2</v>
      </c>
      <c r="F30" s="4">
        <v>1.482743466167594E-2</v>
      </c>
      <c r="G30" s="4">
        <v>2.4231061274959963E-2</v>
      </c>
      <c r="H30" s="4">
        <v>2.4221832593131844E-2</v>
      </c>
      <c r="I30" s="4">
        <v>2.5661884293644462E-2</v>
      </c>
      <c r="J30" s="4">
        <v>8.5854074310361666E-3</v>
      </c>
      <c r="K30" s="4">
        <v>8.2375441355400474E-3</v>
      </c>
      <c r="L30" s="4">
        <v>8.8653307894535731E-3</v>
      </c>
      <c r="M30" s="4">
        <v>8.5133222219021271E-3</v>
      </c>
      <c r="N30" s="4">
        <v>7.6678717004433359E-3</v>
      </c>
      <c r="O30" s="4">
        <v>7.3097990904506249E-3</v>
      </c>
      <c r="P30" s="4">
        <v>8.0656865989887742E-3</v>
      </c>
      <c r="Q30" s="4">
        <v>8.0318013609200264E-3</v>
      </c>
      <c r="R30" s="4">
        <v>7.8182711839334465E-3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1.9319113891110178E-2</v>
      </c>
      <c r="D43" s="7">
        <v>2.9650221619438002E-2</v>
      </c>
      <c r="E43" s="7">
        <v>1.6633405007964609E-2</v>
      </c>
      <c r="F43" s="7">
        <v>1.482743466167594E-2</v>
      </c>
      <c r="G43" s="7">
        <v>2.4231061274959963E-2</v>
      </c>
      <c r="H43" s="7">
        <v>2.4221832593131844E-2</v>
      </c>
      <c r="I43" s="7">
        <v>2.5661884293644462E-2</v>
      </c>
      <c r="J43" s="7">
        <v>8.5854074310361666E-3</v>
      </c>
      <c r="K43" s="7">
        <v>8.2375441355400474E-3</v>
      </c>
      <c r="L43" s="7">
        <v>8.8653307894535731E-3</v>
      </c>
      <c r="M43" s="7">
        <v>8.5133222219021271E-3</v>
      </c>
      <c r="N43" s="7">
        <v>7.6678717004433359E-3</v>
      </c>
      <c r="O43" s="7">
        <v>7.3097990904506249E-3</v>
      </c>
      <c r="P43" s="7">
        <v>8.0656865989887742E-3</v>
      </c>
      <c r="Q43" s="7">
        <v>8.0318013609200264E-3</v>
      </c>
      <c r="R43" s="7">
        <v>7.8182711839334465E-3</v>
      </c>
    </row>
    <row r="44" spans="1:18" ht="11.25" customHeight="1" x14ac:dyDescent="0.25">
      <c r="A44" s="50" t="s">
        <v>205</v>
      </c>
      <c r="B44" s="51" t="s">
        <v>204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4.3747712922118902</v>
      </c>
      <c r="D52" s="5">
        <v>4.813827532507994</v>
      </c>
      <c r="E52" s="5">
        <v>4.0777843109569574</v>
      </c>
      <c r="F52" s="5">
        <v>4.1605078621714036</v>
      </c>
      <c r="G52" s="5">
        <v>3.9077329217428036</v>
      </c>
      <c r="H52" s="5">
        <v>3.8487038523832773</v>
      </c>
      <c r="I52" s="5">
        <v>3.9419244595084173</v>
      </c>
      <c r="J52" s="5">
        <v>4.1093395151750478</v>
      </c>
      <c r="K52" s="5">
        <v>4.2312501709337029</v>
      </c>
      <c r="L52" s="5">
        <v>4.6883240313854317</v>
      </c>
      <c r="M52" s="5">
        <v>4.896684404786896</v>
      </c>
      <c r="N52" s="5">
        <v>4.3151283893674623</v>
      </c>
      <c r="O52" s="5">
        <v>3.81067565155083</v>
      </c>
      <c r="P52" s="5">
        <v>4.2467516874079374</v>
      </c>
      <c r="Q52" s="5">
        <v>3.9606130074478871</v>
      </c>
      <c r="R52" s="5">
        <v>3.9741720780109651</v>
      </c>
    </row>
    <row r="53" spans="1:18" ht="11.25" customHeight="1" x14ac:dyDescent="0.25">
      <c r="A53" s="48" t="s">
        <v>187</v>
      </c>
      <c r="B53" s="49" t="s">
        <v>186</v>
      </c>
      <c r="C53" s="4">
        <v>4.3747712922118902</v>
      </c>
      <c r="D53" s="4">
        <v>4.813827532507994</v>
      </c>
      <c r="E53" s="4">
        <v>4.0777843109569574</v>
      </c>
      <c r="F53" s="4">
        <v>4.1605078621714036</v>
      </c>
      <c r="G53" s="4">
        <v>3.9077329217428036</v>
      </c>
      <c r="H53" s="4">
        <v>3.8487038523832773</v>
      </c>
      <c r="I53" s="4">
        <v>3.9419244595084173</v>
      </c>
      <c r="J53" s="4">
        <v>4.1093395151750478</v>
      </c>
      <c r="K53" s="4">
        <v>4.2312501709337029</v>
      </c>
      <c r="L53" s="4">
        <v>4.6883240313854317</v>
      </c>
      <c r="M53" s="4">
        <v>4.896684404786896</v>
      </c>
      <c r="N53" s="4">
        <v>4.3151283893674623</v>
      </c>
      <c r="O53" s="4">
        <v>3.81067565155083</v>
      </c>
      <c r="P53" s="4">
        <v>4.2467516874079374</v>
      </c>
      <c r="Q53" s="4">
        <v>3.9606130074478871</v>
      </c>
      <c r="R53" s="4">
        <v>3.9741720780109651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1.25" customHeight="1" x14ac:dyDescent="0.25">
      <c r="A61" s="46" t="s">
        <v>171</v>
      </c>
      <c r="B61" s="47" t="s">
        <v>170</v>
      </c>
      <c r="C61" s="5">
        <v>2.6061616686547554E-2</v>
      </c>
      <c r="D61" s="5">
        <v>2.205339642900965E-2</v>
      </c>
      <c r="E61" s="5">
        <v>2.7784163331810403E-2</v>
      </c>
      <c r="F61" s="5">
        <v>1.8495679445445216E-2</v>
      </c>
      <c r="G61" s="5">
        <v>2.2762526359281283E-2</v>
      </c>
      <c r="H61" s="5">
        <v>4.8066252228766884E-2</v>
      </c>
      <c r="I61" s="5">
        <v>1.906190776151934E-2</v>
      </c>
      <c r="J61" s="5">
        <v>1.5387646874651054E-2</v>
      </c>
      <c r="K61" s="5">
        <v>1.5774793685307164E-2</v>
      </c>
      <c r="L61" s="5">
        <v>3.3058501491450863E-2</v>
      </c>
      <c r="M61" s="5">
        <v>3.9203487576815056E-2</v>
      </c>
      <c r="N61" s="5">
        <v>3.4865784240852661E-2</v>
      </c>
      <c r="O61" s="5">
        <v>4.0466406920696515E-2</v>
      </c>
      <c r="P61" s="5">
        <v>0.11988928910156695</v>
      </c>
      <c r="Q61" s="5">
        <v>0.13499131527696531</v>
      </c>
      <c r="R61" s="5">
        <v>0.13624190270436207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2.6061616686547554E-2</v>
      </c>
      <c r="D68" s="4">
        <v>2.205339642900965E-2</v>
      </c>
      <c r="E68" s="4">
        <v>2.7784163331810403E-2</v>
      </c>
      <c r="F68" s="4">
        <v>1.8495679445445216E-2</v>
      </c>
      <c r="G68" s="4">
        <v>2.2762526359281283E-2</v>
      </c>
      <c r="H68" s="4">
        <v>4.8066252228766884E-2</v>
      </c>
      <c r="I68" s="4">
        <v>1.906190776151934E-2</v>
      </c>
      <c r="J68" s="4">
        <v>1.5387646874651054E-2</v>
      </c>
      <c r="K68" s="4">
        <v>1.5774793685307164E-2</v>
      </c>
      <c r="L68" s="4">
        <v>3.3058501491450863E-2</v>
      </c>
      <c r="M68" s="4">
        <v>3.9203487576815056E-2</v>
      </c>
      <c r="N68" s="4">
        <v>3.4865784240852661E-2</v>
      </c>
      <c r="O68" s="4">
        <v>4.0466406920696515E-2</v>
      </c>
      <c r="P68" s="4">
        <v>0.11988928910156695</v>
      </c>
      <c r="Q68" s="4">
        <v>0.13499131527696531</v>
      </c>
      <c r="R68" s="4">
        <v>0.13624190270436207</v>
      </c>
    </row>
    <row r="69" spans="1:18" ht="11.25" customHeight="1" x14ac:dyDescent="0.25">
      <c r="A69" s="50" t="s">
        <v>155</v>
      </c>
      <c r="B69" s="51" t="s">
        <v>154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2.6061616686547554E-2</v>
      </c>
      <c r="D71" s="7">
        <v>2.205339642900965E-2</v>
      </c>
      <c r="E71" s="7">
        <v>2.7784163331810403E-2</v>
      </c>
      <c r="F71" s="7">
        <v>1.8495679445445216E-2</v>
      </c>
      <c r="G71" s="7">
        <v>2.2762526359281283E-2</v>
      </c>
      <c r="H71" s="7">
        <v>4.8066252228766884E-2</v>
      </c>
      <c r="I71" s="7">
        <v>1.906190776151934E-2</v>
      </c>
      <c r="J71" s="7">
        <v>1.5387646874651054E-2</v>
      </c>
      <c r="K71" s="7">
        <v>1.5774793685307164E-2</v>
      </c>
      <c r="L71" s="7">
        <v>3.3058501491450863E-2</v>
      </c>
      <c r="M71" s="7">
        <v>3.9203487576815056E-2</v>
      </c>
      <c r="N71" s="7">
        <v>3.4865784240852661E-2</v>
      </c>
      <c r="O71" s="7">
        <v>4.0466406920696515E-2</v>
      </c>
      <c r="P71" s="7">
        <v>0.11988928910156695</v>
      </c>
      <c r="Q71" s="7">
        <v>0.13499131527696531</v>
      </c>
      <c r="R71" s="7">
        <v>0.13624190270436207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37.139949172790914</v>
      </c>
      <c r="D79" s="5">
        <v>39.198621416779901</v>
      </c>
      <c r="E79" s="5">
        <v>33.946662911222489</v>
      </c>
      <c r="F79" s="5">
        <v>31.658690462907604</v>
      </c>
      <c r="G79" s="5">
        <v>32.710439574066584</v>
      </c>
      <c r="H79" s="5">
        <v>32.93073420926838</v>
      </c>
      <c r="I79" s="5">
        <v>33.993173204048858</v>
      </c>
      <c r="J79" s="5">
        <v>35.481288870835911</v>
      </c>
      <c r="K79" s="5">
        <v>34.409650488480167</v>
      </c>
      <c r="L79" s="5">
        <v>35.960726305738284</v>
      </c>
      <c r="M79" s="5">
        <v>37.05768176935257</v>
      </c>
      <c r="N79" s="5">
        <v>33.177121393227857</v>
      </c>
      <c r="O79" s="5">
        <v>30.333145501641404</v>
      </c>
      <c r="P79" s="5">
        <v>33.557797335373451</v>
      </c>
      <c r="Q79" s="5">
        <v>33.891310594918032</v>
      </c>
      <c r="R79" s="5">
        <v>33.112761561122021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82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1" customWidth="1"/>
    <col min="2" max="2" width="7.7109375" style="41" customWidth="1"/>
    <col min="3" max="18" width="9.7109375" style="41" customWidth="1"/>
    <col min="19" max="16384" width="9.140625" style="41"/>
  </cols>
  <sheetData>
    <row r="1" spans="1:18" ht="11.25" customHeight="1" x14ac:dyDescent="0.25">
      <c r="A1" s="42" t="s">
        <v>441</v>
      </c>
      <c r="B1" s="42" t="s">
        <v>440</v>
      </c>
      <c r="C1" s="42">
        <v>2000</v>
      </c>
      <c r="D1" s="42">
        <v>2001</v>
      </c>
      <c r="E1" s="42">
        <v>2002</v>
      </c>
      <c r="F1" s="42">
        <v>2003</v>
      </c>
      <c r="G1" s="42">
        <v>2004</v>
      </c>
      <c r="H1" s="42">
        <v>2005</v>
      </c>
      <c r="I1" s="42">
        <v>2006</v>
      </c>
      <c r="J1" s="42">
        <v>2007</v>
      </c>
      <c r="K1" s="42">
        <v>2008</v>
      </c>
      <c r="L1" s="42">
        <v>2009</v>
      </c>
      <c r="M1" s="42">
        <v>2010</v>
      </c>
      <c r="N1" s="42">
        <v>2011</v>
      </c>
      <c r="O1" s="42">
        <v>2012</v>
      </c>
      <c r="P1" s="42">
        <v>2013</v>
      </c>
      <c r="Q1" s="42">
        <v>2014</v>
      </c>
      <c r="R1" s="42">
        <v>2015</v>
      </c>
    </row>
    <row r="2" spans="1:18" ht="11.25" customHeight="1" x14ac:dyDescent="0.25">
      <c r="A2" s="43" t="s">
        <v>288</v>
      </c>
      <c r="B2" s="44" t="s">
        <v>287</v>
      </c>
      <c r="C2" s="45">
        <v>449.89468263026833</v>
      </c>
      <c r="D2" s="45">
        <v>467.28818000000001</v>
      </c>
      <c r="E2" s="45">
        <v>550.40873999999997</v>
      </c>
      <c r="F2" s="45">
        <v>494.52712000000002</v>
      </c>
      <c r="G2" s="45">
        <v>511.50141999999994</v>
      </c>
      <c r="H2" s="45">
        <v>524.81329152857245</v>
      </c>
      <c r="I2" s="45">
        <v>536.52677000000006</v>
      </c>
      <c r="J2" s="45">
        <v>517.78196000000003</v>
      </c>
      <c r="K2" s="45">
        <v>511.54606000000001</v>
      </c>
      <c r="L2" s="45">
        <v>547.35219999999993</v>
      </c>
      <c r="M2" s="45">
        <v>584.19192124180813</v>
      </c>
      <c r="N2" s="45">
        <v>583.8084579532167</v>
      </c>
      <c r="O2" s="45">
        <v>606.64954065253789</v>
      </c>
      <c r="P2" s="45">
        <v>562.12517458028583</v>
      </c>
      <c r="Q2" s="45">
        <v>546.99962369868513</v>
      </c>
      <c r="R2" s="45">
        <v>647.12216785946703</v>
      </c>
    </row>
    <row r="3" spans="1:18" ht="11.25" customHeight="1" x14ac:dyDescent="0.25">
      <c r="A3" s="46" t="s">
        <v>286</v>
      </c>
      <c r="B3" s="47" t="s">
        <v>285</v>
      </c>
      <c r="C3" s="5">
        <v>4.7768333974641664</v>
      </c>
      <c r="D3" s="5">
        <v>2.6999300000000002</v>
      </c>
      <c r="E3" s="5">
        <v>3.3995500000000001</v>
      </c>
      <c r="F3" s="5">
        <v>3.39988</v>
      </c>
      <c r="G3" s="5">
        <v>2.7003599999999999</v>
      </c>
      <c r="H3" s="5">
        <v>4.0843177182912447</v>
      </c>
      <c r="I3" s="5">
        <v>2.70119</v>
      </c>
      <c r="J3" s="5">
        <v>3.4000699999999999</v>
      </c>
      <c r="K3" s="5">
        <v>2.7000900000000003</v>
      </c>
      <c r="L3" s="5">
        <v>4.09931</v>
      </c>
      <c r="M3" s="5">
        <v>3.3917988636274439</v>
      </c>
      <c r="N3" s="5">
        <v>3.3914968515110187</v>
      </c>
      <c r="O3" s="5">
        <v>4.0842212449709923</v>
      </c>
      <c r="P3" s="5">
        <v>3.3917212417633489</v>
      </c>
      <c r="Q3" s="5">
        <v>4.0842228610389162</v>
      </c>
      <c r="R3" s="5">
        <v>4.7766935968836881</v>
      </c>
    </row>
    <row r="4" spans="1:18" ht="11.25" customHeight="1" x14ac:dyDescent="0.25">
      <c r="A4" s="48" t="s">
        <v>284</v>
      </c>
      <c r="B4" s="49" t="s">
        <v>283</v>
      </c>
      <c r="C4" s="4">
        <v>4.7768333974641664</v>
      </c>
      <c r="D4" s="4">
        <v>2.6999300000000002</v>
      </c>
      <c r="E4" s="4">
        <v>3.3995500000000001</v>
      </c>
      <c r="F4" s="4">
        <v>3.39988</v>
      </c>
      <c r="G4" s="4">
        <v>2.7003599999999999</v>
      </c>
      <c r="H4" s="4">
        <v>4.0843177182912447</v>
      </c>
      <c r="I4" s="4">
        <v>2.70119</v>
      </c>
      <c r="J4" s="4">
        <v>3.4000699999999999</v>
      </c>
      <c r="K4" s="4">
        <v>2.7000900000000003</v>
      </c>
      <c r="L4" s="4">
        <v>4.09931</v>
      </c>
      <c r="M4" s="4">
        <v>3.3917988636274439</v>
      </c>
      <c r="N4" s="4">
        <v>3.3914968515110187</v>
      </c>
      <c r="O4" s="4">
        <v>4.0842212449709923</v>
      </c>
      <c r="P4" s="4">
        <v>3.3917212417633489</v>
      </c>
      <c r="Q4" s="4">
        <v>4.0842228610389162</v>
      </c>
      <c r="R4" s="4">
        <v>4.7766935968836881</v>
      </c>
    </row>
    <row r="5" spans="1:18" ht="11.25" customHeight="1" x14ac:dyDescent="0.25">
      <c r="A5" s="50" t="s">
        <v>282</v>
      </c>
      <c r="B5" s="51" t="s">
        <v>281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0.70021999999999995</v>
      </c>
      <c r="K5" s="7">
        <v>0.70001000000000002</v>
      </c>
      <c r="L5" s="7">
        <v>0.70006999999999997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ht="11.25" customHeight="1" x14ac:dyDescent="0.25">
      <c r="A6" s="52" t="s">
        <v>280</v>
      </c>
      <c r="B6" s="53" t="s">
        <v>279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0.70001000000000002</v>
      </c>
      <c r="L6" s="6">
        <v>0.70006999999999997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ht="11.25" customHeight="1" x14ac:dyDescent="0.25">
      <c r="A7" s="52" t="s">
        <v>278</v>
      </c>
      <c r="B7" s="53" t="s">
        <v>277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ht="11.25" customHeight="1" x14ac:dyDescent="0.25">
      <c r="A8" s="52" t="s">
        <v>276</v>
      </c>
      <c r="B8" s="53" t="s">
        <v>275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0.70021999999999995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ht="11.25" customHeight="1" x14ac:dyDescent="0.25">
      <c r="A9" s="52" t="s">
        <v>274</v>
      </c>
      <c r="B9" s="53" t="s">
        <v>273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ht="11.25" customHeight="1" x14ac:dyDescent="0.25">
      <c r="A10" s="50" t="s">
        <v>272</v>
      </c>
      <c r="B10" s="51" t="s">
        <v>271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1.25" customHeight="1" x14ac:dyDescent="0.25">
      <c r="A11" s="50" t="s">
        <v>270</v>
      </c>
      <c r="B11" s="51" t="s">
        <v>269</v>
      </c>
      <c r="C11" s="7">
        <v>4.7768333974641664</v>
      </c>
      <c r="D11" s="7">
        <v>2.6999300000000002</v>
      </c>
      <c r="E11" s="7">
        <v>3.3995500000000001</v>
      </c>
      <c r="F11" s="7">
        <v>3.39988</v>
      </c>
      <c r="G11" s="7">
        <v>2.7003599999999999</v>
      </c>
      <c r="H11" s="7">
        <v>4.0843177182912447</v>
      </c>
      <c r="I11" s="7">
        <v>2.70119</v>
      </c>
      <c r="J11" s="7">
        <v>2.6998500000000001</v>
      </c>
      <c r="K11" s="7">
        <v>2.0000800000000001</v>
      </c>
      <c r="L11" s="7">
        <v>3.3992399999999998</v>
      </c>
      <c r="M11" s="7">
        <v>3.3917988636274439</v>
      </c>
      <c r="N11" s="7">
        <v>3.3914968515110187</v>
      </c>
      <c r="O11" s="7">
        <v>4.0842212449709923</v>
      </c>
      <c r="P11" s="7">
        <v>3.3917212417633489</v>
      </c>
      <c r="Q11" s="7">
        <v>4.0842228610389162</v>
      </c>
      <c r="R11" s="7">
        <v>4.7766935968836881</v>
      </c>
    </row>
    <row r="12" spans="1:18" ht="11.25" customHeight="1" x14ac:dyDescent="0.25">
      <c r="A12" s="52" t="s">
        <v>268</v>
      </c>
      <c r="B12" s="53" t="s">
        <v>267</v>
      </c>
      <c r="C12" s="6">
        <v>4.7768333974641664</v>
      </c>
      <c r="D12" s="6">
        <v>2.6999300000000002</v>
      </c>
      <c r="E12" s="6">
        <v>3.3995500000000001</v>
      </c>
      <c r="F12" s="6">
        <v>3.39988</v>
      </c>
      <c r="G12" s="6">
        <v>2.7003599999999999</v>
      </c>
      <c r="H12" s="6">
        <v>4.0843177182912447</v>
      </c>
      <c r="I12" s="6">
        <v>2.70119</v>
      </c>
      <c r="J12" s="6">
        <v>2.6998500000000001</v>
      </c>
      <c r="K12" s="6">
        <v>2.0000800000000001</v>
      </c>
      <c r="L12" s="6">
        <v>3.3992399999999998</v>
      </c>
      <c r="M12" s="6">
        <v>3.3917988636274439</v>
      </c>
      <c r="N12" s="6">
        <v>3.3914968515110187</v>
      </c>
      <c r="O12" s="6">
        <v>4.0842212449709923</v>
      </c>
      <c r="P12" s="6">
        <v>3.3917212417633489</v>
      </c>
      <c r="Q12" s="6">
        <v>4.0842228610389162</v>
      </c>
      <c r="R12" s="6">
        <v>4.7766935968836881</v>
      </c>
    </row>
    <row r="13" spans="1:18" ht="11.25" customHeight="1" x14ac:dyDescent="0.25">
      <c r="A13" s="52" t="s">
        <v>266</v>
      </c>
      <c r="B13" s="53" t="s">
        <v>265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ht="11.25" customHeight="1" x14ac:dyDescent="0.25">
      <c r="A14" s="50" t="s">
        <v>264</v>
      </c>
      <c r="B14" s="51" t="s">
        <v>263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8" ht="11.25" customHeight="1" x14ac:dyDescent="0.25">
      <c r="A15" s="54" t="s">
        <v>262</v>
      </c>
      <c r="B15" s="49" t="s">
        <v>261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ht="11.25" customHeight="1" x14ac:dyDescent="0.25">
      <c r="A16" s="50" t="s">
        <v>260</v>
      </c>
      <c r="B16" s="51" t="s">
        <v>259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ht="11.25" customHeight="1" x14ac:dyDescent="0.25">
      <c r="A17" s="55" t="s">
        <v>258</v>
      </c>
      <c r="B17" s="51" t="s">
        <v>257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ht="11.25" customHeight="1" x14ac:dyDescent="0.25">
      <c r="A18" s="55" t="s">
        <v>517</v>
      </c>
      <c r="B18" s="51" t="s">
        <v>256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ht="11.25" customHeight="1" x14ac:dyDescent="0.25">
      <c r="A19" s="55" t="s">
        <v>255</v>
      </c>
      <c r="B19" s="51" t="s">
        <v>254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1:18" ht="11.25" customHeight="1" x14ac:dyDescent="0.25">
      <c r="A20" s="48" t="s">
        <v>253</v>
      </c>
      <c r="B20" s="49" t="s">
        <v>252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ht="11.25" customHeight="1" x14ac:dyDescent="0.25">
      <c r="A21" s="46" t="s">
        <v>251</v>
      </c>
      <c r="B21" s="47" t="s">
        <v>250</v>
      </c>
      <c r="C21" s="5">
        <v>50.919884712584917</v>
      </c>
      <c r="D21" s="5">
        <v>73.569540000000003</v>
      </c>
      <c r="E21" s="5">
        <v>54.204989999999995</v>
      </c>
      <c r="F21" s="5">
        <v>68.99239</v>
      </c>
      <c r="G21" s="5">
        <v>78.929879999999997</v>
      </c>
      <c r="H21" s="5">
        <v>74.304509668454216</v>
      </c>
      <c r="I21" s="5">
        <v>74.33184</v>
      </c>
      <c r="J21" s="5">
        <v>64.289349999999999</v>
      </c>
      <c r="K21" s="5">
        <v>58.28828</v>
      </c>
      <c r="L21" s="5">
        <v>62.667740000000002</v>
      </c>
      <c r="M21" s="5">
        <v>63.892803144198915</v>
      </c>
      <c r="N21" s="5">
        <v>62.626192026828285</v>
      </c>
      <c r="O21" s="5">
        <v>62.45923991827793</v>
      </c>
      <c r="P21" s="5">
        <v>58.35220459149285</v>
      </c>
      <c r="Q21" s="5">
        <v>48.457053304415155</v>
      </c>
      <c r="R21" s="5">
        <v>48.715987706595385</v>
      </c>
    </row>
    <row r="22" spans="1:18" ht="11.25" customHeight="1" x14ac:dyDescent="0.25">
      <c r="A22" s="48" t="s">
        <v>249</v>
      </c>
      <c r="B22" s="49" t="s">
        <v>248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ht="11.25" customHeight="1" x14ac:dyDescent="0.25">
      <c r="A23" s="50" t="s">
        <v>247</v>
      </c>
      <c r="B23" s="51" t="s">
        <v>246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ht="11.25" customHeight="1" x14ac:dyDescent="0.25">
      <c r="A24" s="52" t="s">
        <v>245</v>
      </c>
      <c r="B24" s="53" t="s">
        <v>244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ht="11.25" customHeight="1" x14ac:dyDescent="0.25">
      <c r="A25" s="52" t="s">
        <v>243</v>
      </c>
      <c r="B25" s="53" t="s">
        <v>242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ht="11.25" customHeight="1" x14ac:dyDescent="0.25">
      <c r="A26" s="50" t="s">
        <v>241</v>
      </c>
      <c r="B26" s="51" t="s">
        <v>240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ht="11.25" customHeight="1" x14ac:dyDescent="0.25">
      <c r="A27" s="52" t="s">
        <v>239</v>
      </c>
      <c r="B27" s="53" t="s">
        <v>238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1.25" customHeight="1" x14ac:dyDescent="0.25">
      <c r="A28" s="52" t="s">
        <v>237</v>
      </c>
      <c r="B28" s="53" t="s">
        <v>236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1.25" customHeight="1" x14ac:dyDescent="0.25">
      <c r="A29" s="56" t="s">
        <v>235</v>
      </c>
      <c r="B29" s="53" t="s">
        <v>234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ht="11.25" customHeight="1" x14ac:dyDescent="0.25">
      <c r="A30" s="48" t="s">
        <v>233</v>
      </c>
      <c r="B30" s="49" t="s">
        <v>232</v>
      </c>
      <c r="C30" s="4">
        <v>50.919884712584917</v>
      </c>
      <c r="D30" s="4">
        <v>73.569540000000003</v>
      </c>
      <c r="E30" s="4">
        <v>54.204989999999995</v>
      </c>
      <c r="F30" s="4">
        <v>68.99239</v>
      </c>
      <c r="G30" s="4">
        <v>78.929879999999997</v>
      </c>
      <c r="H30" s="4">
        <v>74.304509668454216</v>
      </c>
      <c r="I30" s="4">
        <v>74.33184</v>
      </c>
      <c r="J30" s="4">
        <v>64.289349999999999</v>
      </c>
      <c r="K30" s="4">
        <v>58.28828</v>
      </c>
      <c r="L30" s="4">
        <v>62.667740000000002</v>
      </c>
      <c r="M30" s="4">
        <v>63.892803144198915</v>
      </c>
      <c r="N30" s="4">
        <v>62.626192026828285</v>
      </c>
      <c r="O30" s="4">
        <v>62.45923991827793</v>
      </c>
      <c r="P30" s="4">
        <v>58.35220459149285</v>
      </c>
      <c r="Q30" s="4">
        <v>48.457053304415155</v>
      </c>
      <c r="R30" s="4">
        <v>48.715987706595385</v>
      </c>
    </row>
    <row r="31" spans="1:18" ht="11.25" customHeight="1" x14ac:dyDescent="0.25">
      <c r="A31" s="50" t="s">
        <v>231</v>
      </c>
      <c r="B31" s="51" t="s">
        <v>230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1.25" customHeight="1" x14ac:dyDescent="0.25">
      <c r="A32" s="52" t="s">
        <v>229</v>
      </c>
      <c r="B32" s="53" t="s">
        <v>228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</row>
    <row r="33" spans="1:18" ht="11.25" customHeight="1" x14ac:dyDescent="0.25">
      <c r="A33" s="52" t="s">
        <v>227</v>
      </c>
      <c r="B33" s="53" t="s">
        <v>226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 ht="11.25" customHeight="1" x14ac:dyDescent="0.25">
      <c r="A34" s="55" t="s">
        <v>225</v>
      </c>
      <c r="B34" s="51" t="s">
        <v>224</v>
      </c>
      <c r="C34" s="7">
        <v>4.3947638726278395</v>
      </c>
      <c r="D34" s="7">
        <v>5.4955299999999996</v>
      </c>
      <c r="E34" s="7">
        <v>3.2954500000000002</v>
      </c>
      <c r="F34" s="7">
        <v>3.2930999999999999</v>
      </c>
      <c r="G34" s="7">
        <v>4.4042000000000003</v>
      </c>
      <c r="H34" s="7">
        <v>5.4935048613719326</v>
      </c>
      <c r="I34" s="7">
        <v>6.59131</v>
      </c>
      <c r="J34" s="7">
        <v>4.4034300000000002</v>
      </c>
      <c r="K34" s="7">
        <v>3.2984599999999999</v>
      </c>
      <c r="L34" s="7">
        <v>6.5947199999999997</v>
      </c>
      <c r="M34" s="7">
        <v>7.6910010034181084</v>
      </c>
      <c r="N34" s="7">
        <v>7.6905882218464132</v>
      </c>
      <c r="O34" s="7">
        <v>6.6206057699962413</v>
      </c>
      <c r="P34" s="7">
        <v>5.518651598260881</v>
      </c>
      <c r="Q34" s="7">
        <v>5.5153244962114103</v>
      </c>
      <c r="R34" s="7">
        <v>6.613125799273158</v>
      </c>
    </row>
    <row r="35" spans="1:18" ht="11.25" customHeight="1" x14ac:dyDescent="0.25">
      <c r="A35" s="50" t="s">
        <v>223</v>
      </c>
      <c r="B35" s="51" t="s">
        <v>222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11.25" customHeight="1" x14ac:dyDescent="0.25">
      <c r="A36" s="56" t="s">
        <v>221</v>
      </c>
      <c r="B36" s="53" t="s">
        <v>220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1:18" ht="11.25" customHeight="1" x14ac:dyDescent="0.25">
      <c r="A37" s="52" t="s">
        <v>219</v>
      </c>
      <c r="B37" s="53" t="s">
        <v>218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</row>
    <row r="38" spans="1:18" ht="11.25" customHeight="1" x14ac:dyDescent="0.25">
      <c r="A38" s="50" t="s">
        <v>217</v>
      </c>
      <c r="B38" s="51" t="s">
        <v>216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ht="11.25" customHeight="1" x14ac:dyDescent="0.25">
      <c r="A39" s="52" t="s">
        <v>215</v>
      </c>
      <c r="B39" s="53" t="s">
        <v>214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ht="11.25" customHeight="1" x14ac:dyDescent="0.25">
      <c r="A40" s="52" t="s">
        <v>213</v>
      </c>
      <c r="B40" s="53" t="s">
        <v>212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 ht="11.25" customHeight="1" x14ac:dyDescent="0.25">
      <c r="A41" s="52" t="s">
        <v>211</v>
      </c>
      <c r="B41" s="53" t="s">
        <v>210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</row>
    <row r="42" spans="1:18" ht="11.25" customHeight="1" x14ac:dyDescent="0.25">
      <c r="A42" s="55" t="s">
        <v>209</v>
      </c>
      <c r="B42" s="51" t="s">
        <v>208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ht="11.25" customHeight="1" x14ac:dyDescent="0.25">
      <c r="A43" s="50" t="s">
        <v>207</v>
      </c>
      <c r="B43" s="51" t="s">
        <v>206</v>
      </c>
      <c r="C43" s="7">
        <v>10.221531188507184</v>
      </c>
      <c r="D43" s="7">
        <v>32.721200000000003</v>
      </c>
      <c r="E43" s="7">
        <v>19.407039999999999</v>
      </c>
      <c r="F43" s="7">
        <v>25.599229999999999</v>
      </c>
      <c r="G43" s="7">
        <v>29.609279999999998</v>
      </c>
      <c r="H43" s="7">
        <v>29.640126314211315</v>
      </c>
      <c r="I43" s="7">
        <v>27.610620000000001</v>
      </c>
      <c r="J43" s="7">
        <v>24.532070000000001</v>
      </c>
      <c r="K43" s="7">
        <v>22.508459999999999</v>
      </c>
      <c r="L43" s="7">
        <v>24.541910000000001</v>
      </c>
      <c r="M43" s="7">
        <v>26.582830548843475</v>
      </c>
      <c r="N43" s="7">
        <v>24.364496537059445</v>
      </c>
      <c r="O43" s="7">
        <v>23.354829151725369</v>
      </c>
      <c r="P43" s="7">
        <v>21.315939100700788</v>
      </c>
      <c r="Q43" s="7">
        <v>16.19600544403238</v>
      </c>
      <c r="R43" s="7">
        <v>18.226373341686504</v>
      </c>
    </row>
    <row r="44" spans="1:18" ht="11.25" customHeight="1" x14ac:dyDescent="0.25">
      <c r="A44" s="50" t="s">
        <v>205</v>
      </c>
      <c r="B44" s="51" t="s">
        <v>204</v>
      </c>
      <c r="C44" s="7">
        <v>36.30358965144989</v>
      </c>
      <c r="D44" s="7">
        <v>35.352809999999998</v>
      </c>
      <c r="E44" s="7">
        <v>31.502500000000001</v>
      </c>
      <c r="F44" s="7">
        <v>40.100059999999999</v>
      </c>
      <c r="G44" s="7">
        <v>44.916400000000003</v>
      </c>
      <c r="H44" s="7">
        <v>39.170878492870969</v>
      </c>
      <c r="I44" s="7">
        <v>40.129910000000002</v>
      </c>
      <c r="J44" s="7">
        <v>35.353850000000001</v>
      </c>
      <c r="K44" s="7">
        <v>32.481360000000002</v>
      </c>
      <c r="L44" s="7">
        <v>31.531110000000002</v>
      </c>
      <c r="M44" s="7">
        <v>29.618971591937331</v>
      </c>
      <c r="N44" s="7">
        <v>30.571107267922429</v>
      </c>
      <c r="O44" s="7">
        <v>32.483804996556323</v>
      </c>
      <c r="P44" s="7">
        <v>31.517613892531177</v>
      </c>
      <c r="Q44" s="7">
        <v>26.745723364171365</v>
      </c>
      <c r="R44" s="7">
        <v>23.876488565635725</v>
      </c>
    </row>
    <row r="45" spans="1:18" ht="11.25" customHeight="1" x14ac:dyDescent="0.25">
      <c r="A45" s="50" t="s">
        <v>203</v>
      </c>
      <c r="B45" s="51" t="s">
        <v>202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11.25" customHeight="1" x14ac:dyDescent="0.25">
      <c r="A46" s="52" t="s">
        <v>201</v>
      </c>
      <c r="B46" s="53" t="s">
        <v>200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</row>
    <row r="47" spans="1:18" ht="11.25" customHeight="1" x14ac:dyDescent="0.25">
      <c r="A47" s="52" t="s">
        <v>199</v>
      </c>
      <c r="B47" s="53" t="s">
        <v>198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</row>
    <row r="48" spans="1:18" ht="11.25" customHeight="1" x14ac:dyDescent="0.25">
      <c r="A48" s="52" t="s">
        <v>197</v>
      </c>
      <c r="B48" s="53" t="s">
        <v>196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</row>
    <row r="49" spans="1:18" ht="11.25" customHeight="1" x14ac:dyDescent="0.25">
      <c r="A49" s="52" t="s">
        <v>195</v>
      </c>
      <c r="B49" s="53" t="s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</row>
    <row r="50" spans="1:18" ht="11.25" customHeight="1" x14ac:dyDescent="0.25">
      <c r="A50" s="52" t="s">
        <v>193</v>
      </c>
      <c r="B50" s="53" t="s">
        <v>192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</row>
    <row r="51" spans="1:18" ht="11.25" customHeight="1" x14ac:dyDescent="0.25">
      <c r="A51" s="52" t="s">
        <v>191</v>
      </c>
      <c r="B51" s="53" t="s">
        <v>190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</row>
    <row r="52" spans="1:18" ht="11.25" customHeight="1" x14ac:dyDescent="0.25">
      <c r="A52" s="46" t="s">
        <v>189</v>
      </c>
      <c r="B52" s="47" t="s">
        <v>188</v>
      </c>
      <c r="C52" s="5">
        <v>272.81634488687257</v>
      </c>
      <c r="D52" s="5">
        <v>263.76279</v>
      </c>
      <c r="E52" s="5">
        <v>360.99450000000002</v>
      </c>
      <c r="F52" s="5">
        <v>277.23575</v>
      </c>
      <c r="G52" s="5">
        <v>262.33760999999998</v>
      </c>
      <c r="H52" s="5">
        <v>274.1710198238635</v>
      </c>
      <c r="I52" s="5">
        <v>268.79914000000002</v>
      </c>
      <c r="J52" s="5">
        <v>259.75626</v>
      </c>
      <c r="K52" s="5">
        <v>269.29926999999998</v>
      </c>
      <c r="L52" s="5">
        <v>270.95416999999998</v>
      </c>
      <c r="M52" s="5">
        <v>297.01724757581917</v>
      </c>
      <c r="N52" s="5">
        <v>294.36303491922001</v>
      </c>
      <c r="O52" s="5">
        <v>304.91379003406945</v>
      </c>
      <c r="P52" s="5">
        <v>269.45225810308523</v>
      </c>
      <c r="Q52" s="5">
        <v>260.72130184175893</v>
      </c>
      <c r="R52" s="5">
        <v>296.19593814978793</v>
      </c>
    </row>
    <row r="53" spans="1:18" ht="11.25" customHeight="1" x14ac:dyDescent="0.25">
      <c r="A53" s="48" t="s">
        <v>187</v>
      </c>
      <c r="B53" s="49" t="s">
        <v>186</v>
      </c>
      <c r="C53" s="4">
        <v>272.81634488687257</v>
      </c>
      <c r="D53" s="4">
        <v>263.76279</v>
      </c>
      <c r="E53" s="4">
        <v>360.99450000000002</v>
      </c>
      <c r="F53" s="4">
        <v>277.23575</v>
      </c>
      <c r="G53" s="4">
        <v>262.33760999999998</v>
      </c>
      <c r="H53" s="4">
        <v>274.1710198238635</v>
      </c>
      <c r="I53" s="4">
        <v>268.79914000000002</v>
      </c>
      <c r="J53" s="4">
        <v>259.75626</v>
      </c>
      <c r="K53" s="4">
        <v>269.29926999999998</v>
      </c>
      <c r="L53" s="4">
        <v>270.95416999999998</v>
      </c>
      <c r="M53" s="4">
        <v>297.01724757581917</v>
      </c>
      <c r="N53" s="4">
        <v>294.36303491922001</v>
      </c>
      <c r="O53" s="4">
        <v>304.91379003406945</v>
      </c>
      <c r="P53" s="4">
        <v>269.45225810308523</v>
      </c>
      <c r="Q53" s="4">
        <v>260.72130184175893</v>
      </c>
      <c r="R53" s="4">
        <v>296.19593814978793</v>
      </c>
    </row>
    <row r="54" spans="1:18" ht="11.25" customHeight="1" x14ac:dyDescent="0.25">
      <c r="A54" s="48" t="s">
        <v>185</v>
      </c>
      <c r="B54" s="49" t="s">
        <v>184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ht="11.25" customHeight="1" x14ac:dyDescent="0.25">
      <c r="A55" s="50" t="s">
        <v>183</v>
      </c>
      <c r="B55" s="51" t="s">
        <v>182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ht="11.25" customHeight="1" x14ac:dyDescent="0.25">
      <c r="A56" s="50" t="s">
        <v>181</v>
      </c>
      <c r="B56" s="51" t="s">
        <v>180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1.25" customHeight="1" x14ac:dyDescent="0.25">
      <c r="A57" s="55" t="s">
        <v>179</v>
      </c>
      <c r="B57" s="51" t="s">
        <v>178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11.25" customHeight="1" x14ac:dyDescent="0.25">
      <c r="A58" s="55" t="s">
        <v>177</v>
      </c>
      <c r="B58" s="51" t="s">
        <v>176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ht="11.25" customHeight="1" x14ac:dyDescent="0.25">
      <c r="A59" s="46" t="s">
        <v>175</v>
      </c>
      <c r="B59" s="47" t="s">
        <v>174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1.25" customHeight="1" x14ac:dyDescent="0.25">
      <c r="A60" s="46" t="s">
        <v>173</v>
      </c>
      <c r="B60" s="47" t="s">
        <v>172</v>
      </c>
      <c r="C60" s="5">
        <v>12.682700973113896</v>
      </c>
      <c r="D60" s="5">
        <v>12.78678</v>
      </c>
      <c r="E60" s="5">
        <v>14.50029</v>
      </c>
      <c r="F60" s="5">
        <v>12.89062</v>
      </c>
      <c r="G60" s="5">
        <v>13.68629</v>
      </c>
      <c r="H60" s="5">
        <v>15.142861985085133</v>
      </c>
      <c r="I60" s="5">
        <v>16.014579999999999</v>
      </c>
      <c r="J60" s="5">
        <v>16.879750000000001</v>
      </c>
      <c r="K60" s="5">
        <v>18.091950000000001</v>
      </c>
      <c r="L60" s="5">
        <v>28.106449999999999</v>
      </c>
      <c r="M60" s="5">
        <v>29.1162820654901</v>
      </c>
      <c r="N60" s="5">
        <v>28.087035159570764</v>
      </c>
      <c r="O60" s="5">
        <v>29.306819155521801</v>
      </c>
      <c r="P60" s="5">
        <v>28.56768124257292</v>
      </c>
      <c r="Q60" s="5">
        <v>29.306528783691338</v>
      </c>
      <c r="R60" s="5">
        <v>67.210850137924453</v>
      </c>
    </row>
    <row r="61" spans="1:18" ht="11.25" customHeight="1" x14ac:dyDescent="0.25">
      <c r="A61" s="46" t="s">
        <v>171</v>
      </c>
      <c r="B61" s="47" t="s">
        <v>170</v>
      </c>
      <c r="C61" s="5">
        <v>5.350160759864818</v>
      </c>
      <c r="D61" s="5">
        <v>6.1978099999999996</v>
      </c>
      <c r="E61" s="5">
        <v>6.4060100000000002</v>
      </c>
      <c r="F61" s="5">
        <v>5.4993699999999999</v>
      </c>
      <c r="G61" s="5">
        <v>5.5035600000000002</v>
      </c>
      <c r="H61" s="5">
        <v>5.4456965691027115</v>
      </c>
      <c r="I61" s="5">
        <v>13.609069999999999</v>
      </c>
      <c r="J61" s="5">
        <v>15.07859</v>
      </c>
      <c r="K61" s="5">
        <v>10.95978</v>
      </c>
      <c r="L61" s="5">
        <v>13.25826</v>
      </c>
      <c r="M61" s="5">
        <v>12.7547990217069</v>
      </c>
      <c r="N61" s="5">
        <v>14.210645348584327</v>
      </c>
      <c r="O61" s="5">
        <v>23.789301751451521</v>
      </c>
      <c r="P61" s="5">
        <v>17.556001534368306</v>
      </c>
      <c r="Q61" s="5">
        <v>14.497980837207304</v>
      </c>
      <c r="R61" s="5">
        <v>15.954748917409457</v>
      </c>
    </row>
    <row r="62" spans="1:18" ht="11.25" customHeight="1" x14ac:dyDescent="0.25">
      <c r="A62" s="48" t="s">
        <v>169</v>
      </c>
      <c r="B62" s="49" t="s">
        <v>168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1.25" customHeight="1" x14ac:dyDescent="0.25">
      <c r="A63" s="48" t="s">
        <v>167</v>
      </c>
      <c r="B63" s="49" t="s">
        <v>166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ht="11.25" customHeight="1" x14ac:dyDescent="0.25">
      <c r="A64" s="48" t="s">
        <v>165</v>
      </c>
      <c r="B64" s="49" t="s">
        <v>164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ht="11.25" customHeight="1" x14ac:dyDescent="0.25">
      <c r="A65" s="50" t="s">
        <v>163</v>
      </c>
      <c r="B65" s="51" t="s">
        <v>162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ht="11.25" customHeight="1" x14ac:dyDescent="0.25">
      <c r="A66" s="50" t="s">
        <v>161</v>
      </c>
      <c r="B66" s="51" t="s">
        <v>160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ht="11.25" customHeight="1" x14ac:dyDescent="0.25">
      <c r="A67" s="48" t="s">
        <v>159</v>
      </c>
      <c r="B67" s="49" t="s">
        <v>158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ht="11.25" customHeight="1" x14ac:dyDescent="0.25">
      <c r="A68" s="48" t="s">
        <v>157</v>
      </c>
      <c r="B68" s="49" t="s">
        <v>156</v>
      </c>
      <c r="C68" s="4">
        <v>5.350160759864818</v>
      </c>
      <c r="D68" s="4">
        <v>6.1978099999999996</v>
      </c>
      <c r="E68" s="4">
        <v>6.4060100000000002</v>
      </c>
      <c r="F68" s="4">
        <v>5.4993699999999999</v>
      </c>
      <c r="G68" s="4">
        <v>5.5035600000000002</v>
      </c>
      <c r="H68" s="4">
        <v>5.4456965691027115</v>
      </c>
      <c r="I68" s="4">
        <v>13.609069999999999</v>
      </c>
      <c r="J68" s="4">
        <v>15.07859</v>
      </c>
      <c r="K68" s="4">
        <v>10.95978</v>
      </c>
      <c r="L68" s="4">
        <v>13.25826</v>
      </c>
      <c r="M68" s="4">
        <v>12.7547990217069</v>
      </c>
      <c r="N68" s="4">
        <v>14.210645348584327</v>
      </c>
      <c r="O68" s="4">
        <v>23.789301751451521</v>
      </c>
      <c r="P68" s="4">
        <v>17.556001534368306</v>
      </c>
      <c r="Q68" s="4">
        <v>14.497980837207304</v>
      </c>
      <c r="R68" s="4">
        <v>15.954748917409457</v>
      </c>
    </row>
    <row r="69" spans="1:18" ht="11.25" customHeight="1" x14ac:dyDescent="0.25">
      <c r="A69" s="50" t="s">
        <v>155</v>
      </c>
      <c r="B69" s="51" t="s">
        <v>154</v>
      </c>
      <c r="C69" s="7">
        <v>5.350160759864818</v>
      </c>
      <c r="D69" s="7">
        <v>6.1978099999999996</v>
      </c>
      <c r="E69" s="7">
        <v>5.8996500000000003</v>
      </c>
      <c r="F69" s="7">
        <v>4.8993799999999998</v>
      </c>
      <c r="G69" s="7">
        <v>3.50068</v>
      </c>
      <c r="H69" s="7">
        <v>3.0333530131650019</v>
      </c>
      <c r="I69" s="7">
        <v>10.42746</v>
      </c>
      <c r="J69" s="7">
        <v>10.92512</v>
      </c>
      <c r="K69" s="7">
        <v>5.99946</v>
      </c>
      <c r="L69" s="7">
        <v>8.1974599999999995</v>
      </c>
      <c r="M69" s="7">
        <v>10.796185227517261</v>
      </c>
      <c r="N69" s="7">
        <v>10.747539259659131</v>
      </c>
      <c r="O69" s="7">
        <v>10.103407997942998</v>
      </c>
      <c r="P69" s="7">
        <v>10.07978754674938</v>
      </c>
      <c r="Q69" s="7">
        <v>7.2848697243260094</v>
      </c>
      <c r="R69" s="7">
        <v>8.5028235400214438</v>
      </c>
    </row>
    <row r="70" spans="1:18" ht="11.25" customHeight="1" x14ac:dyDescent="0.25">
      <c r="A70" s="50" t="s">
        <v>153</v>
      </c>
      <c r="B70" s="51" t="s">
        <v>152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ht="11.25" customHeight="1" x14ac:dyDescent="0.25">
      <c r="A71" s="50" t="s">
        <v>151</v>
      </c>
      <c r="B71" s="51" t="s">
        <v>150</v>
      </c>
      <c r="C71" s="7">
        <v>0</v>
      </c>
      <c r="D71" s="7">
        <v>0</v>
      </c>
      <c r="E71" s="7">
        <v>0.50636000000000003</v>
      </c>
      <c r="F71" s="7">
        <v>0.59999000000000002</v>
      </c>
      <c r="G71" s="7">
        <v>2.0028800000000002</v>
      </c>
      <c r="H71" s="7">
        <v>2.41234355593771</v>
      </c>
      <c r="I71" s="7">
        <v>3.18161</v>
      </c>
      <c r="J71" s="7">
        <v>4.1534700000000004</v>
      </c>
      <c r="K71" s="7">
        <v>4.9603200000000003</v>
      </c>
      <c r="L71" s="7">
        <v>5.0608000000000004</v>
      </c>
      <c r="M71" s="7">
        <v>1.9586137941896389</v>
      </c>
      <c r="N71" s="7">
        <v>3.4631060889251954</v>
      </c>
      <c r="O71" s="7">
        <v>13.685893753508523</v>
      </c>
      <c r="P71" s="7">
        <v>7.4762139876189249</v>
      </c>
      <c r="Q71" s="7">
        <v>7.2131111128812941</v>
      </c>
      <c r="R71" s="7">
        <v>7.4519253773880143</v>
      </c>
    </row>
    <row r="72" spans="1:18" ht="11.25" customHeight="1" x14ac:dyDescent="0.25">
      <c r="A72" s="55" t="s">
        <v>149</v>
      </c>
      <c r="B72" s="51" t="s">
        <v>148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ht="11.25" customHeight="1" x14ac:dyDescent="0.25">
      <c r="A73" s="50" t="s">
        <v>147</v>
      </c>
      <c r="B73" s="51" t="s">
        <v>146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ht="11.25" customHeight="1" x14ac:dyDescent="0.25">
      <c r="A74" s="52" t="s">
        <v>145</v>
      </c>
      <c r="B74" s="53" t="s">
        <v>144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 ht="11.25" customHeight="1" x14ac:dyDescent="0.25">
      <c r="A75" s="52" t="s">
        <v>143</v>
      </c>
      <c r="B75" s="53" t="s">
        <v>142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</row>
    <row r="76" spans="1:18" ht="11.25" customHeight="1" x14ac:dyDescent="0.25">
      <c r="A76" s="52" t="s">
        <v>141</v>
      </c>
      <c r="B76" s="53" t="s">
        <v>140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 ht="11.25" customHeight="1" x14ac:dyDescent="0.25">
      <c r="A77" s="52" t="s">
        <v>139</v>
      </c>
      <c r="B77" s="53" t="s">
        <v>138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 ht="11.25" customHeight="1" x14ac:dyDescent="0.25">
      <c r="A78" s="54" t="s">
        <v>137</v>
      </c>
      <c r="B78" s="57" t="s">
        <v>136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ht="11.25" customHeight="1" x14ac:dyDescent="0.25">
      <c r="A79" s="58" t="s">
        <v>135</v>
      </c>
      <c r="B79" s="47" t="s">
        <v>134</v>
      </c>
      <c r="C79" s="5">
        <v>103.34875790036801</v>
      </c>
      <c r="D79" s="5">
        <v>108.27133000000001</v>
      </c>
      <c r="E79" s="5">
        <v>110.9034</v>
      </c>
      <c r="F79" s="5">
        <v>126.50911000000001</v>
      </c>
      <c r="G79" s="5">
        <v>148.34371999999999</v>
      </c>
      <c r="H79" s="5">
        <v>151.66488576377569</v>
      </c>
      <c r="I79" s="5">
        <v>161.07095000000001</v>
      </c>
      <c r="J79" s="5">
        <v>158.37794</v>
      </c>
      <c r="K79" s="5">
        <v>152.20669000000001</v>
      </c>
      <c r="L79" s="5">
        <v>168.26626999999999</v>
      </c>
      <c r="M79" s="5">
        <v>177.89956058153098</v>
      </c>
      <c r="N79" s="5">
        <v>181.08228666989737</v>
      </c>
      <c r="O79" s="5">
        <v>182.02451472905329</v>
      </c>
      <c r="P79" s="5">
        <v>184.78142265352116</v>
      </c>
      <c r="Q79" s="5">
        <v>189.93253607057343</v>
      </c>
      <c r="R79" s="5">
        <v>214.26794935086616</v>
      </c>
    </row>
    <row r="80" spans="1:18" ht="11.25" customHeight="1" x14ac:dyDescent="0.25">
      <c r="A80" s="58" t="s">
        <v>133</v>
      </c>
      <c r="B80" s="47">
        <v>7200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0.11942998943460681</v>
      </c>
      <c r="N80" s="5">
        <v>4.7766977604962894E-2</v>
      </c>
      <c r="O80" s="5">
        <v>7.1653819192847051E-2</v>
      </c>
      <c r="P80" s="5">
        <v>2.38852134819473E-2</v>
      </c>
      <c r="Q80" s="5">
        <v>0</v>
      </c>
      <c r="R80" s="5">
        <v>0</v>
      </c>
    </row>
    <row r="81" spans="1:18" ht="11.25" customHeight="1" x14ac:dyDescent="0.25">
      <c r="A81" s="48" t="s">
        <v>132</v>
      </c>
      <c r="B81" s="49" t="s">
        <v>131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0.11942998943460681</v>
      </c>
      <c r="N81" s="4">
        <v>4.7766977604962894E-2</v>
      </c>
      <c r="O81" s="4">
        <v>7.1653819192847051E-2</v>
      </c>
      <c r="P81" s="4">
        <v>2.38852134819473E-2</v>
      </c>
      <c r="Q81" s="4">
        <v>0</v>
      </c>
      <c r="R81" s="4">
        <v>0</v>
      </c>
    </row>
    <row r="82" spans="1:18" ht="11.25" customHeight="1" x14ac:dyDescent="0.25">
      <c r="A82" s="48" t="s">
        <v>130</v>
      </c>
      <c r="B82" s="49" t="s">
        <v>129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</sheetData>
  <pageMargins left="0.39370078740157483" right="0.39370078740157483" top="0.39370078740157483" bottom="0.39370078740157483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155</vt:i4>
      </vt:variant>
    </vt:vector>
  </HeadingPairs>
  <TitlesOfParts>
    <vt:vector size="155" baseType="lpstr">
      <vt:lpstr>cover</vt:lpstr>
      <vt:lpstr>index</vt:lpstr>
      <vt:lpstr>prod</vt:lpstr>
      <vt:lpstr>prodrec</vt:lpstr>
      <vt:lpstr>fos</vt:lpstr>
      <vt:lpstr>recycl</vt:lpstr>
      <vt:lpstr>imp</vt:lpstr>
      <vt:lpstr>stc</vt:lpstr>
      <vt:lpstr>duse</vt:lpstr>
      <vt:lpstr>exp</vt:lpstr>
      <vt:lpstr>bun</vt:lpstr>
      <vt:lpstr>buni</vt:lpstr>
      <vt:lpstr>bune</vt:lpstr>
      <vt:lpstr>GIC</vt:lpstr>
      <vt:lpstr>TITOT</vt:lpstr>
      <vt:lpstr>tipgn</vt:lpstr>
      <vt:lpstr>tipgt</vt:lpstr>
      <vt:lpstr>tipgtele</vt:lpstr>
      <vt:lpstr>tipgtchp</vt:lpstr>
      <vt:lpstr>B_101017</vt:lpstr>
      <vt:lpstr>tidh</vt:lpstr>
      <vt:lpstr>tirf</vt:lpstr>
      <vt:lpstr>tick</vt:lpstr>
      <vt:lpstr>tibf</vt:lpstr>
      <vt:lpstr>tigw</vt:lpstr>
      <vt:lpstr>tipf</vt:lpstr>
      <vt:lpstr>tibr</vt:lpstr>
      <vt:lpstr>tich</vt:lpstr>
      <vt:lpstr>ticl</vt:lpstr>
      <vt:lpstr>tibg</vt:lpstr>
      <vt:lpstr>tigl</vt:lpstr>
      <vt:lpstr>TOTOT</vt:lpstr>
      <vt:lpstr>topgn</vt:lpstr>
      <vt:lpstr>topgt</vt:lpstr>
      <vt:lpstr>topgtele</vt:lpstr>
      <vt:lpstr>topgtchp</vt:lpstr>
      <vt:lpstr>todh</vt:lpstr>
      <vt:lpstr>torf</vt:lpstr>
      <vt:lpstr>tock</vt:lpstr>
      <vt:lpstr>tobf</vt:lpstr>
      <vt:lpstr>togw</vt:lpstr>
      <vt:lpstr>topf</vt:lpstr>
      <vt:lpstr>tobr</vt:lpstr>
      <vt:lpstr>toch</vt:lpstr>
      <vt:lpstr>TRANS</vt:lpstr>
      <vt:lpstr>transint</vt:lpstr>
      <vt:lpstr>transptr</vt:lpstr>
      <vt:lpstr>transret</vt:lpstr>
      <vt:lpstr>CEN</vt:lpstr>
      <vt:lpstr>cenpd</vt:lpstr>
      <vt:lpstr>cenpu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LOS</vt:lpstr>
      <vt:lpstr>AVFCO</vt:lpstr>
      <vt:lpstr>CFNEN</vt:lpstr>
      <vt:lpstr>B_101603</vt:lpstr>
      <vt:lpstr>B_101604</vt:lpstr>
      <vt:lpstr>B_101605</vt:lpstr>
      <vt:lpstr>cpch</vt:lpstr>
      <vt:lpstr>B_101606</vt:lpstr>
      <vt:lpstr>B_101607</vt:lpstr>
      <vt:lpstr>B_101608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STDIF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subject/>
  <dc:creator>JRC C.6</dc:creator>
  <cp:lastModifiedBy>ROZSAI Mate (JRC-SEVILLA)</cp:lastModifiedBy>
  <dcterms:created xsi:type="dcterms:W3CDTF">2018-07-19T13:42:47Z</dcterms:created>
  <dcterms:modified xsi:type="dcterms:W3CDTF">2018-07-19T13:42:49Z</dcterms:modified>
</cp:coreProperties>
</file>