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30" yWindow="780" windowWidth="27495" windowHeight="11775" tabRatio="805"/>
  </bookViews>
  <sheets>
    <sheet name="cover" sheetId="113" r:id="rId1"/>
    <sheet name="index" sheetId="1" r:id="rId2"/>
    <sheet name="prod" sheetId="2" r:id="rId3"/>
    <sheet name="prodrec" sheetId="3" r:id="rId4"/>
    <sheet name="fos" sheetId="4" r:id="rId5"/>
    <sheet name="recycl" sheetId="5" r:id="rId6"/>
    <sheet name="imp" sheetId="6" r:id="rId7"/>
    <sheet name="stc" sheetId="7" r:id="rId8"/>
    <sheet name="duse" sheetId="8" r:id="rId9"/>
    <sheet name="exp" sheetId="9" r:id="rId10"/>
    <sheet name="bun" sheetId="10" r:id="rId11"/>
    <sheet name="buni" sheetId="142" r:id="rId12"/>
    <sheet name="bune" sheetId="143" r:id="rId13"/>
    <sheet name="GIC" sheetId="11" r:id="rId14"/>
    <sheet name="TITOT" sheetId="12" r:id="rId15"/>
    <sheet name="tipgn" sheetId="13" r:id="rId16"/>
    <sheet name="tipgt" sheetId="14" r:id="rId17"/>
    <sheet name="tipgtele" sheetId="114" r:id="rId18"/>
    <sheet name="tipgtchp" sheetId="115" r:id="rId19"/>
    <sheet name="B_101017" sheetId="21" r:id="rId20"/>
    <sheet name="tidh" sheetId="22" r:id="rId21"/>
    <sheet name="tirf" sheetId="27" r:id="rId22"/>
    <sheet name="tick" sheetId="28" r:id="rId23"/>
    <sheet name="tibf" sheetId="29" r:id="rId24"/>
    <sheet name="tigw" sheetId="30" r:id="rId25"/>
    <sheet name="tipf" sheetId="31" r:id="rId26"/>
    <sheet name="tibr" sheetId="32" r:id="rId27"/>
    <sheet name="tich" sheetId="33" r:id="rId28"/>
    <sheet name="ticl" sheetId="34" r:id="rId29"/>
    <sheet name="tibg" sheetId="35" r:id="rId30"/>
    <sheet name="tigl" sheetId="36" r:id="rId31"/>
    <sheet name="TOTOT" sheetId="38" r:id="rId32"/>
    <sheet name="topgn" sheetId="39" r:id="rId33"/>
    <sheet name="topgt" sheetId="40" r:id="rId34"/>
    <sheet name="topgtele" sheetId="41" r:id="rId35"/>
    <sheet name="topgtchp" sheetId="42" r:id="rId36"/>
    <sheet name="todh" sheetId="43" r:id="rId37"/>
    <sheet name="torf" sheetId="44" r:id="rId38"/>
    <sheet name="tock" sheetId="45" r:id="rId39"/>
    <sheet name="tobf" sheetId="46" r:id="rId40"/>
    <sheet name="togw" sheetId="47" r:id="rId41"/>
    <sheet name="topf" sheetId="48" r:id="rId42"/>
    <sheet name="tobr" sheetId="49" r:id="rId43"/>
    <sheet name="toch" sheetId="50" r:id="rId44"/>
    <sheet name="TRANS" sheetId="51" r:id="rId45"/>
    <sheet name="transint" sheetId="52" r:id="rId46"/>
    <sheet name="transptr" sheetId="53" r:id="rId47"/>
    <sheet name="transret" sheetId="54" r:id="rId48"/>
    <sheet name="CEN" sheetId="55" r:id="rId49"/>
    <sheet name="cenpd" sheetId="56" r:id="rId50"/>
    <sheet name="cenpu" sheetId="57" r:id="rId51"/>
    <sheet name="cenrf" sheetId="58" r:id="rId52"/>
    <sheet name="cenog" sheetId="59" r:id="rId53"/>
    <sheet name="cennu" sheetId="60" r:id="rId54"/>
    <sheet name="cencm" sheetId="61" r:id="rId55"/>
    <sheet name="cenck" sheetId="62" r:id="rId56"/>
    <sheet name="cenbf" sheetId="63" r:id="rId57"/>
    <sheet name="cengw" sheetId="64" r:id="rId58"/>
    <sheet name="cenpf" sheetId="65" r:id="rId59"/>
    <sheet name="cenbr" sheetId="66" r:id="rId60"/>
    <sheet name="cench" sheetId="67" r:id="rId61"/>
    <sheet name="cencl" sheetId="68" r:id="rId62"/>
    <sheet name="cenlr" sheetId="69" r:id="rId63"/>
    <sheet name="cenbg" sheetId="70" r:id="rId64"/>
    <sheet name="cengl" sheetId="71" r:id="rId65"/>
    <sheet name="cenns" sheetId="72" r:id="rId66"/>
    <sheet name="LOS" sheetId="73" r:id="rId67"/>
    <sheet name="AVFCO" sheetId="74" r:id="rId68"/>
    <sheet name="CFNEN" sheetId="75" r:id="rId69"/>
    <sheet name="B_101603" sheetId="76" r:id="rId70"/>
    <sheet name="B_101604" sheetId="77" r:id="rId71"/>
    <sheet name="B_101605" sheetId="78" r:id="rId72"/>
    <sheet name="cpch" sheetId="79" r:id="rId73"/>
    <sheet name="B_101606" sheetId="80" r:id="rId74"/>
    <sheet name="B_101607" sheetId="81" r:id="rId75"/>
    <sheet name="B_101608" sheetId="82" r:id="rId76"/>
    <sheet name="CF" sheetId="83" r:id="rId77"/>
    <sheet name="CIN" sheetId="84" r:id="rId78"/>
    <sheet name="cisi" sheetId="85" r:id="rId79"/>
    <sheet name="cisb" sheetId="116" r:id="rId80"/>
    <sheet name="cise" sheetId="117" r:id="rId81"/>
    <sheet name="cnfm" sheetId="86" r:id="rId82"/>
    <sheet name="cnfa" sheetId="118" r:id="rId83"/>
    <sheet name="cnfp" sheetId="119" r:id="rId84"/>
    <sheet name="cnfs" sheetId="120" r:id="rId85"/>
    <sheet name="cnfo" sheetId="121" r:id="rId86"/>
    <sheet name="cchi" sheetId="87" r:id="rId87"/>
    <sheet name="cbch" sheetId="122" r:id="rId88"/>
    <sheet name="coch" sheetId="123" r:id="rId89"/>
    <sheet name="cpha" sheetId="124" r:id="rId90"/>
    <sheet name="cnmm" sheetId="88" r:id="rId91"/>
    <sheet name="ccem" sheetId="125" r:id="rId92"/>
    <sheet name="ccer" sheetId="126" r:id="rId93"/>
    <sheet name="cgla" sheetId="127" r:id="rId94"/>
    <sheet name="cppa" sheetId="89" r:id="rId95"/>
    <sheet name="cpul" sheetId="128" r:id="rId96"/>
    <sheet name="cpap" sheetId="129" r:id="rId97"/>
    <sheet name="cprp" sheetId="130" r:id="rId98"/>
    <sheet name="cfbt" sheetId="90" r:id="rId99"/>
    <sheet name="ctre" sheetId="91" r:id="rId100"/>
    <sheet name="cmae" sheetId="92" r:id="rId101"/>
    <sheet name="ctel" sheetId="93" r:id="rId102"/>
    <sheet name="cwwp" sheetId="94" r:id="rId103"/>
    <sheet name="cmiq" sheetId="95" r:id="rId104"/>
    <sheet name="ccon" sheetId="96" r:id="rId105"/>
    <sheet name="cnsi" sheetId="97" r:id="rId106"/>
    <sheet name="CDM" sheetId="98" r:id="rId107"/>
    <sheet name="cres" sheetId="99" r:id="rId108"/>
    <sheet name="cressh" sheetId="157" r:id="rId109"/>
    <sheet name="cressc" sheetId="158" r:id="rId110"/>
    <sheet name="creswh" sheetId="159" r:id="rId111"/>
    <sheet name="cresco" sheetId="160" r:id="rId112"/>
    <sheet name="cresrf" sheetId="150" r:id="rId113"/>
    <sheet name="creswm" sheetId="151" r:id="rId114"/>
    <sheet name="cresdr" sheetId="152" r:id="rId115"/>
    <sheet name="cresdw" sheetId="153" r:id="rId116"/>
    <sheet name="crestv" sheetId="154" r:id="rId117"/>
    <sheet name="cresit" sheetId="155" r:id="rId118"/>
    <sheet name="cresli" sheetId="149" r:id="rId119"/>
    <sheet name="cresoa" sheetId="156" r:id="rId120"/>
    <sheet name="cser" sheetId="100" r:id="rId121"/>
    <sheet name="csersh" sheetId="162" r:id="rId122"/>
    <sheet name="csersc" sheetId="163" r:id="rId123"/>
    <sheet name="cserhw" sheetId="164" r:id="rId124"/>
    <sheet name="cserca" sheetId="165" r:id="rId125"/>
    <sheet name="cserve" sheetId="166" r:id="rId126"/>
    <sheet name="csersl" sheetId="167" r:id="rId127"/>
    <sheet name="cserbl" sheetId="168" r:id="rId128"/>
    <sheet name="csercr" sheetId="169" r:id="rId129"/>
    <sheet name="cserbt" sheetId="170" r:id="rId130"/>
    <sheet name="cserit" sheetId="171" r:id="rId131"/>
    <sheet name="cagr" sheetId="102" r:id="rId132"/>
    <sheet name="CTR" sheetId="104" r:id="rId133"/>
    <sheet name="ctro" sheetId="105" r:id="rId134"/>
    <sheet name="cp2w" sheetId="131" r:id="rId135"/>
    <sheet name="ccar" sheetId="132" r:id="rId136"/>
    <sheet name="cbus" sheetId="133" r:id="rId137"/>
    <sheet name="clcv" sheetId="134" r:id="rId138"/>
    <sheet name="chdv" sheetId="135" r:id="rId139"/>
    <sheet name="ctra" sheetId="106" r:id="rId140"/>
    <sheet name="crtp" sheetId="136" r:id="rId141"/>
    <sheet name="crth" sheetId="137" r:id="rId142"/>
    <sheet name="crtm" sheetId="138" r:id="rId143"/>
    <sheet name="crtf" sheetId="139" r:id="rId144"/>
    <sheet name="ctav" sheetId="107" r:id="rId145"/>
    <sheet name="capd" sheetId="144" r:id="rId146"/>
    <sheet name="capi" sheetId="145" r:id="rId147"/>
    <sheet name="cape" sheetId="146" r:id="rId148"/>
    <sheet name="cafi" sheetId="147" r:id="rId149"/>
    <sheet name="cafe" sheetId="148" r:id="rId150"/>
    <sheet name="ctdn" sheetId="109" r:id="rId151"/>
    <sheet name="cncs" sheetId="140" r:id="rId152"/>
    <sheet name="cniw" sheetId="141" r:id="rId153"/>
    <sheet name="ctpi" sheetId="110" r:id="rId154"/>
    <sheet name="STDIF" sheetId="112" r:id="rId155"/>
  </sheets>
  <calcPr calcId="145621"/>
</workbook>
</file>

<file path=xl/calcChain.xml><?xml version="1.0" encoding="utf-8"?>
<calcChain xmlns="http://schemas.openxmlformats.org/spreadsheetml/2006/main">
  <c r="B90" i="1" l="1"/>
  <c r="B127" i="1"/>
  <c r="B129" i="1"/>
  <c r="B126" i="1"/>
  <c r="B124" i="1"/>
  <c r="B122" i="1"/>
  <c r="B128" i="1"/>
  <c r="B131" i="1"/>
  <c r="B130" i="1"/>
  <c r="B123" i="1"/>
  <c r="B125" i="1"/>
  <c r="B109" i="1"/>
  <c r="B112" i="1"/>
  <c r="B110" i="1"/>
  <c r="B111" i="1"/>
  <c r="J123" i="1" l="1"/>
  <c r="N122" i="1"/>
  <c r="P125" i="1"/>
  <c r="R125" i="1"/>
  <c r="K125" i="1"/>
  <c r="Q123" i="1"/>
  <c r="M125" i="1"/>
  <c r="N125" i="1"/>
  <c r="H122" i="1" l="1"/>
  <c r="Q125" i="1"/>
  <c r="E123" i="1"/>
  <c r="K123" i="1"/>
  <c r="K122" i="1"/>
  <c r="L122" i="1"/>
  <c r="I122" i="1"/>
  <c r="C122" i="1"/>
  <c r="Q122" i="1"/>
  <c r="M122" i="1"/>
  <c r="L123" i="1"/>
  <c r="C123" i="1"/>
  <c r="E125" i="1"/>
  <c r="G123" i="1"/>
  <c r="H123" i="1"/>
  <c r="J122" i="1"/>
  <c r="L125" i="1"/>
  <c r="F123" i="1"/>
  <c r="O123" i="1"/>
  <c r="G122" i="1"/>
  <c r="H125" i="1"/>
  <c r="D125" i="1"/>
  <c r="E122" i="1"/>
  <c r="P123" i="1"/>
  <c r="O125" i="1"/>
  <c r="N123" i="1"/>
  <c r="G125" i="1"/>
  <c r="M123" i="1"/>
  <c r="O122" i="1"/>
  <c r="D123" i="1"/>
  <c r="F125" i="1"/>
  <c r="R123" i="1"/>
  <c r="E124" i="1"/>
  <c r="I125" i="1"/>
  <c r="J125" i="1"/>
  <c r="I123" i="1"/>
  <c r="G124" i="1"/>
  <c r="F122" i="1"/>
  <c r="C125" i="1"/>
  <c r="N124" i="1"/>
  <c r="R124" i="1"/>
  <c r="M124" i="1"/>
  <c r="D124" i="1"/>
  <c r="C124" i="1"/>
  <c r="Q124" i="1"/>
  <c r="L124" i="1"/>
  <c r="P124" i="1"/>
  <c r="D122" i="1"/>
  <c r="K124" i="1"/>
  <c r="O124" i="1"/>
  <c r="J124" i="1"/>
  <c r="F124" i="1"/>
  <c r="H124" i="1"/>
  <c r="R122" i="1"/>
  <c r="I124" i="1"/>
  <c r="P122" i="1"/>
  <c r="B115" i="1"/>
  <c r="B117" i="1"/>
  <c r="B120" i="1"/>
  <c r="B116" i="1"/>
  <c r="B119" i="1"/>
  <c r="B114" i="1"/>
  <c r="B113" i="1"/>
  <c r="B118" i="1"/>
  <c r="J111" i="1" l="1"/>
  <c r="Q111" i="1"/>
  <c r="K109" i="1"/>
  <c r="L109" i="1"/>
  <c r="F109" i="1"/>
  <c r="R112" i="1"/>
  <c r="F112" i="1"/>
  <c r="L111" i="1"/>
  <c r="P109" i="1"/>
  <c r="G111" i="1"/>
  <c r="J109" i="1"/>
  <c r="E112" i="1"/>
  <c r="O111" i="1"/>
  <c r="N112" i="1"/>
  <c r="D112" i="1"/>
  <c r="F111" i="1"/>
  <c r="K112" i="1"/>
  <c r="M112" i="1"/>
  <c r="H111" i="1"/>
  <c r="K111" i="1"/>
  <c r="M109" i="1"/>
  <c r="C111" i="1"/>
  <c r="N111" i="1"/>
  <c r="C109" i="1"/>
  <c r="R109" i="1"/>
  <c r="D109" i="1"/>
  <c r="P112" i="1"/>
  <c r="N109" i="1"/>
  <c r="M111" i="1"/>
  <c r="H109" i="1"/>
  <c r="R111" i="1"/>
  <c r="O109" i="1"/>
  <c r="I112" i="1"/>
  <c r="O112" i="1"/>
  <c r="E111" i="1"/>
  <c r="G112" i="1"/>
  <c r="I111" i="1"/>
  <c r="D111" i="1"/>
  <c r="Q112" i="1"/>
  <c r="P111" i="1"/>
  <c r="J112" i="1"/>
  <c r="G109" i="1"/>
  <c r="H112" i="1"/>
  <c r="I109" i="1"/>
  <c r="Q109" i="1"/>
  <c r="L112" i="1"/>
  <c r="C112" i="1"/>
  <c r="E109" i="1"/>
  <c r="G110" i="1" l="1"/>
  <c r="E110" i="1"/>
  <c r="I110" i="1"/>
  <c r="M110" i="1"/>
  <c r="Q110" i="1"/>
  <c r="F110" i="1"/>
  <c r="J110" i="1"/>
  <c r="N110" i="1"/>
  <c r="R110" i="1"/>
  <c r="C110" i="1"/>
  <c r="K110" i="1"/>
  <c r="O110" i="1"/>
  <c r="D110" i="1"/>
  <c r="H110" i="1"/>
  <c r="L110" i="1"/>
  <c r="P110" i="1"/>
  <c r="B149" i="1"/>
  <c r="B148" i="1"/>
  <c r="B146" i="1"/>
  <c r="B150" i="1"/>
  <c r="B147" i="1"/>
  <c r="B145" i="1"/>
  <c r="B12" i="1"/>
  <c r="B13" i="1"/>
  <c r="B152" i="1"/>
  <c r="B142" i="1"/>
  <c r="B143" i="1"/>
  <c r="B138" i="1"/>
  <c r="B137" i="1"/>
  <c r="B141" i="1"/>
  <c r="B139" i="1"/>
  <c r="B135" i="1"/>
  <c r="B144" i="1"/>
  <c r="B153" i="1"/>
  <c r="B136" i="1"/>
  <c r="B132" i="1"/>
  <c r="B98" i="1"/>
  <c r="B94" i="1"/>
  <c r="B97" i="1"/>
  <c r="B83" i="1"/>
  <c r="B96" i="1"/>
  <c r="B92" i="1"/>
  <c r="B93" i="1"/>
  <c r="B86" i="1"/>
  <c r="B80" i="1"/>
  <c r="B85" i="1"/>
  <c r="B89" i="1"/>
  <c r="B84" i="1"/>
  <c r="B88" i="1"/>
  <c r="B81" i="1"/>
  <c r="B19" i="1"/>
  <c r="B18" i="1"/>
  <c r="B36" i="1"/>
  <c r="B35" i="1"/>
  <c r="B108" i="1"/>
  <c r="B63" i="1"/>
  <c r="B15" i="1"/>
  <c r="B5" i="1"/>
  <c r="B101" i="1"/>
  <c r="B6" i="1"/>
  <c r="B40" i="1"/>
  <c r="B24" i="1"/>
  <c r="B41" i="1"/>
  <c r="B50" i="1"/>
  <c r="B9" i="1"/>
  <c r="B27" i="1"/>
  <c r="B22" i="1"/>
  <c r="B49" i="1"/>
  <c r="B58" i="1"/>
  <c r="B26" i="1"/>
  <c r="B51" i="1"/>
  <c r="B16" i="1"/>
  <c r="B104" i="1"/>
  <c r="B91" i="1"/>
  <c r="B39" i="1"/>
  <c r="B53" i="1"/>
  <c r="B77" i="1"/>
  <c r="B10" i="1"/>
  <c r="B60" i="1"/>
  <c r="B8" i="1"/>
  <c r="B55" i="1"/>
  <c r="B44" i="1"/>
  <c r="B29" i="1"/>
  <c r="B33" i="1"/>
  <c r="B151" i="1"/>
  <c r="B79" i="1"/>
  <c r="B69" i="1"/>
  <c r="B95" i="1"/>
  <c r="B103" i="1"/>
  <c r="B11" i="1"/>
  <c r="B68" i="1"/>
  <c r="B45" i="1"/>
  <c r="B121" i="1"/>
  <c r="B155" i="1"/>
  <c r="B54" i="1"/>
  <c r="B65" i="1"/>
  <c r="B57" i="1"/>
  <c r="B71" i="1"/>
  <c r="B14" i="1"/>
  <c r="B56" i="1"/>
  <c r="B38" i="1"/>
  <c r="B74" i="1"/>
  <c r="B87" i="1"/>
  <c r="B43" i="1"/>
  <c r="B52" i="1"/>
  <c r="B82" i="1"/>
  <c r="B46" i="1"/>
  <c r="B34" i="1"/>
  <c r="B73" i="1"/>
  <c r="B66" i="1"/>
  <c r="B4" i="1"/>
  <c r="B154" i="1"/>
  <c r="B21" i="1"/>
  <c r="B133" i="1"/>
  <c r="B72" i="1"/>
  <c r="B3" i="1"/>
  <c r="B25" i="1"/>
  <c r="B32" i="1"/>
  <c r="B105" i="1"/>
  <c r="B100" i="1"/>
  <c r="B17" i="1"/>
  <c r="B67" i="1"/>
  <c r="B134" i="1"/>
  <c r="B140" i="1"/>
  <c r="B28" i="1"/>
  <c r="B23" i="1"/>
  <c r="B61" i="1"/>
  <c r="B20" i="1"/>
  <c r="B30" i="1"/>
  <c r="B37" i="1"/>
  <c r="B106" i="1"/>
  <c r="B102" i="1"/>
  <c r="B62" i="1"/>
  <c r="B47" i="1"/>
  <c r="B48" i="1"/>
  <c r="B107" i="1"/>
  <c r="B99" i="1"/>
  <c r="B7" i="1"/>
  <c r="B76" i="1"/>
  <c r="B78" i="1"/>
  <c r="B75" i="1"/>
  <c r="B31" i="1"/>
  <c r="B42" i="1"/>
  <c r="B64" i="1"/>
  <c r="B59" i="1"/>
  <c r="B70" i="1"/>
  <c r="J19" i="1" l="1"/>
  <c r="N19" i="1" l="1"/>
  <c r="R19" i="1"/>
  <c r="D19" i="1" l="1"/>
  <c r="Q19" i="1"/>
  <c r="M19" i="1"/>
  <c r="P19" i="1"/>
  <c r="I19" i="1"/>
  <c r="E19" i="1"/>
  <c r="H19" i="1"/>
  <c r="G19" i="1"/>
  <c r="F19" i="1"/>
  <c r="K19" i="1"/>
  <c r="O19" i="1"/>
  <c r="C19" i="1" l="1"/>
  <c r="L19" i="1"/>
  <c r="I18" i="1" l="1"/>
  <c r="L18" i="1"/>
  <c r="D18" i="1"/>
  <c r="K18" i="1"/>
  <c r="C18" i="1"/>
  <c r="M18" i="1" l="1"/>
  <c r="F18" i="1"/>
  <c r="E18" i="1"/>
  <c r="R18" i="1"/>
  <c r="H18" i="1"/>
  <c r="O18" i="1"/>
  <c r="G18" i="1"/>
  <c r="J18" i="1"/>
  <c r="N18" i="1"/>
  <c r="Q18" i="1"/>
  <c r="P18" i="1"/>
  <c r="O46" i="1" l="1"/>
  <c r="K37" i="1"/>
  <c r="D46" i="1"/>
  <c r="Q145" i="1"/>
  <c r="I36" i="1"/>
  <c r="C36" i="1"/>
  <c r="J46" i="1"/>
  <c r="F33" i="1"/>
  <c r="L46" i="1"/>
  <c r="K145" i="1"/>
  <c r="R33" i="1"/>
  <c r="H33" i="1"/>
  <c r="P33" i="1"/>
  <c r="M33" i="1"/>
  <c r="D33" i="1"/>
  <c r="C33" i="1"/>
  <c r="K46" i="1" l="1"/>
  <c r="G26" i="1"/>
  <c r="P5" i="1"/>
  <c r="K56" i="1"/>
  <c r="D101" i="1"/>
  <c r="O66" i="1"/>
  <c r="J7" i="1"/>
  <c r="L3" i="1"/>
  <c r="C40" i="1"/>
  <c r="O53" i="1"/>
  <c r="F11" i="1"/>
  <c r="M63" i="1"/>
  <c r="E40" i="1"/>
  <c r="J9" i="1"/>
  <c r="D65" i="1"/>
  <c r="O28" i="1"/>
  <c r="P100" i="1"/>
  <c r="J23" i="1"/>
  <c r="L100" i="1"/>
  <c r="K25" i="1"/>
  <c r="C41" i="1"/>
  <c r="J70" i="1"/>
  <c r="N22" i="1"/>
  <c r="E28" i="1"/>
  <c r="J41" i="1"/>
  <c r="D91" i="1"/>
  <c r="O70" i="1"/>
  <c r="K87" i="1"/>
  <c r="D4" i="1"/>
  <c r="I64" i="1"/>
  <c r="G3" i="1"/>
  <c r="G102" i="1"/>
  <c r="O23" i="1"/>
  <c r="C132" i="1"/>
  <c r="F40" i="1"/>
  <c r="P6" i="1"/>
  <c r="C24" i="1"/>
  <c r="L105" i="1"/>
  <c r="I28" i="1"/>
  <c r="N48" i="1"/>
  <c r="N54" i="1"/>
  <c r="G42" i="1"/>
  <c r="D70" i="1"/>
  <c r="F76" i="1"/>
  <c r="J76" i="1"/>
  <c r="O4" i="1"/>
  <c r="D25" i="1"/>
  <c r="L79" i="1"/>
  <c r="Q73" i="1"/>
  <c r="E87" i="1"/>
  <c r="E10" i="1"/>
  <c r="N76" i="1"/>
  <c r="M99" i="1"/>
  <c r="P75" i="1"/>
  <c r="H22" i="1"/>
  <c r="M23" i="1"/>
  <c r="J11" i="1"/>
  <c r="L42" i="1"/>
  <c r="J40" i="1"/>
  <c r="O9" i="1"/>
  <c r="E76" i="1"/>
  <c r="J50" i="1"/>
  <c r="L72" i="1"/>
  <c r="G70" i="1"/>
  <c r="F70" i="1"/>
  <c r="C70" i="1"/>
  <c r="D66" i="1"/>
  <c r="H11" i="1"/>
  <c r="F121" i="1"/>
  <c r="G23" i="1"/>
  <c r="M91" i="1"/>
  <c r="P154" i="1"/>
  <c r="I22" i="1"/>
  <c r="K41" i="1"/>
  <c r="Q91" i="1"/>
  <c r="K72" i="1"/>
  <c r="E70" i="1"/>
  <c r="G59" i="1"/>
  <c r="G66" i="1"/>
  <c r="L74" i="1"/>
  <c r="N79" i="1"/>
  <c r="C104" i="1"/>
  <c r="L25" i="1"/>
  <c r="J38" i="1"/>
  <c r="M3" i="1"/>
  <c r="H27" i="1"/>
  <c r="F64" i="1"/>
  <c r="O11" i="1"/>
  <c r="M11" i="1"/>
  <c r="J72" i="1"/>
  <c r="K103" i="1"/>
  <c r="J82" i="1"/>
  <c r="L58" i="1"/>
  <c r="C64" i="1"/>
  <c r="F28" i="1"/>
  <c r="D51" i="1"/>
  <c r="K67" i="1"/>
  <c r="M67" i="1"/>
  <c r="H67" i="1"/>
  <c r="G151" i="1"/>
  <c r="Q47" i="1"/>
  <c r="C48" i="1"/>
  <c r="D48" i="1"/>
  <c r="G35" i="1"/>
  <c r="L35" i="1"/>
  <c r="K35" i="1"/>
  <c r="E35" i="1"/>
  <c r="N35" i="1"/>
  <c r="H35" i="1"/>
  <c r="O35" i="1"/>
  <c r="M35" i="1"/>
  <c r="D35" i="1"/>
  <c r="I16" i="1"/>
  <c r="J16" i="1"/>
  <c r="K16" i="1"/>
  <c r="M16" i="1"/>
  <c r="E16" i="1"/>
  <c r="N46" i="1"/>
  <c r="R145" i="1"/>
  <c r="P40" i="1"/>
  <c r="O33" i="1"/>
  <c r="C46" i="1"/>
  <c r="L36" i="1"/>
  <c r="P145" i="1"/>
  <c r="D36" i="1"/>
  <c r="P46" i="1"/>
  <c r="L37" i="1"/>
  <c r="O145" i="1"/>
  <c r="M145" i="1"/>
  <c r="K33" i="1"/>
  <c r="J53" i="1"/>
  <c r="G37" i="1"/>
  <c r="N33" i="1"/>
  <c r="Q37" i="1"/>
  <c r="N145" i="1"/>
  <c r="P42" i="1"/>
  <c r="I48" i="1"/>
  <c r="H37" i="1"/>
  <c r="L63" i="1"/>
  <c r="M27" i="1"/>
  <c r="F36" i="1"/>
  <c r="M44" i="1"/>
  <c r="R39" i="1"/>
  <c r="G36" i="1"/>
  <c r="I145" i="1"/>
  <c r="M37" i="1"/>
  <c r="H48" i="1"/>
  <c r="J33" i="1"/>
  <c r="E36" i="1"/>
  <c r="K36" i="1"/>
  <c r="J145" i="1"/>
  <c r="D145" i="1"/>
  <c r="Q36" i="1"/>
  <c r="P36" i="1"/>
  <c r="Q33" i="1"/>
  <c r="J37" i="1"/>
  <c r="P37" i="1"/>
  <c r="N36" i="1"/>
  <c r="G47" i="1"/>
  <c r="M36" i="1"/>
  <c r="E33" i="1"/>
  <c r="O37" i="1"/>
  <c r="F37" i="1"/>
  <c r="E37" i="1"/>
  <c r="L33" i="1"/>
  <c r="H145" i="1"/>
  <c r="E145" i="1"/>
  <c r="G33" i="1"/>
  <c r="I37" i="1"/>
  <c r="N37" i="1"/>
  <c r="E46" i="1"/>
  <c r="I47" i="1"/>
  <c r="J36" i="1"/>
  <c r="M46" i="1"/>
  <c r="G145" i="1"/>
  <c r="Q46" i="1"/>
  <c r="R37" i="1"/>
  <c r="F47" i="1"/>
  <c r="R46" i="1"/>
  <c r="E3" i="1" l="1"/>
  <c r="O30" i="1"/>
  <c r="G40" i="1"/>
  <c r="D56" i="1"/>
  <c r="H104" i="1"/>
  <c r="N39" i="1"/>
  <c r="K34" i="1"/>
  <c r="C55" i="1"/>
  <c r="N99" i="1"/>
  <c r="J27" i="1"/>
  <c r="R7" i="1"/>
  <c r="Q6" i="1"/>
  <c r="Q59" i="1"/>
  <c r="K105" i="1"/>
  <c r="I3" i="1"/>
  <c r="O38" i="1"/>
  <c r="K106" i="1"/>
  <c r="P3" i="1"/>
  <c r="R63" i="1"/>
  <c r="D41" i="1"/>
  <c r="I23" i="1"/>
  <c r="M103" i="1"/>
  <c r="C66" i="1"/>
  <c r="G60" i="1"/>
  <c r="I9" i="1"/>
  <c r="I58" i="1"/>
  <c r="H56" i="1"/>
  <c r="M87" i="1"/>
  <c r="H4" i="1"/>
  <c r="K30" i="1"/>
  <c r="F71" i="1"/>
  <c r="J75" i="1"/>
  <c r="C6" i="1"/>
  <c r="I57" i="1"/>
  <c r="F55" i="1"/>
  <c r="L59" i="1"/>
  <c r="M6" i="1"/>
  <c r="K55" i="1"/>
  <c r="K26" i="1"/>
  <c r="C53" i="1"/>
  <c r="I38" i="1"/>
  <c r="F106" i="1"/>
  <c r="G54" i="1"/>
  <c r="K39" i="1"/>
  <c r="H99" i="1"/>
  <c r="J29" i="1"/>
  <c r="O56" i="1"/>
  <c r="C35" i="1"/>
  <c r="O103" i="1"/>
  <c r="G51" i="1"/>
  <c r="G100" i="1"/>
  <c r="K65" i="1"/>
  <c r="M75" i="1"/>
  <c r="E65" i="1"/>
  <c r="J91" i="1"/>
  <c r="L38" i="1"/>
  <c r="Q30" i="1"/>
  <c r="J52" i="1"/>
  <c r="K4" i="1"/>
  <c r="I104" i="1"/>
  <c r="J30" i="1"/>
  <c r="Q5" i="1"/>
  <c r="R104" i="1"/>
  <c r="J99" i="1"/>
  <c r="J58" i="1"/>
  <c r="E106" i="1"/>
  <c r="Q70" i="1"/>
  <c r="L65" i="1"/>
  <c r="C61" i="1"/>
  <c r="H60" i="1"/>
  <c r="R75" i="1"/>
  <c r="D7" i="1"/>
  <c r="F74" i="1"/>
  <c r="M95" i="1"/>
  <c r="H73" i="1"/>
  <c r="P44" i="1"/>
  <c r="C73" i="1"/>
  <c r="K60" i="1"/>
  <c r="E43" i="1"/>
  <c r="K91" i="1"/>
  <c r="L10" i="1"/>
  <c r="O60" i="1"/>
  <c r="L52" i="1"/>
  <c r="F41" i="1"/>
  <c r="C57" i="1"/>
  <c r="J79" i="1"/>
  <c r="Q64" i="1"/>
  <c r="Q55" i="1"/>
  <c r="O43" i="1"/>
  <c r="P99" i="1"/>
  <c r="G121" i="1"/>
  <c r="F102" i="1"/>
  <c r="Q9" i="1"/>
  <c r="N71" i="1"/>
  <c r="F63" i="1"/>
  <c r="E73" i="1"/>
  <c r="Q23" i="1"/>
  <c r="R27" i="1"/>
  <c r="F54" i="1"/>
  <c r="P71" i="1"/>
  <c r="E29" i="1"/>
  <c r="J43" i="1"/>
  <c r="Q121" i="1"/>
  <c r="R103" i="1"/>
  <c r="Q100" i="1"/>
  <c r="H106" i="1"/>
  <c r="E104" i="1"/>
  <c r="L5" i="1"/>
  <c r="G74" i="1"/>
  <c r="D82" i="1"/>
  <c r="L60" i="1"/>
  <c r="F57" i="1"/>
  <c r="M62" i="1"/>
  <c r="P55" i="1"/>
  <c r="O71" i="1"/>
  <c r="F72" i="1"/>
  <c r="L22" i="1"/>
  <c r="D106" i="1"/>
  <c r="C29" i="1"/>
  <c r="H44" i="1"/>
  <c r="P62" i="1"/>
  <c r="C60" i="1"/>
  <c r="G41" i="1"/>
  <c r="H54" i="1"/>
  <c r="P58" i="1"/>
  <c r="I61" i="1"/>
  <c r="Q56" i="1"/>
  <c r="I65" i="1"/>
  <c r="I30" i="1"/>
  <c r="P56" i="1"/>
  <c r="R102" i="1"/>
  <c r="O59" i="1"/>
  <c r="N51" i="1"/>
  <c r="H103" i="1"/>
  <c r="F87" i="1"/>
  <c r="N106" i="1"/>
  <c r="R23" i="1"/>
  <c r="O87" i="1"/>
  <c r="E23" i="1"/>
  <c r="D11" i="1"/>
  <c r="D95" i="1"/>
  <c r="F132" i="1"/>
  <c r="R28" i="1"/>
  <c r="M66" i="1"/>
  <c r="E56" i="1"/>
  <c r="O74" i="1"/>
  <c r="M4" i="1"/>
  <c r="H105" i="1"/>
  <c r="L44" i="1"/>
  <c r="O55" i="1"/>
  <c r="G75" i="1"/>
  <c r="E51" i="1"/>
  <c r="N75" i="1"/>
  <c r="D105" i="1"/>
  <c r="I6" i="1"/>
  <c r="O44" i="1"/>
  <c r="E91" i="1"/>
  <c r="K121" i="1"/>
  <c r="L106" i="1"/>
  <c r="G61" i="1"/>
  <c r="F65" i="1"/>
  <c r="K61" i="1"/>
  <c r="K11" i="1"/>
  <c r="R154" i="1"/>
  <c r="N44" i="1"/>
  <c r="G38" i="1"/>
  <c r="F105" i="1"/>
  <c r="P66" i="1"/>
  <c r="I132" i="1"/>
  <c r="O6" i="1"/>
  <c r="E11" i="1"/>
  <c r="N43" i="1"/>
  <c r="P10" i="1"/>
  <c r="L51" i="1"/>
  <c r="O64" i="1"/>
  <c r="L27" i="1"/>
  <c r="N55" i="1"/>
  <c r="N59" i="1"/>
  <c r="I154" i="1"/>
  <c r="K7" i="1"/>
  <c r="O100" i="1"/>
  <c r="P57" i="1"/>
  <c r="N9" i="1"/>
  <c r="D30" i="1"/>
  <c r="F101" i="1"/>
  <c r="D154" i="1"/>
  <c r="L62" i="1"/>
  <c r="L70" i="1"/>
  <c r="Q51" i="1"/>
  <c r="H9" i="1"/>
  <c r="R55" i="1"/>
  <c r="P65" i="1"/>
  <c r="P106" i="1"/>
  <c r="J154" i="1"/>
  <c r="E5" i="1"/>
  <c r="H53" i="1"/>
  <c r="N3" i="1"/>
  <c r="N52" i="1"/>
  <c r="L101" i="1"/>
  <c r="E102" i="1"/>
  <c r="H74" i="1"/>
  <c r="R50" i="1"/>
  <c r="E50" i="1"/>
  <c r="H28" i="1"/>
  <c r="D63" i="1"/>
  <c r="M79" i="1"/>
  <c r="F52" i="1"/>
  <c r="E101" i="1"/>
  <c r="L61" i="1"/>
  <c r="Q24" i="1"/>
  <c r="M76" i="1"/>
  <c r="M22" i="1"/>
  <c r="E72" i="1"/>
  <c r="E58" i="1"/>
  <c r="M50" i="1"/>
  <c r="J65" i="1"/>
  <c r="E121" i="1"/>
  <c r="C75" i="1"/>
  <c r="F61" i="1"/>
  <c r="O73" i="1"/>
  <c r="G57" i="1"/>
  <c r="D71" i="1"/>
  <c r="N64" i="1"/>
  <c r="P11" i="1"/>
  <c r="J31" i="1"/>
  <c r="M5" i="1"/>
  <c r="I54" i="1"/>
  <c r="K79" i="1"/>
  <c r="D24" i="1"/>
  <c r="G56" i="1"/>
  <c r="D3" i="1"/>
  <c r="C72" i="1"/>
  <c r="Q106" i="1"/>
  <c r="J62" i="1"/>
  <c r="J55" i="1"/>
  <c r="J54" i="1"/>
  <c r="O101" i="1"/>
  <c r="R87" i="1"/>
  <c r="R29" i="1"/>
  <c r="J4" i="1"/>
  <c r="D29" i="1"/>
  <c r="M40" i="1"/>
  <c r="P9" i="1"/>
  <c r="M51" i="1"/>
  <c r="G104" i="1"/>
  <c r="N31" i="1"/>
  <c r="Q154" i="1"/>
  <c r="R71" i="1"/>
  <c r="N73" i="1"/>
  <c r="D27" i="1"/>
  <c r="O63" i="1"/>
  <c r="M57" i="1"/>
  <c r="Q82" i="1"/>
  <c r="Q11" i="1"/>
  <c r="Q104" i="1"/>
  <c r="D6" i="1"/>
  <c r="N38" i="1"/>
  <c r="P103" i="1"/>
  <c r="F91" i="1"/>
  <c r="C3" i="1"/>
  <c r="D57" i="1"/>
  <c r="P95" i="1"/>
  <c r="O40" i="1"/>
  <c r="O82" i="1"/>
  <c r="K57" i="1"/>
  <c r="N58" i="1"/>
  <c r="K132" i="1"/>
  <c r="C106" i="1"/>
  <c r="C38" i="1"/>
  <c r="D103" i="1"/>
  <c r="C100" i="1"/>
  <c r="Q57" i="1"/>
  <c r="Q87" i="1"/>
  <c r="K58" i="1"/>
  <c r="Q76" i="1"/>
  <c r="Q66" i="1"/>
  <c r="P51" i="1"/>
  <c r="O58" i="1"/>
  <c r="L104" i="1"/>
  <c r="Q42" i="1"/>
  <c r="R30" i="1"/>
  <c r="R60" i="1"/>
  <c r="P31" i="1"/>
  <c r="K71" i="1"/>
  <c r="Q79" i="1"/>
  <c r="I62" i="1"/>
  <c r="N7" i="1"/>
  <c r="J132" i="1"/>
  <c r="I105" i="1"/>
  <c r="M100" i="1"/>
  <c r="C50" i="1"/>
  <c r="L87" i="1"/>
  <c r="K38" i="1"/>
  <c r="E38" i="1"/>
  <c r="I5" i="1"/>
  <c r="E41" i="1"/>
  <c r="H62" i="1"/>
  <c r="N53" i="1"/>
  <c r="L24" i="1"/>
  <c r="D102" i="1"/>
  <c r="R25" i="1"/>
  <c r="Q101" i="1"/>
  <c r="O57" i="1"/>
  <c r="E31" i="1"/>
  <c r="J51" i="1"/>
  <c r="J103" i="1"/>
  <c r="R76" i="1"/>
  <c r="L95" i="1"/>
  <c r="M9" i="1"/>
  <c r="Q53" i="1"/>
  <c r="R82" i="1"/>
  <c r="F99" i="1"/>
  <c r="E99" i="1"/>
  <c r="J6" i="1"/>
  <c r="N63" i="1"/>
  <c r="K10" i="1"/>
  <c r="O54" i="1"/>
  <c r="J121" i="1"/>
  <c r="K43" i="1"/>
  <c r="D44" i="1"/>
  <c r="P53" i="1"/>
  <c r="F29" i="1"/>
  <c r="C154" i="1"/>
  <c r="M58" i="1"/>
  <c r="M30" i="1"/>
  <c r="O52" i="1"/>
  <c r="K50" i="1"/>
  <c r="M65" i="1"/>
  <c r="P54" i="1"/>
  <c r="D10" i="1"/>
  <c r="H38" i="1"/>
  <c r="M64" i="1"/>
  <c r="R52" i="1"/>
  <c r="R101" i="1"/>
  <c r="D54" i="1"/>
  <c r="F43" i="1"/>
  <c r="R53" i="1"/>
  <c r="Q72" i="1"/>
  <c r="O29" i="1"/>
  <c r="O10" i="1"/>
  <c r="G71" i="1"/>
  <c r="P121" i="1"/>
  <c r="Q132" i="1"/>
  <c r="R57" i="1"/>
  <c r="P26" i="1"/>
  <c r="G30" i="1"/>
  <c r="I87" i="1"/>
  <c r="J59" i="1"/>
  <c r="Q75" i="1"/>
  <c r="H52" i="1"/>
  <c r="I42" i="1"/>
  <c r="K63" i="1"/>
  <c r="P91" i="1"/>
  <c r="K101" i="1"/>
  <c r="D22" i="1"/>
  <c r="E74" i="1"/>
  <c r="J25" i="1"/>
  <c r="P61" i="1"/>
  <c r="H26" i="1"/>
  <c r="P105" i="1"/>
  <c r="N65" i="1"/>
  <c r="L39" i="1"/>
  <c r="N104" i="1"/>
  <c r="I72" i="1"/>
  <c r="E60" i="1"/>
  <c r="O3" i="1"/>
  <c r="E71" i="1"/>
  <c r="K99" i="1"/>
  <c r="N91" i="1"/>
  <c r="N87" i="1"/>
  <c r="C65" i="1"/>
  <c r="M106" i="1"/>
  <c r="L9" i="1"/>
  <c r="J101" i="1"/>
  <c r="F4" i="1"/>
  <c r="J56" i="1"/>
  <c r="H5" i="1"/>
  <c r="M59" i="1"/>
  <c r="K3" i="1"/>
  <c r="G7" i="1"/>
  <c r="P101" i="1"/>
  <c r="D39" i="1"/>
  <c r="J95" i="1"/>
  <c r="J63" i="1"/>
  <c r="N56" i="1"/>
  <c r="C101" i="1"/>
  <c r="L41" i="1"/>
  <c r="F23" i="1"/>
  <c r="Q102" i="1"/>
  <c r="P104" i="1"/>
  <c r="K104" i="1"/>
  <c r="P82" i="1"/>
  <c r="Q26" i="1"/>
  <c r="P87" i="1"/>
  <c r="P25" i="1"/>
  <c r="L28" i="1"/>
  <c r="G10" i="1"/>
  <c r="C102" i="1"/>
  <c r="L66" i="1"/>
  <c r="R24" i="1"/>
  <c r="M10" i="1"/>
  <c r="Q65" i="1"/>
  <c r="G24" i="1"/>
  <c r="J73" i="1"/>
  <c r="L11" i="1"/>
  <c r="F9" i="1"/>
  <c r="L73" i="1"/>
  <c r="F27" i="1"/>
  <c r="E66" i="1"/>
  <c r="F50" i="1"/>
  <c r="L7" i="1"/>
  <c r="M29" i="1"/>
  <c r="P28" i="1"/>
  <c r="F95" i="1"/>
  <c r="H76" i="1"/>
  <c r="G4" i="1"/>
  <c r="D72" i="1"/>
  <c r="C31" i="1"/>
  <c r="F73" i="1"/>
  <c r="R3" i="1"/>
  <c r="G63" i="1"/>
  <c r="O75" i="1"/>
  <c r="P79" i="1"/>
  <c r="Q28" i="1"/>
  <c r="N10" i="1"/>
  <c r="F59" i="1"/>
  <c r="C39" i="1"/>
  <c r="G79" i="1"/>
  <c r="K82" i="1"/>
  <c r="N101" i="1"/>
  <c r="P38" i="1"/>
  <c r="M52" i="1"/>
  <c r="D26" i="1"/>
  <c r="M82" i="1"/>
  <c r="M72" i="1"/>
  <c r="K28" i="1"/>
  <c r="M28" i="1"/>
  <c r="K6" i="1"/>
  <c r="C22" i="1"/>
  <c r="K52" i="1"/>
  <c r="G72" i="1"/>
  <c r="N28" i="1"/>
  <c r="R10" i="1"/>
  <c r="R79" i="1"/>
  <c r="E57" i="1"/>
  <c r="F58" i="1"/>
  <c r="L53" i="1"/>
  <c r="P41" i="1"/>
  <c r="F60" i="1"/>
  <c r="R73" i="1"/>
  <c r="Q103" i="1"/>
  <c r="C25" i="1"/>
  <c r="D64" i="1"/>
  <c r="N40" i="1"/>
  <c r="J105" i="1"/>
  <c r="J61" i="1"/>
  <c r="L91" i="1"/>
  <c r="R41" i="1"/>
  <c r="Q62" i="1"/>
  <c r="R38" i="1"/>
  <c r="E52" i="1"/>
  <c r="C11" i="1"/>
  <c r="G52" i="1"/>
  <c r="D104" i="1"/>
  <c r="C28" i="1"/>
  <c r="H23" i="1"/>
  <c r="K102" i="1"/>
  <c r="N11" i="1"/>
  <c r="N100" i="1"/>
  <c r="O104" i="1"/>
  <c r="G154" i="1"/>
  <c r="H82" i="1"/>
  <c r="G29" i="1"/>
  <c r="G62" i="1"/>
  <c r="O99" i="1"/>
  <c r="G73" i="1"/>
  <c r="E103" i="1"/>
  <c r="F56" i="1"/>
  <c r="K95" i="1"/>
  <c r="Q50" i="1"/>
  <c r="N24" i="1"/>
  <c r="C87" i="1"/>
  <c r="Q95" i="1"/>
  <c r="L30" i="1"/>
  <c r="M42" i="1"/>
  <c r="H100" i="1"/>
  <c r="C10" i="1"/>
  <c r="C30" i="1"/>
  <c r="J102" i="1"/>
  <c r="G103" i="1"/>
  <c r="I51" i="1"/>
  <c r="R95" i="1"/>
  <c r="N95" i="1"/>
  <c r="R5" i="1"/>
  <c r="Q10" i="1"/>
  <c r="Q22" i="1"/>
  <c r="M38" i="1"/>
  <c r="M73" i="1"/>
  <c r="H63" i="1"/>
  <c r="M60" i="1"/>
  <c r="I71" i="1"/>
  <c r="K42" i="1"/>
  <c r="C27" i="1"/>
  <c r="J100" i="1"/>
  <c r="N105" i="1"/>
  <c r="D42" i="1"/>
  <c r="I7" i="1"/>
  <c r="G39" i="1"/>
  <c r="K40" i="1"/>
  <c r="L102" i="1"/>
  <c r="H29" i="1"/>
  <c r="G101" i="1"/>
  <c r="C44" i="1"/>
  <c r="L82" i="1"/>
  <c r="C62" i="1"/>
  <c r="P24" i="1"/>
  <c r="R4" i="1"/>
  <c r="R91" i="1"/>
  <c r="J28" i="1"/>
  <c r="F75" i="1"/>
  <c r="O24" i="1"/>
  <c r="R66" i="1"/>
  <c r="J44" i="1"/>
  <c r="C91" i="1"/>
  <c r="P22" i="1"/>
  <c r="G9" i="1"/>
  <c r="D52" i="1"/>
  <c r="J64" i="1"/>
  <c r="L64" i="1"/>
  <c r="D59" i="1"/>
  <c r="N29" i="1"/>
  <c r="P72" i="1"/>
  <c r="H59" i="1"/>
  <c r="E24" i="1"/>
  <c r="G43" i="1"/>
  <c r="I31" i="1"/>
  <c r="K53" i="1"/>
  <c r="D58" i="1"/>
  <c r="K62" i="1"/>
  <c r="N66" i="1"/>
  <c r="D99" i="1"/>
  <c r="M39" i="1"/>
  <c r="G95" i="1"/>
  <c r="M101" i="1"/>
  <c r="M102" i="1"/>
  <c r="R51" i="1"/>
  <c r="Q29" i="1"/>
  <c r="Q44" i="1"/>
  <c r="P30" i="1"/>
  <c r="C43" i="1"/>
  <c r="Q25" i="1"/>
  <c r="N23" i="1"/>
  <c r="L40" i="1"/>
  <c r="D60" i="1"/>
  <c r="I74" i="1"/>
  <c r="F104" i="1"/>
  <c r="O105" i="1"/>
  <c r="R31" i="1"/>
  <c r="Q63" i="1"/>
  <c r="I10" i="1"/>
  <c r="I121" i="1"/>
  <c r="I101" i="1"/>
  <c r="L26" i="1"/>
  <c r="O154" i="1"/>
  <c r="R6" i="1"/>
  <c r="C54" i="1"/>
  <c r="P73" i="1"/>
  <c r="I99" i="1"/>
  <c r="K154" i="1"/>
  <c r="H87" i="1"/>
  <c r="M121" i="1"/>
  <c r="J106" i="1"/>
  <c r="M74" i="1"/>
  <c r="C4" i="1"/>
  <c r="F82" i="1"/>
  <c r="D31" i="1"/>
  <c r="E53" i="1"/>
  <c r="K74" i="1"/>
  <c r="F62" i="1"/>
  <c r="E27" i="1"/>
  <c r="J10" i="1"/>
  <c r="P64" i="1"/>
  <c r="N57" i="1"/>
  <c r="H102" i="1"/>
  <c r="I40" i="1"/>
  <c r="G55" i="1"/>
  <c r="G99" i="1"/>
  <c r="G6" i="1"/>
  <c r="E44" i="1"/>
  <c r="H57" i="1"/>
  <c r="E26" i="1"/>
  <c r="H3" i="1"/>
  <c r="D74" i="1"/>
  <c r="R65" i="1"/>
  <c r="O51" i="1"/>
  <c r="L75" i="1"/>
  <c r="J24" i="1"/>
  <c r="I103" i="1"/>
  <c r="I53" i="1"/>
  <c r="J57" i="1"/>
  <c r="C151" i="1"/>
  <c r="L154" i="1"/>
  <c r="C76" i="1"/>
  <c r="D50" i="1"/>
  <c r="R9" i="1"/>
  <c r="M105" i="1"/>
  <c r="F7" i="1"/>
  <c r="I82" i="1"/>
  <c r="K44" i="1"/>
  <c r="P70" i="1"/>
  <c r="H61" i="1"/>
  <c r="C52" i="1"/>
  <c r="F154" i="1"/>
  <c r="Q71" i="1"/>
  <c r="D76" i="1"/>
  <c r="I75" i="1"/>
  <c r="E55" i="1"/>
  <c r="D61" i="1"/>
  <c r="O42" i="1"/>
  <c r="N62" i="1"/>
  <c r="C63" i="1"/>
  <c r="L23" i="1"/>
  <c r="I39" i="1"/>
  <c r="H72" i="1"/>
  <c r="Q99" i="1"/>
  <c r="E82" i="1"/>
  <c r="C9" i="1"/>
  <c r="H58" i="1"/>
  <c r="R42" i="1"/>
  <c r="I76" i="1"/>
  <c r="P50" i="1"/>
  <c r="R26" i="1"/>
  <c r="D87" i="1"/>
  <c r="K70" i="1"/>
  <c r="O79" i="1"/>
  <c r="H95" i="1"/>
  <c r="G25" i="1"/>
  <c r="Q43" i="1"/>
  <c r="E79" i="1"/>
  <c r="P23" i="1"/>
  <c r="C7" i="1"/>
  <c r="N50" i="1"/>
  <c r="P7" i="1"/>
  <c r="H6" i="1"/>
  <c r="M7" i="1"/>
  <c r="I79" i="1"/>
  <c r="E9" i="1"/>
  <c r="O50" i="1"/>
  <c r="R72" i="1"/>
  <c r="D28" i="1"/>
  <c r="N4" i="1"/>
  <c r="E105" i="1"/>
  <c r="L50" i="1"/>
  <c r="M31" i="1"/>
  <c r="F6" i="1"/>
  <c r="K27" i="1"/>
  <c r="M56" i="1"/>
  <c r="K22" i="1"/>
  <c r="K59" i="1"/>
  <c r="H25" i="1"/>
  <c r="Q4" i="1"/>
  <c r="K75" i="1"/>
  <c r="P63" i="1"/>
  <c r="G91" i="1"/>
  <c r="L55" i="1"/>
  <c r="C82" i="1"/>
  <c r="I25" i="1"/>
  <c r="R61" i="1"/>
  <c r="L57" i="1"/>
  <c r="C56" i="1"/>
  <c r="O132" i="1"/>
  <c r="D23" i="1"/>
  <c r="H66" i="1"/>
  <c r="C103" i="1"/>
  <c r="Q61" i="1"/>
  <c r="Q60" i="1"/>
  <c r="N26" i="1"/>
  <c r="C58" i="1"/>
  <c r="F53" i="1"/>
  <c r="I59" i="1"/>
  <c r="O102" i="1"/>
  <c r="E61" i="1"/>
  <c r="P74" i="1"/>
  <c r="F42" i="1"/>
  <c r="P132" i="1"/>
  <c r="D73" i="1"/>
  <c r="J74" i="1"/>
  <c r="D5" i="1"/>
  <c r="M61" i="1"/>
  <c r="D34" i="1"/>
  <c r="Q39" i="1"/>
  <c r="R106" i="1"/>
  <c r="D100" i="1"/>
  <c r="I27" i="1"/>
  <c r="R74" i="1"/>
  <c r="I24" i="1"/>
  <c r="H65" i="1"/>
  <c r="C23" i="1"/>
  <c r="F24" i="1"/>
  <c r="H71" i="1"/>
  <c r="R40" i="1"/>
  <c r="R105" i="1"/>
  <c r="E7" i="1"/>
  <c r="Q7" i="1"/>
  <c r="R99" i="1"/>
  <c r="R22" i="1"/>
  <c r="G65" i="1"/>
  <c r="G53" i="1"/>
  <c r="H10" i="1"/>
  <c r="F39" i="1"/>
  <c r="F10" i="1"/>
  <c r="J66" i="1"/>
  <c r="O106" i="1"/>
  <c r="J22" i="1"/>
  <c r="F44" i="1"/>
  <c r="N6" i="1"/>
  <c r="J39" i="1"/>
  <c r="J87" i="1"/>
  <c r="R132" i="1"/>
  <c r="L6" i="1"/>
  <c r="O62" i="1"/>
  <c r="N27" i="1"/>
  <c r="M154" i="1"/>
  <c r="E75" i="1"/>
  <c r="E59" i="1"/>
  <c r="Q105" i="1"/>
  <c r="R11" i="1"/>
  <c r="K64" i="1"/>
  <c r="J104" i="1"/>
  <c r="D53" i="1"/>
  <c r="G132" i="1"/>
  <c r="R58" i="1"/>
  <c r="E100" i="1"/>
  <c r="G28" i="1"/>
  <c r="I63" i="1"/>
  <c r="I102" i="1"/>
  <c r="L54" i="1"/>
  <c r="G27" i="1"/>
  <c r="H51" i="1"/>
  <c r="F100" i="1"/>
  <c r="K51" i="1"/>
  <c r="M43" i="1"/>
  <c r="G31" i="1"/>
  <c r="F38" i="1"/>
  <c r="M104" i="1"/>
  <c r="J5" i="1"/>
  <c r="M71" i="1"/>
  <c r="P102" i="1"/>
  <c r="I95" i="1"/>
  <c r="Q38" i="1"/>
  <c r="R54" i="1"/>
  <c r="G58" i="1"/>
  <c r="R62" i="1"/>
  <c r="R100" i="1"/>
  <c r="E64" i="1"/>
  <c r="L56" i="1"/>
  <c r="N61" i="1"/>
  <c r="M132" i="1"/>
  <c r="G106" i="1"/>
  <c r="C95" i="1"/>
  <c r="N154" i="1"/>
  <c r="Q27" i="1"/>
  <c r="K9" i="1"/>
  <c r="K100" i="1"/>
  <c r="F66" i="1"/>
  <c r="N30" i="1"/>
  <c r="K66" i="1"/>
  <c r="D55" i="1"/>
  <c r="E154" i="1"/>
  <c r="H101" i="1"/>
  <c r="P76" i="1"/>
  <c r="E4" i="1"/>
  <c r="G82" i="1"/>
  <c r="D62" i="1"/>
  <c r="E42" i="1"/>
  <c r="O22" i="1"/>
  <c r="P52" i="1"/>
  <c r="E25" i="1"/>
  <c r="G105" i="1"/>
  <c r="E63" i="1"/>
  <c r="N72" i="1"/>
  <c r="M26" i="1"/>
  <c r="R43" i="1"/>
  <c r="R64" i="1"/>
  <c r="I106" i="1"/>
  <c r="N102" i="1"/>
  <c r="H50" i="1"/>
  <c r="H70" i="1"/>
  <c r="D132" i="1"/>
  <c r="P43" i="1"/>
  <c r="F22" i="1"/>
  <c r="N42" i="1"/>
  <c r="N25" i="1"/>
  <c r="D40" i="1"/>
  <c r="P4" i="1"/>
  <c r="G76" i="1"/>
  <c r="O91" i="1"/>
  <c r="K76" i="1"/>
  <c r="D79" i="1"/>
  <c r="C99" i="1"/>
  <c r="Q54" i="1"/>
  <c r="I52" i="1"/>
  <c r="L132" i="1"/>
  <c r="N103" i="1"/>
  <c r="L99" i="1"/>
  <c r="R59" i="1"/>
  <c r="C121" i="1"/>
  <c r="C71" i="1"/>
  <c r="C105" i="1"/>
  <c r="K54" i="1"/>
  <c r="I70" i="1"/>
  <c r="C51" i="1"/>
  <c r="O7" i="1"/>
  <c r="Q3" i="1"/>
  <c r="H30" i="1"/>
  <c r="H91" i="1"/>
  <c r="H40" i="1"/>
  <c r="N5" i="1"/>
  <c r="L31" i="1"/>
  <c r="H75" i="1"/>
  <c r="Q40" i="1"/>
  <c r="Q31" i="1"/>
  <c r="I4" i="1"/>
  <c r="P27" i="1"/>
  <c r="M41" i="1"/>
  <c r="L29" i="1"/>
  <c r="O76" i="1"/>
  <c r="N82" i="1"/>
  <c r="O5" i="1"/>
  <c r="D9" i="1"/>
  <c r="H41" i="1"/>
  <c r="M54" i="1"/>
  <c r="I100" i="1"/>
  <c r="J60" i="1"/>
  <c r="C26" i="1"/>
  <c r="O25" i="1"/>
  <c r="F79" i="1"/>
  <c r="L43" i="1"/>
  <c r="N121" i="1"/>
  <c r="I44" i="1"/>
  <c r="K29" i="1"/>
  <c r="Q74" i="1"/>
  <c r="O65" i="1"/>
  <c r="H42" i="1"/>
  <c r="O27" i="1"/>
  <c r="Q58" i="1"/>
  <c r="G64" i="1"/>
  <c r="R56" i="1"/>
  <c r="Q41" i="1"/>
  <c r="G5" i="1"/>
  <c r="Q52" i="1"/>
  <c r="R70" i="1"/>
  <c r="I41" i="1"/>
  <c r="H79" i="1"/>
  <c r="C79" i="1"/>
  <c r="P67" i="1"/>
  <c r="N67" i="1"/>
  <c r="J67" i="1"/>
  <c r="K155" i="1"/>
  <c r="O34" i="1"/>
  <c r="L34" i="1"/>
  <c r="I67" i="1"/>
  <c r="G67" i="1"/>
  <c r="F67" i="1"/>
  <c r="R67" i="1"/>
  <c r="C67" i="1"/>
  <c r="D67" i="1"/>
  <c r="Q67" i="1"/>
  <c r="Q155" i="1"/>
  <c r="G155" i="1"/>
  <c r="O67" i="1"/>
  <c r="L67" i="1"/>
  <c r="H34" i="1"/>
  <c r="E20" i="1"/>
  <c r="O20" i="1"/>
  <c r="G20" i="1"/>
  <c r="M20" i="1"/>
  <c r="P20" i="1"/>
  <c r="I20" i="1"/>
  <c r="C20" i="1"/>
  <c r="N20" i="1"/>
  <c r="R20" i="1"/>
  <c r="Q20" i="1"/>
  <c r="H20" i="1"/>
  <c r="K20" i="1"/>
  <c r="F20" i="1"/>
  <c r="L20" i="1"/>
  <c r="J20" i="1"/>
  <c r="H151" i="1"/>
  <c r="F151" i="1"/>
  <c r="J151" i="1"/>
  <c r="Q151" i="1"/>
  <c r="E151" i="1"/>
  <c r="K151" i="1"/>
  <c r="C145" i="1"/>
  <c r="N151" i="1"/>
  <c r="D151" i="1"/>
  <c r="L151" i="1"/>
  <c r="I151" i="1"/>
  <c r="R151" i="1"/>
  <c r="M151" i="1"/>
  <c r="O151" i="1"/>
  <c r="E108" i="1"/>
  <c r="L108" i="1"/>
  <c r="N108" i="1"/>
  <c r="C108" i="1"/>
  <c r="G108" i="1"/>
  <c r="F108" i="1"/>
  <c r="D108" i="1"/>
  <c r="O108" i="1"/>
  <c r="P108" i="1"/>
  <c r="K108" i="1"/>
  <c r="I108" i="1"/>
  <c r="R108" i="1"/>
  <c r="H108" i="1"/>
  <c r="J108" i="1"/>
  <c r="P35" i="1"/>
  <c r="J35" i="1"/>
  <c r="F35" i="1"/>
  <c r="I35" i="1"/>
  <c r="Q35" i="1"/>
  <c r="R35" i="1"/>
  <c r="F16" i="1"/>
  <c r="Q16" i="1"/>
  <c r="R16" i="1"/>
  <c r="D16" i="1"/>
  <c r="L16" i="1"/>
  <c r="O16" i="1"/>
  <c r="N16" i="1"/>
  <c r="P16" i="1"/>
  <c r="H16" i="1"/>
  <c r="G16" i="1"/>
  <c r="C16" i="1"/>
  <c r="I29" i="1"/>
  <c r="P39" i="1"/>
  <c r="L76" i="1"/>
  <c r="M24" i="1"/>
  <c r="J26" i="1"/>
  <c r="G34" i="1"/>
  <c r="H46" i="1"/>
  <c r="C42" i="1"/>
  <c r="F31" i="1"/>
  <c r="I43" i="1"/>
  <c r="H36" i="1"/>
  <c r="I26" i="1"/>
  <c r="H55" i="1"/>
  <c r="J42" i="1"/>
  <c r="J3" i="1"/>
  <c r="G11" i="1"/>
  <c r="F30" i="1"/>
  <c r="G44" i="1"/>
  <c r="E22" i="1"/>
  <c r="O48" i="1"/>
  <c r="E54" i="1"/>
  <c r="H31" i="1"/>
  <c r="O121" i="1"/>
  <c r="F51" i="1"/>
  <c r="D43" i="1"/>
  <c r="K24" i="1"/>
  <c r="D20" i="1"/>
  <c r="F46" i="1"/>
  <c r="C5" i="1"/>
  <c r="N74" i="1"/>
  <c r="H132" i="1"/>
  <c r="H24" i="1"/>
  <c r="K23" i="1"/>
  <c r="M25" i="1"/>
  <c r="E132" i="1"/>
  <c r="O39" i="1"/>
  <c r="E6" i="1"/>
  <c r="P29" i="1"/>
  <c r="I50" i="1"/>
  <c r="K31" i="1"/>
  <c r="G22" i="1"/>
  <c r="E95" i="1"/>
  <c r="D47" i="1"/>
  <c r="M155" i="1"/>
  <c r="G46" i="1"/>
  <c r="D155" i="1"/>
  <c r="L47" i="1"/>
  <c r="G87" i="1"/>
  <c r="P59" i="1"/>
  <c r="D37" i="1"/>
  <c r="L4" i="1"/>
  <c r="F5" i="1"/>
  <c r="P151" i="1"/>
  <c r="I66" i="1"/>
  <c r="F3" i="1"/>
  <c r="O31" i="1"/>
  <c r="R44" i="1"/>
  <c r="F103" i="1"/>
  <c r="M70" i="1"/>
  <c r="R121" i="1"/>
  <c r="O21" i="1"/>
  <c r="F48" i="1"/>
  <c r="D121" i="1"/>
  <c r="N155" i="1"/>
  <c r="E47" i="1"/>
  <c r="P48" i="1"/>
  <c r="C74" i="1"/>
  <c r="Q48" i="1"/>
  <c r="I91" i="1"/>
  <c r="O72" i="1"/>
  <c r="L145" i="1"/>
  <c r="R155" i="1"/>
  <c r="H154" i="1"/>
  <c r="Q108" i="1"/>
  <c r="K21" i="1"/>
  <c r="M48" i="1"/>
  <c r="O47" i="1"/>
  <c r="E62" i="1"/>
  <c r="F26" i="1"/>
  <c r="I73" i="1"/>
  <c r="F25" i="1"/>
  <c r="H7" i="1"/>
  <c r="E39" i="1"/>
  <c r="E30" i="1"/>
  <c r="I55" i="1"/>
  <c r="H47" i="1"/>
  <c r="N47" i="1"/>
  <c r="I56" i="1"/>
  <c r="N70" i="1"/>
  <c r="L121" i="1"/>
  <c r="O155" i="1"/>
  <c r="P47" i="1"/>
  <c r="I155" i="1"/>
  <c r="N60" i="1"/>
  <c r="H43" i="1"/>
  <c r="J71" i="1"/>
  <c r="E21" i="1"/>
  <c r="M47" i="1"/>
  <c r="C155" i="1"/>
  <c r="N132" i="1"/>
  <c r="J155" i="1"/>
  <c r="K48" i="1"/>
  <c r="H21" i="1"/>
  <c r="G48" i="1"/>
  <c r="J47" i="1"/>
  <c r="H121" i="1"/>
  <c r="I11" i="1"/>
  <c r="I33" i="1"/>
  <c r="K5" i="1"/>
  <c r="H64" i="1"/>
  <c r="O95" i="1"/>
  <c r="N41" i="1"/>
  <c r="E67" i="1"/>
  <c r="M55" i="1"/>
  <c r="O61" i="1"/>
  <c r="I46" i="1"/>
  <c r="H39" i="1"/>
  <c r="G50" i="1"/>
  <c r="O26" i="1"/>
  <c r="I60" i="1"/>
  <c r="D75" i="1"/>
  <c r="J48" i="1"/>
  <c r="R48" i="1"/>
  <c r="F145" i="1"/>
  <c r="R47" i="1"/>
  <c r="M108" i="1"/>
  <c r="H155" i="1"/>
  <c r="E48" i="1"/>
  <c r="R36" i="1"/>
  <c r="C47" i="1"/>
  <c r="P155" i="1"/>
  <c r="F155" i="1"/>
  <c r="L48" i="1"/>
  <c r="E155" i="1"/>
  <c r="L155" i="1"/>
  <c r="L71" i="1"/>
  <c r="O41" i="1"/>
  <c r="O36" i="1"/>
  <c r="C37" i="1"/>
  <c r="P60" i="1"/>
  <c r="C59" i="1"/>
  <c r="K47" i="1"/>
  <c r="M53" i="1"/>
  <c r="K73" i="1"/>
  <c r="L103" i="1"/>
  <c r="D38" i="1"/>
  <c r="I21" i="1"/>
  <c r="P21" i="1"/>
  <c r="M21" i="1"/>
  <c r="N34" i="1"/>
  <c r="F21" i="1"/>
  <c r="Q21" i="1"/>
  <c r="C21" i="1"/>
  <c r="L21" i="1"/>
  <c r="N21" i="1"/>
  <c r="M34" i="1"/>
  <c r="J21" i="1"/>
  <c r="D21" i="1"/>
  <c r="R21" i="1"/>
  <c r="G21" i="1"/>
  <c r="J107" i="1" l="1"/>
  <c r="K107" i="1"/>
  <c r="R34" i="1"/>
  <c r="G107" i="1"/>
  <c r="R107" i="1"/>
  <c r="N107" i="1"/>
  <c r="G17" i="1"/>
  <c r="E107" i="1"/>
  <c r="P107" i="1"/>
  <c r="D107" i="1"/>
  <c r="M78" i="1"/>
  <c r="H49" i="1"/>
  <c r="J78" i="1"/>
  <c r="F49" i="1"/>
  <c r="P45" i="1"/>
  <c r="D49" i="1"/>
  <c r="H69" i="1"/>
  <c r="L32" i="1"/>
  <c r="L49" i="1"/>
  <c r="O49" i="1"/>
  <c r="H32" i="1"/>
  <c r="N49" i="1"/>
  <c r="E69" i="1"/>
  <c r="O69" i="1"/>
  <c r="Q107" i="1"/>
  <c r="F78" i="1"/>
  <c r="K78" i="1"/>
  <c r="J49" i="1"/>
  <c r="K32" i="1"/>
  <c r="R45" i="1"/>
  <c r="N78" i="1"/>
  <c r="K49" i="1"/>
  <c r="Q45" i="1"/>
  <c r="Q49" i="1"/>
  <c r="F45" i="1"/>
  <c r="H45" i="1"/>
  <c r="G69" i="1"/>
  <c r="C34" i="1"/>
  <c r="P78" i="1"/>
  <c r="C45" i="1"/>
  <c r="C69" i="1"/>
  <c r="N45" i="1"/>
  <c r="I34" i="1"/>
  <c r="P49" i="1"/>
  <c r="D78" i="1"/>
  <c r="C78" i="1"/>
  <c r="F69" i="1"/>
  <c r="I69" i="1"/>
  <c r="G45" i="1"/>
  <c r="O32" i="1"/>
  <c r="E45" i="1"/>
  <c r="M69" i="1"/>
  <c r="N69" i="1"/>
  <c r="C49" i="1"/>
  <c r="Q78" i="1"/>
  <c r="Q69" i="1"/>
  <c r="I45" i="1"/>
  <c r="D32" i="1"/>
  <c r="E49" i="1"/>
  <c r="J45" i="1"/>
  <c r="D69" i="1"/>
  <c r="J69" i="1"/>
  <c r="I78" i="1"/>
  <c r="L45" i="1"/>
  <c r="O107" i="1"/>
  <c r="F107" i="1"/>
  <c r="N17" i="1"/>
  <c r="M17" i="1"/>
  <c r="R49" i="1"/>
  <c r="R69" i="1"/>
  <c r="L78" i="1"/>
  <c r="M49" i="1"/>
  <c r="K69" i="1"/>
  <c r="H78" i="1"/>
  <c r="E78" i="1"/>
  <c r="P69" i="1"/>
  <c r="R78" i="1"/>
  <c r="D45" i="1"/>
  <c r="I49" i="1"/>
  <c r="G49" i="1"/>
  <c r="M45" i="1"/>
  <c r="K45" i="1"/>
  <c r="G78" i="1"/>
  <c r="L69" i="1"/>
  <c r="O45" i="1"/>
  <c r="Q34" i="1"/>
  <c r="F34" i="1"/>
  <c r="H107" i="1"/>
  <c r="M107" i="1"/>
  <c r="C107" i="1"/>
  <c r="L107" i="1"/>
  <c r="P34" i="1"/>
  <c r="E34" i="1"/>
  <c r="J34" i="1"/>
  <c r="L17" i="1"/>
  <c r="K17" i="1"/>
  <c r="I17" i="1"/>
  <c r="O78" i="1"/>
  <c r="I107" i="1"/>
  <c r="E15" i="1" l="1"/>
  <c r="I15" i="1"/>
  <c r="N15" i="1"/>
  <c r="L15" i="1"/>
  <c r="M15" i="1"/>
  <c r="N32" i="1"/>
  <c r="Q32" i="1"/>
  <c r="I32" i="1"/>
  <c r="M32" i="1"/>
  <c r="C32" i="1"/>
  <c r="F32" i="1"/>
  <c r="E32" i="1"/>
  <c r="G15" i="1"/>
  <c r="G32" i="1"/>
  <c r="P32" i="1"/>
  <c r="J32" i="1"/>
  <c r="R32" i="1"/>
  <c r="K15" i="1"/>
  <c r="E17" i="1"/>
  <c r="O15" i="1"/>
  <c r="O17" i="1"/>
  <c r="Q15" i="1"/>
  <c r="Q17" i="1"/>
  <c r="C15" i="1"/>
  <c r="C17" i="1"/>
  <c r="P15" i="1"/>
  <c r="P17" i="1"/>
  <c r="R15" i="1"/>
  <c r="R17" i="1"/>
  <c r="F15" i="1"/>
  <c r="F17" i="1"/>
  <c r="D15" i="1"/>
  <c r="D17" i="1"/>
  <c r="J15" i="1"/>
  <c r="J17" i="1"/>
  <c r="H15" i="1"/>
  <c r="H17" i="1"/>
  <c r="F113" i="1" l="1"/>
  <c r="J113" i="1"/>
  <c r="N113" i="1"/>
  <c r="R113" i="1"/>
  <c r="F114" i="1"/>
  <c r="J114" i="1"/>
  <c r="N114" i="1"/>
  <c r="R114" i="1"/>
  <c r="F115" i="1"/>
  <c r="J115" i="1"/>
  <c r="N115" i="1"/>
  <c r="R115" i="1"/>
  <c r="F116" i="1"/>
  <c r="J116" i="1"/>
  <c r="N116" i="1"/>
  <c r="R116" i="1"/>
  <c r="F117" i="1"/>
  <c r="J117" i="1"/>
  <c r="N117" i="1"/>
  <c r="R117" i="1"/>
  <c r="F118" i="1"/>
  <c r="J118" i="1"/>
  <c r="N118" i="1"/>
  <c r="R118" i="1"/>
  <c r="F119" i="1"/>
  <c r="J119" i="1"/>
  <c r="N119" i="1"/>
  <c r="R119" i="1"/>
  <c r="F120" i="1"/>
  <c r="J120" i="1"/>
  <c r="N120" i="1"/>
  <c r="R120" i="1"/>
  <c r="C126" i="1"/>
  <c r="G126" i="1"/>
  <c r="K126" i="1"/>
  <c r="O126" i="1"/>
  <c r="C127" i="1"/>
  <c r="G127" i="1"/>
  <c r="K127" i="1"/>
  <c r="O127" i="1"/>
  <c r="C128" i="1"/>
  <c r="G128" i="1"/>
  <c r="K128" i="1"/>
  <c r="O128" i="1"/>
  <c r="C129" i="1"/>
  <c r="G129" i="1"/>
  <c r="K129" i="1"/>
  <c r="O129" i="1"/>
  <c r="C130" i="1"/>
  <c r="G130" i="1"/>
  <c r="K130" i="1"/>
  <c r="O130" i="1"/>
  <c r="C131" i="1"/>
  <c r="G131" i="1"/>
  <c r="K131" i="1"/>
  <c r="O131" i="1"/>
  <c r="C113" i="1"/>
  <c r="G113" i="1"/>
  <c r="K113" i="1"/>
  <c r="O113" i="1"/>
  <c r="C114" i="1"/>
  <c r="G114" i="1"/>
  <c r="K114" i="1"/>
  <c r="O114" i="1"/>
  <c r="C115" i="1"/>
  <c r="G115" i="1"/>
  <c r="K115" i="1"/>
  <c r="O115" i="1"/>
  <c r="C116" i="1"/>
  <c r="G116" i="1"/>
  <c r="K116" i="1"/>
  <c r="O116" i="1"/>
  <c r="C117" i="1"/>
  <c r="G117" i="1"/>
  <c r="K117" i="1"/>
  <c r="O117" i="1"/>
  <c r="C118" i="1"/>
  <c r="G118" i="1"/>
  <c r="K118" i="1"/>
  <c r="O118" i="1"/>
  <c r="C119" i="1"/>
  <c r="G119" i="1"/>
  <c r="K119" i="1"/>
  <c r="O119" i="1"/>
  <c r="C120" i="1"/>
  <c r="G120" i="1"/>
  <c r="K120" i="1"/>
  <c r="O120" i="1"/>
  <c r="D126" i="1"/>
  <c r="H126" i="1"/>
  <c r="L126" i="1"/>
  <c r="P126" i="1"/>
  <c r="D127" i="1"/>
  <c r="H127" i="1"/>
  <c r="L127" i="1"/>
  <c r="P127" i="1"/>
  <c r="D128" i="1"/>
  <c r="H128" i="1"/>
  <c r="L128" i="1"/>
  <c r="P128" i="1"/>
  <c r="D129" i="1"/>
  <c r="H129" i="1"/>
  <c r="L129" i="1"/>
  <c r="P129" i="1"/>
  <c r="D130" i="1"/>
  <c r="H130" i="1"/>
  <c r="L130" i="1"/>
  <c r="P130" i="1"/>
  <c r="D131" i="1"/>
  <c r="H131" i="1"/>
  <c r="L131" i="1"/>
  <c r="P131" i="1"/>
  <c r="D113" i="1"/>
  <c r="H113" i="1"/>
  <c r="L113" i="1"/>
  <c r="P113" i="1"/>
  <c r="D114" i="1"/>
  <c r="H114" i="1"/>
  <c r="L114" i="1"/>
  <c r="P114" i="1"/>
  <c r="D115" i="1"/>
  <c r="H115" i="1"/>
  <c r="L115" i="1"/>
  <c r="P115" i="1"/>
  <c r="D116" i="1"/>
  <c r="H116" i="1"/>
  <c r="L116" i="1"/>
  <c r="P116" i="1"/>
  <c r="D117" i="1"/>
  <c r="H117" i="1"/>
  <c r="L117" i="1"/>
  <c r="P117" i="1"/>
  <c r="D118" i="1"/>
  <c r="H118" i="1"/>
  <c r="L118" i="1"/>
  <c r="P118" i="1"/>
  <c r="D119" i="1"/>
  <c r="H119" i="1"/>
  <c r="L119" i="1"/>
  <c r="P119" i="1"/>
  <c r="D120" i="1"/>
  <c r="H120" i="1"/>
  <c r="L120" i="1"/>
  <c r="P120" i="1"/>
  <c r="E126" i="1"/>
  <c r="I126" i="1"/>
  <c r="M126" i="1"/>
  <c r="Q126" i="1"/>
  <c r="E127" i="1"/>
  <c r="I127" i="1"/>
  <c r="M127" i="1"/>
  <c r="Q127" i="1"/>
  <c r="E128" i="1"/>
  <c r="I128" i="1"/>
  <c r="M128" i="1"/>
  <c r="Q128" i="1"/>
  <c r="E129" i="1"/>
  <c r="I129" i="1"/>
  <c r="M129" i="1"/>
  <c r="Q129" i="1"/>
  <c r="E130" i="1"/>
  <c r="I130" i="1"/>
  <c r="M130" i="1"/>
  <c r="Q130" i="1"/>
  <c r="E131" i="1"/>
  <c r="I131" i="1"/>
  <c r="M131" i="1"/>
  <c r="Q131" i="1"/>
  <c r="E113" i="1"/>
  <c r="I113" i="1"/>
  <c r="M113" i="1"/>
  <c r="Q113" i="1"/>
  <c r="E114" i="1"/>
  <c r="I114" i="1"/>
  <c r="M114" i="1"/>
  <c r="Q114" i="1"/>
  <c r="E115" i="1"/>
  <c r="I115" i="1"/>
  <c r="M115" i="1"/>
  <c r="Q115" i="1"/>
  <c r="E116" i="1"/>
  <c r="I116" i="1"/>
  <c r="M116" i="1"/>
  <c r="Q116" i="1"/>
  <c r="E117" i="1"/>
  <c r="I117" i="1"/>
  <c r="M117" i="1"/>
  <c r="Q117" i="1"/>
  <c r="E118" i="1"/>
  <c r="I118" i="1"/>
  <c r="M118" i="1"/>
  <c r="Q118" i="1"/>
  <c r="E119" i="1"/>
  <c r="I119" i="1"/>
  <c r="M119" i="1"/>
  <c r="Q119" i="1"/>
  <c r="E120" i="1"/>
  <c r="I120" i="1"/>
  <c r="M120" i="1"/>
  <c r="Q120" i="1"/>
  <c r="F126" i="1"/>
  <c r="J126" i="1"/>
  <c r="N126" i="1"/>
  <c r="R126" i="1"/>
  <c r="F127" i="1"/>
  <c r="J127" i="1"/>
  <c r="N127" i="1"/>
  <c r="R127" i="1"/>
  <c r="F128" i="1"/>
  <c r="J128" i="1"/>
  <c r="N128" i="1"/>
  <c r="R128" i="1"/>
  <c r="F129" i="1"/>
  <c r="J129" i="1"/>
  <c r="N129" i="1"/>
  <c r="R129" i="1"/>
  <c r="F130" i="1"/>
  <c r="J130" i="1"/>
  <c r="N130" i="1"/>
  <c r="R130" i="1"/>
  <c r="F131" i="1"/>
  <c r="J131" i="1"/>
  <c r="N131" i="1"/>
  <c r="R131" i="1"/>
  <c r="C142" i="1"/>
  <c r="G142" i="1"/>
  <c r="K142" i="1"/>
  <c r="O142" i="1"/>
  <c r="C143" i="1"/>
  <c r="G143" i="1"/>
  <c r="K143" i="1"/>
  <c r="O143" i="1"/>
  <c r="D142" i="1"/>
  <c r="H142" i="1"/>
  <c r="L142" i="1"/>
  <c r="P142" i="1"/>
  <c r="D143" i="1"/>
  <c r="H143" i="1"/>
  <c r="L143" i="1"/>
  <c r="P143" i="1"/>
  <c r="E142" i="1"/>
  <c r="I142" i="1"/>
  <c r="M142" i="1"/>
  <c r="Q142" i="1"/>
  <c r="E143" i="1"/>
  <c r="I143" i="1"/>
  <c r="M143" i="1"/>
  <c r="Q143" i="1"/>
  <c r="F142" i="1"/>
  <c r="J142" i="1"/>
  <c r="N142" i="1"/>
  <c r="R142" i="1"/>
  <c r="F143" i="1"/>
  <c r="J143" i="1"/>
  <c r="N143" i="1"/>
  <c r="R143" i="1"/>
  <c r="L89" i="1" l="1"/>
  <c r="C13" i="1"/>
  <c r="K138" i="1"/>
  <c r="E83" i="1"/>
  <c r="F88" i="1"/>
  <c r="M96" i="1"/>
  <c r="J94" i="1"/>
  <c r="P137" i="1"/>
  <c r="H138" i="1"/>
  <c r="N147" i="1"/>
  <c r="L137" i="1"/>
  <c r="E147" i="1"/>
  <c r="O146" i="1"/>
  <c r="F85" i="1"/>
  <c r="Q96" i="1"/>
  <c r="E89" i="1"/>
  <c r="P139" i="1"/>
  <c r="O137" i="1"/>
  <c r="O150" i="1" l="1"/>
  <c r="M137" i="1"/>
  <c r="L144" i="1"/>
  <c r="Q138" i="1"/>
  <c r="F137" i="1"/>
  <c r="Q150" i="1"/>
  <c r="M83" i="1"/>
  <c r="R86" i="1"/>
  <c r="Q148" i="1"/>
  <c r="N88" i="1"/>
  <c r="P146" i="1"/>
  <c r="Q144" i="1"/>
  <c r="E138" i="1"/>
  <c r="Q139" i="1"/>
  <c r="D139" i="1"/>
  <c r="K92" i="1"/>
  <c r="M153" i="1"/>
  <c r="D149" i="1"/>
  <c r="F98" i="1"/>
  <c r="F90" i="1"/>
  <c r="C147" i="1"/>
  <c r="G150" i="1"/>
  <c r="P150" i="1"/>
  <c r="F80" i="1"/>
  <c r="I144" i="1"/>
  <c r="P89" i="1"/>
  <c r="M144" i="1"/>
  <c r="K153" i="1"/>
  <c r="I83" i="1"/>
  <c r="I94" i="1"/>
  <c r="E84" i="1"/>
  <c r="K150" i="1"/>
  <c r="N80" i="1"/>
  <c r="C152" i="1"/>
  <c r="R139" i="1"/>
  <c r="O139" i="1"/>
  <c r="J137" i="1"/>
  <c r="E137" i="1"/>
  <c r="O86" i="1"/>
  <c r="L139" i="1"/>
  <c r="K149" i="1"/>
  <c r="P138" i="1"/>
  <c r="H139" i="1"/>
  <c r="I149" i="1"/>
  <c r="J88" i="1"/>
  <c r="G139" i="1"/>
  <c r="I88" i="1"/>
  <c r="C139" i="1"/>
  <c r="E92" i="1"/>
  <c r="D92" i="1"/>
  <c r="D137" i="1"/>
  <c r="R144" i="1"/>
  <c r="F139" i="1"/>
  <c r="K139" i="1"/>
  <c r="K146" i="1"/>
  <c r="F96" i="1"/>
  <c r="J139" i="1"/>
  <c r="N139" i="1"/>
  <c r="I139" i="1"/>
  <c r="H92" i="1"/>
  <c r="D150" i="1"/>
  <c r="N149" i="1"/>
  <c r="F153" i="1"/>
  <c r="Q149" i="1"/>
  <c r="P149" i="1"/>
  <c r="E139" i="1"/>
  <c r="N94" i="1"/>
  <c r="N137" i="1"/>
  <c r="D153" i="1"/>
  <c r="D146" i="1"/>
  <c r="F144" i="1"/>
  <c r="R97" i="1"/>
  <c r="N138" i="1"/>
  <c r="E149" i="1"/>
  <c r="R90" i="1"/>
  <c r="M139" i="1"/>
  <c r="J144" i="1"/>
  <c r="J97" i="1"/>
  <c r="H148" i="1"/>
  <c r="R150" i="1"/>
  <c r="R146" i="1"/>
  <c r="R98" i="1"/>
  <c r="N152" i="1"/>
  <c r="J90" i="1"/>
  <c r="I92" i="1"/>
  <c r="O149" i="1"/>
  <c r="I153" i="1"/>
  <c r="G149" i="1"/>
  <c r="J98" i="1"/>
  <c r="P148" i="1"/>
  <c r="K137" i="1"/>
  <c r="F149" i="1"/>
  <c r="G137" i="1"/>
  <c r="M94" i="1"/>
  <c r="E97" i="1"/>
  <c r="N97" i="1"/>
  <c r="E144" i="1"/>
  <c r="Q88" i="1"/>
  <c r="L138" i="1"/>
  <c r="J138" i="1"/>
  <c r="E153" i="1"/>
  <c r="Q137" i="1"/>
  <c r="J146" i="1"/>
  <c r="I89" i="1"/>
  <c r="J147" i="1"/>
  <c r="J150" i="1"/>
  <c r="P96" i="1"/>
  <c r="Q92" i="1"/>
  <c r="N144" i="1"/>
  <c r="C144" i="1"/>
  <c r="E150" i="1"/>
  <c r="H89" i="1"/>
  <c r="E88" i="1"/>
  <c r="M97" i="1"/>
  <c r="G138" i="1"/>
  <c r="M150" i="1"/>
  <c r="L153" i="1"/>
  <c r="P147" i="1"/>
  <c r="C138" i="1"/>
  <c r="N148" i="1"/>
  <c r="I150" i="1"/>
  <c r="L92" i="1"/>
  <c r="Q94" i="1"/>
  <c r="K144" i="1"/>
  <c r="D138" i="1"/>
  <c r="I138" i="1"/>
  <c r="L149" i="1"/>
  <c r="P92" i="1"/>
  <c r="N83" i="1"/>
  <c r="R94" i="1"/>
  <c r="H137" i="1"/>
  <c r="F138" i="1"/>
  <c r="P153" i="1"/>
  <c r="I96" i="1"/>
  <c r="F83" i="1"/>
  <c r="J83" i="1"/>
  <c r="M88" i="1"/>
  <c r="H147" i="1"/>
  <c r="F148" i="1"/>
  <c r="O138" i="1"/>
  <c r="R137" i="1"/>
  <c r="Q89" i="1"/>
  <c r="H149" i="1"/>
  <c r="J153" i="1"/>
  <c r="R138" i="1"/>
  <c r="F150" i="1"/>
  <c r="D12" i="1"/>
  <c r="O94" i="1"/>
  <c r="H86" i="1"/>
  <c r="H97" i="1"/>
  <c r="R148" i="1"/>
  <c r="G83" i="1"/>
  <c r="G98" i="1"/>
  <c r="G90" i="1"/>
  <c r="J84" i="1"/>
  <c r="K84" i="1"/>
  <c r="P85" i="1"/>
  <c r="L94" i="1"/>
  <c r="E146" i="1"/>
  <c r="P152" i="1"/>
  <c r="G148" i="1"/>
  <c r="L148" i="1"/>
  <c r="H153" i="1"/>
  <c r="K148" i="1"/>
  <c r="M138" i="1"/>
  <c r="N150" i="1"/>
  <c r="C80" i="1"/>
  <c r="F13" i="1"/>
  <c r="E13" i="1"/>
  <c r="C86" i="1"/>
  <c r="O93" i="1"/>
  <c r="C98" i="1"/>
  <c r="C90" i="1"/>
  <c r="H85" i="1"/>
  <c r="D94" i="1"/>
  <c r="I86" i="1"/>
  <c r="J80" i="1"/>
  <c r="J89" i="1"/>
  <c r="F147" i="1"/>
  <c r="O152" i="1"/>
  <c r="D152" i="1"/>
  <c r="H12" i="1"/>
  <c r="G80" i="1"/>
  <c r="G86" i="1"/>
  <c r="C92" i="1"/>
  <c r="G97" i="1"/>
  <c r="L84" i="1"/>
  <c r="H93" i="1"/>
  <c r="M80" i="1"/>
  <c r="E96" i="1"/>
  <c r="M98" i="1"/>
  <c r="M90" i="1"/>
  <c r="F93" i="1"/>
  <c r="N96" i="1"/>
  <c r="H146" i="1"/>
  <c r="N13" i="1"/>
  <c r="L13" i="1"/>
  <c r="K83" i="1"/>
  <c r="O88" i="1"/>
  <c r="K97" i="1"/>
  <c r="P84" i="1"/>
  <c r="L93" i="1"/>
  <c r="Q80" i="1"/>
  <c r="Q86" i="1"/>
  <c r="Q90" i="1"/>
  <c r="Q98" i="1"/>
  <c r="N85" i="1"/>
  <c r="R88" i="1"/>
  <c r="P12" i="1"/>
  <c r="O80" i="1"/>
  <c r="C89" i="1"/>
  <c r="D84" i="1"/>
  <c r="P93" i="1"/>
  <c r="E86" i="1"/>
  <c r="N93" i="1"/>
  <c r="M152" i="1"/>
  <c r="M148" i="1"/>
  <c r="F146" i="1"/>
  <c r="C12" i="1"/>
  <c r="G88" i="1"/>
  <c r="L80" i="1"/>
  <c r="F84" i="1"/>
  <c r="R92" i="1"/>
  <c r="J13" i="1"/>
  <c r="L85" i="1"/>
  <c r="H94" i="1"/>
  <c r="F86" i="1"/>
  <c r="H152" i="1"/>
  <c r="K12" i="1"/>
  <c r="O89" i="1"/>
  <c r="P13" i="1"/>
  <c r="O83" i="1"/>
  <c r="O98" i="1"/>
  <c r="O90" i="1"/>
  <c r="D85" i="1"/>
  <c r="P94" i="1"/>
  <c r="I137" i="1"/>
  <c r="C137" i="1"/>
  <c r="G96" i="1"/>
  <c r="L96" i="1"/>
  <c r="K147" i="1"/>
  <c r="O153" i="1"/>
  <c r="K96" i="1"/>
  <c r="O147" i="1"/>
  <c r="D13" i="1"/>
  <c r="C84" i="1"/>
  <c r="G89" i="1"/>
  <c r="O96" i="1"/>
  <c r="L83" i="1"/>
  <c r="H88" i="1"/>
  <c r="H90" i="1"/>
  <c r="H98" i="1"/>
  <c r="I93" i="1"/>
  <c r="Q97" i="1"/>
  <c r="R93" i="1"/>
  <c r="J96" i="1"/>
  <c r="H144" i="1"/>
  <c r="M146" i="1"/>
  <c r="G12" i="1"/>
  <c r="I12" i="1"/>
  <c r="G84" i="1"/>
  <c r="K89" i="1"/>
  <c r="C94" i="1"/>
  <c r="P80" i="1"/>
  <c r="L86" i="1"/>
  <c r="L97" i="1"/>
  <c r="Q85" i="1"/>
  <c r="N89" i="1"/>
  <c r="Q146" i="1"/>
  <c r="G153" i="1"/>
  <c r="N153" i="1"/>
  <c r="K13" i="1"/>
  <c r="M13" i="1"/>
  <c r="K85" i="1"/>
  <c r="G93" i="1"/>
  <c r="D80" i="1"/>
  <c r="P86" i="1"/>
  <c r="P97" i="1"/>
  <c r="M84" i="1"/>
  <c r="R83" i="1"/>
  <c r="J92" i="1"/>
  <c r="I152" i="1"/>
  <c r="J149" i="1"/>
  <c r="J152" i="1"/>
  <c r="O12" i="1"/>
  <c r="Q12" i="1"/>
  <c r="O84" i="1"/>
  <c r="K93" i="1"/>
  <c r="H80" i="1"/>
  <c r="D86" i="1"/>
  <c r="H96" i="1"/>
  <c r="Q84" i="1"/>
  <c r="E90" i="1"/>
  <c r="E98" i="1"/>
  <c r="F89" i="1"/>
  <c r="C83" i="1"/>
  <c r="M92" i="1"/>
  <c r="C153" i="1"/>
  <c r="H13" i="1"/>
  <c r="C93" i="1"/>
  <c r="I84" i="1"/>
  <c r="F152" i="1"/>
  <c r="M12" i="1"/>
  <c r="K98" i="1"/>
  <c r="K90" i="1"/>
  <c r="Q83" i="1"/>
  <c r="Q93" i="1"/>
  <c r="R80" i="1"/>
  <c r="R89" i="1"/>
  <c r="R13" i="1"/>
  <c r="E80" i="1"/>
  <c r="E148" i="1"/>
  <c r="C149" i="1"/>
  <c r="D96" i="1"/>
  <c r="G147" i="1"/>
  <c r="C150" i="1"/>
  <c r="O148" i="1"/>
  <c r="Q153" i="1"/>
  <c r="C148" i="1"/>
  <c r="D148" i="1"/>
  <c r="F12" i="1"/>
  <c r="E12" i="1"/>
  <c r="C85" i="1"/>
  <c r="O92" i="1"/>
  <c r="C97" i="1"/>
  <c r="H84" i="1"/>
  <c r="D93" i="1"/>
  <c r="I80" i="1"/>
  <c r="M85" i="1"/>
  <c r="I90" i="1"/>
  <c r="I98" i="1"/>
  <c r="Q152" i="1"/>
  <c r="R149" i="1"/>
  <c r="R152" i="1"/>
  <c r="G13" i="1"/>
  <c r="I13" i="1"/>
  <c r="G85" i="1"/>
  <c r="C96" i="1"/>
  <c r="P83" i="1"/>
  <c r="L88" i="1"/>
  <c r="M86" i="1"/>
  <c r="E94" i="1"/>
  <c r="F92" i="1"/>
  <c r="I147" i="1"/>
  <c r="N12" i="1"/>
  <c r="L12" i="1"/>
  <c r="K80" i="1"/>
  <c r="K86" i="1"/>
  <c r="G94" i="1"/>
  <c r="D83" i="1"/>
  <c r="P88" i="1"/>
  <c r="P90" i="1"/>
  <c r="P98" i="1"/>
  <c r="E85" i="1"/>
  <c r="N84" i="1"/>
  <c r="J93" i="1"/>
  <c r="R96" i="1"/>
  <c r="P144" i="1"/>
  <c r="H150" i="1"/>
  <c r="R153" i="1"/>
  <c r="O13" i="1"/>
  <c r="Q13" i="1"/>
  <c r="O85" i="1"/>
  <c r="C88" i="1"/>
  <c r="K94" i="1"/>
  <c r="H83" i="1"/>
  <c r="D88" i="1"/>
  <c r="D97" i="1"/>
  <c r="I85" i="1"/>
  <c r="R84" i="1"/>
  <c r="N92" i="1"/>
  <c r="K152" i="1"/>
  <c r="G146" i="1" l="1"/>
  <c r="I148" i="1"/>
  <c r="M149" i="1"/>
  <c r="G152" i="1"/>
  <c r="D147" i="1"/>
  <c r="M147" i="1"/>
  <c r="R85" i="1"/>
  <c r="M89" i="1"/>
  <c r="L90" i="1"/>
  <c r="R12" i="1"/>
  <c r="Q147" i="1"/>
  <c r="F97" i="1"/>
  <c r="L152" i="1"/>
  <c r="L147" i="1"/>
  <c r="L98" i="1"/>
  <c r="E152" i="1"/>
  <c r="I97" i="1"/>
  <c r="J148" i="1"/>
  <c r="E93" i="1"/>
  <c r="D89" i="1"/>
  <c r="N146" i="1"/>
  <c r="J86" i="1"/>
  <c r="C146" i="1"/>
  <c r="K88" i="1"/>
  <c r="F94" i="1"/>
  <c r="L146" i="1"/>
  <c r="N86" i="1"/>
  <c r="I146" i="1"/>
  <c r="G144" i="1"/>
  <c r="D90" i="1"/>
  <c r="D98" i="1"/>
  <c r="J85" i="1"/>
  <c r="N90" i="1"/>
  <c r="N98" i="1"/>
  <c r="J12" i="1"/>
  <c r="R147" i="1"/>
  <c r="L150" i="1"/>
  <c r="O97" i="1"/>
  <c r="M93" i="1"/>
  <c r="G92" i="1"/>
  <c r="D144" i="1"/>
  <c r="I136" i="1"/>
  <c r="Q136" i="1"/>
  <c r="N136" i="1"/>
  <c r="O144" i="1"/>
  <c r="R136" i="1"/>
  <c r="O136" i="1"/>
  <c r="G136" i="1"/>
  <c r="M136" i="1"/>
  <c r="P136" i="1"/>
  <c r="L136" i="1"/>
  <c r="K136" i="1"/>
  <c r="F136" i="1"/>
  <c r="D136" i="1"/>
  <c r="E136" i="1"/>
  <c r="H136" i="1"/>
  <c r="J136" i="1"/>
  <c r="C136" i="1"/>
  <c r="F141" i="1" l="1"/>
  <c r="G135" i="1"/>
  <c r="Q135" i="1"/>
  <c r="H135" i="1"/>
  <c r="E135" i="1"/>
  <c r="M135" i="1"/>
  <c r="C141" i="1"/>
  <c r="D141" i="1"/>
  <c r="D135" i="1"/>
  <c r="Q141" i="1"/>
  <c r="C135" i="1"/>
  <c r="K141" i="1"/>
  <c r="H141" i="1"/>
  <c r="G141" i="1"/>
  <c r="M141" i="1"/>
  <c r="I141" i="1"/>
  <c r="N135" i="1"/>
  <c r="R135" i="1"/>
  <c r="P141" i="1"/>
  <c r="N141" i="1"/>
  <c r="J135" i="1"/>
  <c r="P135" i="1"/>
  <c r="L135" i="1"/>
  <c r="K135" i="1"/>
  <c r="O135" i="1"/>
  <c r="I135" i="1"/>
  <c r="R141" i="1"/>
  <c r="J141" i="1"/>
  <c r="F135" i="1"/>
  <c r="E141" i="1"/>
  <c r="O141" i="1"/>
  <c r="L141" i="1"/>
  <c r="E140" i="1" l="1"/>
  <c r="N134" i="1"/>
  <c r="D140" i="1"/>
  <c r="G140" i="1"/>
  <c r="H140" i="1"/>
  <c r="C134" i="1"/>
  <c r="C140" i="1"/>
  <c r="M134" i="1"/>
  <c r="E134" i="1"/>
  <c r="H134" i="1"/>
  <c r="Q134" i="1"/>
  <c r="G134" i="1"/>
  <c r="F140" i="1"/>
  <c r="L140" i="1"/>
  <c r="N140" i="1"/>
  <c r="O140" i="1"/>
  <c r="R134" i="1"/>
  <c r="I140" i="1"/>
  <c r="K140" i="1"/>
  <c r="D134" i="1"/>
  <c r="F134" i="1"/>
  <c r="J140" i="1"/>
  <c r="R140" i="1"/>
  <c r="I134" i="1"/>
  <c r="O134" i="1"/>
  <c r="K134" i="1"/>
  <c r="L134" i="1"/>
  <c r="P134" i="1"/>
  <c r="J134" i="1"/>
  <c r="P140" i="1"/>
  <c r="M140" i="1"/>
  <c r="Q140" i="1"/>
  <c r="J133" i="1" l="1"/>
  <c r="C133" i="1"/>
  <c r="O133" i="1"/>
  <c r="G133" i="1"/>
  <c r="H133" i="1"/>
  <c r="E133" i="1"/>
  <c r="M133" i="1"/>
  <c r="N133" i="1"/>
  <c r="P133" i="1"/>
  <c r="K133" i="1"/>
  <c r="F133" i="1"/>
  <c r="R133" i="1"/>
  <c r="Q133" i="1"/>
  <c r="L133" i="1"/>
  <c r="I133" i="1"/>
  <c r="D133" i="1"/>
  <c r="Q77" i="1" l="1"/>
  <c r="K77" i="1"/>
  <c r="O77" i="1"/>
  <c r="C77" i="1"/>
  <c r="J77" i="1"/>
  <c r="I77" i="1"/>
  <c r="L77" i="1"/>
  <c r="F77" i="1"/>
  <c r="P77" i="1"/>
  <c r="N77" i="1"/>
  <c r="M77" i="1"/>
  <c r="E77" i="1"/>
  <c r="H77" i="1"/>
  <c r="G77" i="1"/>
  <c r="D77" i="1"/>
  <c r="R77" i="1"/>
  <c r="R68" i="1" l="1"/>
  <c r="M68" i="1"/>
  <c r="Q68" i="1"/>
  <c r="D68" i="1"/>
  <c r="G68" i="1"/>
  <c r="H68" i="1"/>
  <c r="P68" i="1"/>
  <c r="O68" i="1"/>
  <c r="F68" i="1"/>
  <c r="J68" i="1"/>
  <c r="E68" i="1"/>
  <c r="N68" i="1"/>
  <c r="L68" i="1"/>
  <c r="I68" i="1"/>
  <c r="C68" i="1"/>
  <c r="K68" i="1"/>
  <c r="K8" i="1" l="1"/>
  <c r="K14" i="1"/>
  <c r="C14" i="1"/>
  <c r="C8" i="1"/>
  <c r="J8" i="1"/>
  <c r="J14" i="1"/>
  <c r="M14" i="1"/>
  <c r="M8" i="1"/>
  <c r="L14" i="1"/>
  <c r="L8" i="1"/>
  <c r="N14" i="1"/>
  <c r="N8" i="1"/>
  <c r="F14" i="1"/>
  <c r="F8" i="1"/>
  <c r="Q14" i="1"/>
  <c r="Q8" i="1"/>
  <c r="I8" i="1"/>
  <c r="I14" i="1"/>
  <c r="G8" i="1"/>
  <c r="G14" i="1"/>
  <c r="D14" i="1"/>
  <c r="D8" i="1"/>
  <c r="R14" i="1"/>
  <c r="R8" i="1"/>
  <c r="E14" i="1"/>
  <c r="E8" i="1"/>
  <c r="O14" i="1"/>
  <c r="O8" i="1"/>
  <c r="P14" i="1"/>
  <c r="P8" i="1"/>
  <c r="H14" i="1"/>
  <c r="H8" i="1"/>
  <c r="M81" i="1" l="1"/>
  <c r="P81" i="1"/>
  <c r="J81" i="1"/>
  <c r="F81" i="1"/>
  <c r="G81" i="1"/>
  <c r="R81" i="1"/>
  <c r="C81" i="1"/>
  <c r="E81" i="1"/>
  <c r="N81" i="1"/>
  <c r="I81" i="1" l="1"/>
  <c r="Q81" i="1"/>
  <c r="K81" i="1"/>
  <c r="L81" i="1"/>
  <c r="D81" i="1"/>
  <c r="H81" i="1"/>
  <c r="O81" i="1"/>
</calcChain>
</file>

<file path=xl/sharedStrings.xml><?xml version="1.0" encoding="utf-8"?>
<sst xmlns="http://schemas.openxmlformats.org/spreadsheetml/2006/main" count="25047" uniqueCount="574">
  <si>
    <t>Primary production</t>
  </si>
  <si>
    <t>B_100100</t>
  </si>
  <si>
    <t>All Products</t>
  </si>
  <si>
    <t>0000</t>
  </si>
  <si>
    <t>Solid Fuels</t>
  </si>
  <si>
    <t>2000</t>
  </si>
  <si>
    <t>Anthracite</t>
  </si>
  <si>
    <t>2115</t>
  </si>
  <si>
    <t>Coking Coal</t>
  </si>
  <si>
    <t>2116</t>
  </si>
  <si>
    <t>Other Bituminous Coal</t>
  </si>
  <si>
    <t>2117</t>
  </si>
  <si>
    <t>Sub-bituminous Coal</t>
  </si>
  <si>
    <t>2118</t>
  </si>
  <si>
    <t>Patent Fuels</t>
  </si>
  <si>
    <t>2112</t>
  </si>
  <si>
    <t>Coke Oven Coke</t>
  </si>
  <si>
    <t>2121</t>
  </si>
  <si>
    <t>Gas Coke</t>
  </si>
  <si>
    <t>2122</t>
  </si>
  <si>
    <t>Coal Tar</t>
  </si>
  <si>
    <t>2130</t>
  </si>
  <si>
    <t>Lignite/Brown Coal</t>
  </si>
  <si>
    <t>2210</t>
  </si>
  <si>
    <t>2230</t>
  </si>
  <si>
    <t>Peat</t>
  </si>
  <si>
    <t>2310</t>
  </si>
  <si>
    <t>Peat Products</t>
  </si>
  <si>
    <t>2330</t>
  </si>
  <si>
    <t>Oil Shale and Oil Sands</t>
  </si>
  <si>
    <t>2410</t>
  </si>
  <si>
    <t>Total petroleum products (without biofuels)</t>
  </si>
  <si>
    <t>3000</t>
  </si>
  <si>
    <t>Crude Oil without NGL</t>
  </si>
  <si>
    <t>3105</t>
  </si>
  <si>
    <t>Natural Gas Liquids (NGL)</t>
  </si>
  <si>
    <t>3106</t>
  </si>
  <si>
    <t>Refinery Feedstocks</t>
  </si>
  <si>
    <t>3191</t>
  </si>
  <si>
    <t>Additives / Oxygenates</t>
  </si>
  <si>
    <t>3192</t>
  </si>
  <si>
    <t>Other Hydrocarbons (without biofuels)</t>
  </si>
  <si>
    <t>3193</t>
  </si>
  <si>
    <t>3214</t>
  </si>
  <si>
    <t>Ethane</t>
  </si>
  <si>
    <t>3215</t>
  </si>
  <si>
    <t>3220</t>
  </si>
  <si>
    <t>Gasoline (without biofuels)</t>
  </si>
  <si>
    <t>3234</t>
  </si>
  <si>
    <t>Aviation Gasoline</t>
  </si>
  <si>
    <t>3235</t>
  </si>
  <si>
    <t>Other Kerosene</t>
  </si>
  <si>
    <t>3244</t>
  </si>
  <si>
    <t>Gasoline Type Jet Fuel</t>
  </si>
  <si>
    <t>3246</t>
  </si>
  <si>
    <t>Kerosene Type Jet Fuel</t>
  </si>
  <si>
    <t>3247</t>
  </si>
  <si>
    <t>Naphtha</t>
  </si>
  <si>
    <t>3250</t>
  </si>
  <si>
    <t>Gas/Diesel oil (without biofuels)</t>
  </si>
  <si>
    <t>3260</t>
  </si>
  <si>
    <t>3270A</t>
  </si>
  <si>
    <t>White Spirit and SBP</t>
  </si>
  <si>
    <t>3281</t>
  </si>
  <si>
    <t>Lubricants</t>
  </si>
  <si>
    <t>3282</t>
  </si>
  <si>
    <t>Bitumen</t>
  </si>
  <si>
    <t>3283</t>
  </si>
  <si>
    <t>Petroleum Coke</t>
  </si>
  <si>
    <t>3285</t>
  </si>
  <si>
    <t>Paraffin Waxes</t>
  </si>
  <si>
    <t>3286</t>
  </si>
  <si>
    <t>Other Oil Products</t>
  </si>
  <si>
    <t>3295</t>
  </si>
  <si>
    <t>Gases</t>
  </si>
  <si>
    <t>4000</t>
  </si>
  <si>
    <t>Natural gas</t>
  </si>
  <si>
    <t>4100</t>
  </si>
  <si>
    <t>Coke Oven Gas</t>
  </si>
  <si>
    <t>4210</t>
  </si>
  <si>
    <t>Blast Furnace Gas</t>
  </si>
  <si>
    <t>4220</t>
  </si>
  <si>
    <t>4230</t>
  </si>
  <si>
    <t>Other recovered gases</t>
  </si>
  <si>
    <t>4240</t>
  </si>
  <si>
    <t>Nuclear heat</t>
  </si>
  <si>
    <t>5100</t>
  </si>
  <si>
    <t>Derived heat</t>
  </si>
  <si>
    <t>5200</t>
  </si>
  <si>
    <t>Renewable energies</t>
  </si>
  <si>
    <t>5500</t>
  </si>
  <si>
    <t>Hydro power</t>
  </si>
  <si>
    <t>5510</t>
  </si>
  <si>
    <t>Wind Power</t>
  </si>
  <si>
    <t>5520</t>
  </si>
  <si>
    <t>Solar thermal</t>
  </si>
  <si>
    <t>5532</t>
  </si>
  <si>
    <t>Solar Photovoltaic</t>
  </si>
  <si>
    <t>5534</t>
  </si>
  <si>
    <t>Tide, Wave and Ocean</t>
  </si>
  <si>
    <t>5535</t>
  </si>
  <si>
    <t>5541</t>
  </si>
  <si>
    <t>Biogas</t>
  </si>
  <si>
    <t>5542</t>
  </si>
  <si>
    <t>Municipal waste (renewable)</t>
  </si>
  <si>
    <t>55431</t>
  </si>
  <si>
    <t>Charcoal</t>
  </si>
  <si>
    <t>5544</t>
  </si>
  <si>
    <t>Biogasoline</t>
  </si>
  <si>
    <t>5546</t>
  </si>
  <si>
    <t>5547</t>
  </si>
  <si>
    <t>Other liquid biofuels</t>
  </si>
  <si>
    <t>5548</t>
  </si>
  <si>
    <t>Bio jet kerosene</t>
  </si>
  <si>
    <t>5549</t>
  </si>
  <si>
    <t>Geothermal</t>
  </si>
  <si>
    <t>5550</t>
  </si>
  <si>
    <t>Electricity</t>
  </si>
  <si>
    <t>6000</t>
  </si>
  <si>
    <t>Industrial wastes</t>
  </si>
  <si>
    <t>7100</t>
  </si>
  <si>
    <t>Municipal waste (non-renewable)</t>
  </si>
  <si>
    <t>55432</t>
  </si>
  <si>
    <t>B_100110</t>
  </si>
  <si>
    <t>B_100200</t>
  </si>
  <si>
    <t>Recycled products</t>
  </si>
  <si>
    <t>B_100210</t>
  </si>
  <si>
    <t>Imports</t>
  </si>
  <si>
    <t>B_100300</t>
  </si>
  <si>
    <t>Stock Changes</t>
  </si>
  <si>
    <t>B_100400</t>
  </si>
  <si>
    <t>Direct use (feedstocks &amp; additives)</t>
  </si>
  <si>
    <t>B_100112</t>
  </si>
  <si>
    <t>Exports</t>
  </si>
  <si>
    <t>B_100500</t>
  </si>
  <si>
    <t>International Marine Bunkers</t>
  </si>
  <si>
    <t>B_100800</t>
  </si>
  <si>
    <t>Gross inland consumption</t>
  </si>
  <si>
    <t>B_100900</t>
  </si>
  <si>
    <t>Transformation input</t>
  </si>
  <si>
    <t>B_101000</t>
  </si>
  <si>
    <t>Transformation input - Nuclear Power Stations</t>
  </si>
  <si>
    <t>B_101002</t>
  </si>
  <si>
    <t>Transformation input - Conventional Thermal Power Stations</t>
  </si>
  <si>
    <t>B_101001</t>
  </si>
  <si>
    <t>Transformation input - Used for electricity generation</t>
  </si>
  <si>
    <t>B_101017</t>
  </si>
  <si>
    <t>Transformation input - District Heating Plants</t>
  </si>
  <si>
    <t>B_101009</t>
  </si>
  <si>
    <t>Transformation input in Refineries</t>
  </si>
  <si>
    <t>B_101008</t>
  </si>
  <si>
    <t>Transformation input in Coke Ovens</t>
  </si>
  <si>
    <t>B_101004</t>
  </si>
  <si>
    <t>Transformation input in Blast Furnaces</t>
  </si>
  <si>
    <t>B_101006</t>
  </si>
  <si>
    <t>Transformation input in Gas Works</t>
  </si>
  <si>
    <t>B_101007</t>
  </si>
  <si>
    <t>Transformation input in Patent Fuel Plants</t>
  </si>
  <si>
    <t>B_101010</t>
  </si>
  <si>
    <t>Transformation input in BKB / PB Plants</t>
  </si>
  <si>
    <t>B_101011</t>
  </si>
  <si>
    <t>Transformation input in Charcoal production plants (transformation)</t>
  </si>
  <si>
    <t>B_101015</t>
  </si>
  <si>
    <t>Transformation input in Coal Liquefaction Plants</t>
  </si>
  <si>
    <t>B_101012</t>
  </si>
  <si>
    <t>Transformation input - For Blended Natural Gas</t>
  </si>
  <si>
    <t>B_101013</t>
  </si>
  <si>
    <t>Transformation input in Gas-to-Liquids (GTL) Plants (Transformation)</t>
  </si>
  <si>
    <t>B_101016</t>
  </si>
  <si>
    <t>Transformation output</t>
  </si>
  <si>
    <t>B_101100</t>
  </si>
  <si>
    <t>Transformation output - Nuclear Power Stations</t>
  </si>
  <si>
    <t>B_101102</t>
  </si>
  <si>
    <t>Transformation output - Conventional Thermal Power Stations</t>
  </si>
  <si>
    <t>B_101101</t>
  </si>
  <si>
    <t>Transformation output - District Heating Plants</t>
  </si>
  <si>
    <t>B_101109</t>
  </si>
  <si>
    <t>Transformation output from Refineries</t>
  </si>
  <si>
    <t>B_101108</t>
  </si>
  <si>
    <t>Transformation output from Coke Ovens</t>
  </si>
  <si>
    <t>B_101104</t>
  </si>
  <si>
    <t>Transformation output from Blast Furnaces</t>
  </si>
  <si>
    <t>B_101106</t>
  </si>
  <si>
    <t>Transformation output from Gas Works</t>
  </si>
  <si>
    <t>B_101107</t>
  </si>
  <si>
    <t>Transformation output from Patent Fuel Plants</t>
  </si>
  <si>
    <t>B_101110</t>
  </si>
  <si>
    <t>Transformation output from BKB / PB Plants</t>
  </si>
  <si>
    <t>B_101111</t>
  </si>
  <si>
    <t>Transformation output from Charcoal production plants</t>
  </si>
  <si>
    <t>B_101115</t>
  </si>
  <si>
    <t>Exchanges, Transfers, Returns</t>
  </si>
  <si>
    <t>B_101200</t>
  </si>
  <si>
    <t>Interproduct transfers</t>
  </si>
  <si>
    <t>B_101210</t>
  </si>
  <si>
    <t>Products transferred</t>
  </si>
  <si>
    <t>B_101220</t>
  </si>
  <si>
    <t>Returns from petrochemical industry</t>
  </si>
  <si>
    <t>B_101230</t>
  </si>
  <si>
    <t>Consumption in Energy Sector</t>
  </si>
  <si>
    <t>B_101300</t>
  </si>
  <si>
    <t>Own Use in Electricity, CHP and Heat Plants</t>
  </si>
  <si>
    <t>B_101301</t>
  </si>
  <si>
    <t>Pumped storage power stations balance</t>
  </si>
  <si>
    <t>B_101302</t>
  </si>
  <si>
    <t>Consumption in Petroleum Refineries</t>
  </si>
  <si>
    <t>B_101307</t>
  </si>
  <si>
    <t>Consumption in Oil and gas extraction</t>
  </si>
  <si>
    <t>B_101305</t>
  </si>
  <si>
    <t>Consumption in Nuclear industry</t>
  </si>
  <si>
    <t>B_101308</t>
  </si>
  <si>
    <t>Consumption in Coal Mines</t>
  </si>
  <si>
    <t>B_101310</t>
  </si>
  <si>
    <t>Consumption in Coke Ovens</t>
  </si>
  <si>
    <t>B_101312</t>
  </si>
  <si>
    <t>Consumption in Blast Furnaces</t>
  </si>
  <si>
    <t>B_101315</t>
  </si>
  <si>
    <t>Consumption in Gas Works</t>
  </si>
  <si>
    <t>B_101314</t>
  </si>
  <si>
    <t>Consumption in Patent Fuel Plants</t>
  </si>
  <si>
    <t>B_101311</t>
  </si>
  <si>
    <t>Consumption in BKB / PB Plants</t>
  </si>
  <si>
    <t>B_101313</t>
  </si>
  <si>
    <t>Consumption in Charcoal production plants (Energy)</t>
  </si>
  <si>
    <t>B_101321</t>
  </si>
  <si>
    <t>Consumption in Coal Liquefaction Plants</t>
  </si>
  <si>
    <t>B_101316</t>
  </si>
  <si>
    <t>Consumption in Liquefaction (LNG) / regasification plants</t>
  </si>
  <si>
    <t>B_101317</t>
  </si>
  <si>
    <t>Consumption in Gasification plants for biogas</t>
  </si>
  <si>
    <t>B_101318</t>
  </si>
  <si>
    <t>Consumption in Gas-to-liquids (GTL) plants (energy)</t>
  </si>
  <si>
    <t>B_101319</t>
  </si>
  <si>
    <t>Consumption in Non-specified (Energy)</t>
  </si>
  <si>
    <t>B_101320</t>
  </si>
  <si>
    <t>Distribution Losses</t>
  </si>
  <si>
    <t>B_101400</t>
  </si>
  <si>
    <t>Energy 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</si>
  <si>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</si>
  <si>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</si>
  <si>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</si>
  <si>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</si>
  <si>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</si>
  <si>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</si>
  <si>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</si>
  <si>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</si>
  <si>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</si>
  <si>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Non-energy use in the 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</si>
  <si>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</si>
  <si>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</si>
  <si>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</si>
  <si>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</si>
  <si>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</si>
  <si>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&amp; Energy Sectors</t>
  </si>
  <si>
    <t>B_101608</t>
  </si>
  <si>
    <t>Final Energy Consumption</t>
  </si>
  <si>
    <t>B_101700</t>
  </si>
  <si>
    <t>Final Energy Consumption - Industry</t>
  </si>
  <si>
    <t>B_101800</t>
  </si>
  <si>
    <t>Iron and Steel</t>
  </si>
  <si>
    <t>B_101805</t>
  </si>
  <si>
    <t>Non-Ferrous Metals</t>
  </si>
  <si>
    <t>B_101810</t>
  </si>
  <si>
    <t>Chemical and Petrochemical</t>
  </si>
  <si>
    <t>B_101815</t>
  </si>
  <si>
    <t>Non-Metallic Minerals</t>
  </si>
  <si>
    <t>B_101820</t>
  </si>
  <si>
    <t>Paper, Pulp and Print</t>
  </si>
  <si>
    <t>B_101840</t>
  </si>
  <si>
    <t>Food and Tobacco</t>
  </si>
  <si>
    <t>B_101830</t>
  </si>
  <si>
    <t>Transport Equipment</t>
  </si>
  <si>
    <t>B_101846</t>
  </si>
  <si>
    <t>Machinery</t>
  </si>
  <si>
    <t>B_101847</t>
  </si>
  <si>
    <t>Textile and Leather</t>
  </si>
  <si>
    <t>B_101835</t>
  </si>
  <si>
    <t>Wood and Wood Products</t>
  </si>
  <si>
    <t>B_101851</t>
  </si>
  <si>
    <t>Mining and Quarrying</t>
  </si>
  <si>
    <t>B_101825</t>
  </si>
  <si>
    <t>Construction</t>
  </si>
  <si>
    <t>B_101852</t>
  </si>
  <si>
    <t>Non-specified (Industry)</t>
  </si>
  <si>
    <t>B_101853</t>
  </si>
  <si>
    <t>Final Energy Consumption - Other Sectors</t>
  </si>
  <si>
    <t>B_102000</t>
  </si>
  <si>
    <t>Residential</t>
  </si>
  <si>
    <t>B_102010</t>
  </si>
  <si>
    <t>Services</t>
  </si>
  <si>
    <t>B_102035</t>
  </si>
  <si>
    <t>Final Energy Consumption - Transport</t>
  </si>
  <si>
    <t>B_101900</t>
  </si>
  <si>
    <t>Road</t>
  </si>
  <si>
    <t>B_101920</t>
  </si>
  <si>
    <t>Rail</t>
  </si>
  <si>
    <t>B_101910</t>
  </si>
  <si>
    <t>Domestic aviation</t>
  </si>
  <si>
    <t>Domestic Navigation</t>
  </si>
  <si>
    <t>B_101940</t>
  </si>
  <si>
    <t>Pipeline transport</t>
  </si>
  <si>
    <t>B_101945</t>
  </si>
  <si>
    <t>Statistical Difference</t>
  </si>
  <si>
    <t>B_102200</t>
  </si>
  <si>
    <t>Hard coal and derivatives</t>
  </si>
  <si>
    <t>2100</t>
  </si>
  <si>
    <t>Hard Coal</t>
  </si>
  <si>
    <t>2111</t>
  </si>
  <si>
    <t>Coke</t>
  </si>
  <si>
    <t>2120</t>
  </si>
  <si>
    <t>Lignite and Derivatives</t>
  </si>
  <si>
    <t>2200</t>
  </si>
  <si>
    <t>BKB (brown
coal briquettes)</t>
  </si>
  <si>
    <t>Crude oil, feedstocks and other hydrocarbons</t>
  </si>
  <si>
    <t>3100</t>
  </si>
  <si>
    <t>Crude oil and NGL</t>
  </si>
  <si>
    <t>3110</t>
  </si>
  <si>
    <t>Feedstocks and other hydrocarbons</t>
  </si>
  <si>
    <t>3190</t>
  </si>
  <si>
    <t>All Petroleum Products</t>
  </si>
  <si>
    <t>3200</t>
  </si>
  <si>
    <t>Refinery gas and Ethane</t>
  </si>
  <si>
    <t>3210</t>
  </si>
  <si>
    <t>Refinery Gas (not. Liquid)</t>
  </si>
  <si>
    <t>Motor spirit</t>
  </si>
  <si>
    <t>3230</t>
  </si>
  <si>
    <t>Kerosenes - Jet Fuels</t>
  </si>
  <si>
    <t>3240</t>
  </si>
  <si>
    <t>Residual Fuel Oil</t>
  </si>
  <si>
    <t>Other Petroleum Products</t>
  </si>
  <si>
    <t>3280</t>
  </si>
  <si>
    <t>Derived Gases</t>
  </si>
  <si>
    <t>4200</t>
  </si>
  <si>
    <t>Gas Works gas</t>
  </si>
  <si>
    <t>Solar energy</t>
  </si>
  <si>
    <t>5530</t>
  </si>
  <si>
    <t>Biomass and Renewable wastes</t>
  </si>
  <si>
    <t>5540</t>
  </si>
  <si>
    <t>Liquid biofuels</t>
  </si>
  <si>
    <t>5545</t>
  </si>
  <si>
    <t>Biodiesels</t>
  </si>
  <si>
    <t>Energy balances (ktoe)</t>
  </si>
  <si>
    <t>Click on the link to jump to the sheet</t>
  </si>
  <si>
    <t>Primary production (ktoe)</t>
  </si>
  <si>
    <t>Statistical Difference (ktoe)</t>
  </si>
  <si>
    <t>Pipeline transport (ktoe)</t>
  </si>
  <si>
    <t>Domestic Navigation (ktoe)</t>
  </si>
  <si>
    <t>Rail (ktoe)</t>
  </si>
  <si>
    <t>Road (ktoe)</t>
  </si>
  <si>
    <t>Final Energy Consumption - Transport (ktoe)</t>
  </si>
  <si>
    <t>Services (ktoe)</t>
  </si>
  <si>
    <t>Residential (ktoe)</t>
  </si>
  <si>
    <t>Final Energy Consumption - Other Sectors (ktoe)</t>
  </si>
  <si>
    <t>Non-specified (Industry) (ktoe)</t>
  </si>
  <si>
    <t>Construction (ktoe)</t>
  </si>
  <si>
    <t>Mining and Quarrying (ktoe)</t>
  </si>
  <si>
    <t>Wood and Wood Products (ktoe)</t>
  </si>
  <si>
    <t>Textile and Leather (ktoe)</t>
  </si>
  <si>
    <t>Machinery (ktoe)</t>
  </si>
  <si>
    <t>Transport Equipment (ktoe)</t>
  </si>
  <si>
    <t>Food and Tobacco (ktoe)</t>
  </si>
  <si>
    <t>Paper, Pulp and Print (ktoe)</t>
  </si>
  <si>
    <t>Non-Metallic Minerals (ktoe)</t>
  </si>
  <si>
    <t>Chemical and Petrochemical (ktoe)</t>
  </si>
  <si>
    <t>Non-Ferrous Metals (ktoe)</t>
  </si>
  <si>
    <t>Iron and Steel (ktoe)</t>
  </si>
  <si>
    <t>Final Energy Consumption - Industry (ktoe)</t>
  </si>
  <si>
    <t>Final Energy Consumption (ktoe)</t>
  </si>
  <si>
    <t>Non-energy use in Industry, Transformation &amp; Energy Sectors (ktoe)</t>
  </si>
  <si>
    <t>Non-energy use in Other Sectors (ktoe)</t>
  </si>
  <si>
    <t>Non-energy use in Transport Sector (ktoe)</t>
  </si>
  <si>
    <t>Non-energy use in the Chemical industry (ktoe)</t>
  </si>
  <si>
    <t>Non-energy use in Industry sector (ktoe)</t>
  </si>
  <si>
    <t>Non-energy use in Energy sector (ktoe)</t>
  </si>
  <si>
    <t>Non-energy use in Transformation sector (ktoe)</t>
  </si>
  <si>
    <t>Final Non-Energy Consumption (ktoe)</t>
  </si>
  <si>
    <t>Energy Available for Final Consumption (ktoe)</t>
  </si>
  <si>
    <t>Distribution Losses (ktoe)</t>
  </si>
  <si>
    <t>Consumption in Non-specified (Energy) (ktoe)</t>
  </si>
  <si>
    <t>Consumption in Gas-to-liquids (GTL) plants (energy) (ktoe)</t>
  </si>
  <si>
    <t>Consumption in Gasification plants for biogas (ktoe)</t>
  </si>
  <si>
    <t>Consumption in Liquefaction (LNG) / regasification plants (ktoe)</t>
  </si>
  <si>
    <t>Consumption in Coal Liquefaction Plants (ktoe)</t>
  </si>
  <si>
    <t>Consumption in Charcoal production plants (Energy) (ktoe)</t>
  </si>
  <si>
    <t>Consumption in BKB / PB Plants (ktoe)</t>
  </si>
  <si>
    <t>Consumption in Patent Fuel Plants (ktoe)</t>
  </si>
  <si>
    <t>Consumption in Gas Works (ktoe)</t>
  </si>
  <si>
    <t>Consumption in Blast Furnaces (ktoe)</t>
  </si>
  <si>
    <t>Consumption in Coke Ovens (ktoe)</t>
  </si>
  <si>
    <t>Consumption in Coal Mines (ktoe)</t>
  </si>
  <si>
    <t>Consumption in Nuclear industry (ktoe)</t>
  </si>
  <si>
    <t>Consumption in Oil and gas extraction (ktoe)</t>
  </si>
  <si>
    <t>Consumption in Petroleum Refineries (ktoe)</t>
  </si>
  <si>
    <t>Pumped storage power stations balance (ktoe)</t>
  </si>
  <si>
    <t>Own Use in Electricity, CHP and Heat Plants (ktoe)</t>
  </si>
  <si>
    <t>Consumption in Energy Sector (ktoe)</t>
  </si>
  <si>
    <t>Returns from petrochemical industry (ktoe)</t>
  </si>
  <si>
    <t>Products transferred (ktoe)</t>
  </si>
  <si>
    <t>Interproduct transfers (ktoe)</t>
  </si>
  <si>
    <t>Exchanges, Transfers, Returns (ktoe)</t>
  </si>
  <si>
    <t>Transformation output from Charcoal production plants (ktoe)</t>
  </si>
  <si>
    <t>Transformation output from BKB / PB Plants (ktoe)</t>
  </si>
  <si>
    <t>Transformation output from Patent Fuel Plants (ktoe)</t>
  </si>
  <si>
    <t>Transformation output from Gas Works (ktoe)</t>
  </si>
  <si>
    <t>Transformation output from Blast Furnaces (ktoe)</t>
  </si>
  <si>
    <t>Transformation output from Coke Ovens (ktoe)</t>
  </si>
  <si>
    <t>Transformation output from Refineries (ktoe)</t>
  </si>
  <si>
    <t>Transformation output - District Heating Plants (ktoe)</t>
  </si>
  <si>
    <t>Transformation output - Conventional Thermal Power Stations (ktoe)</t>
  </si>
  <si>
    <t>Transformation output - Nuclear Power Stations (ktoe)</t>
  </si>
  <si>
    <t>Transformation output (ktoe)</t>
  </si>
  <si>
    <t>Transformation input in Gas-to-Liquids (GTL) Plants (Transformation) (ktoe)</t>
  </si>
  <si>
    <t>Transformation input - For Blended Natural Gas (ktoe)</t>
  </si>
  <si>
    <t>Transformation input in Coal Liquefaction Plants (ktoe)</t>
  </si>
  <si>
    <t>Transformation input in Charcoal production plants (transformation) (ktoe)</t>
  </si>
  <si>
    <t>Transformation input in BKB / PB Plants (ktoe)</t>
  </si>
  <si>
    <t>Transformation input in Patent Fuel Plants (ktoe)</t>
  </si>
  <si>
    <t>Transformation input in Gas Works (ktoe)</t>
  </si>
  <si>
    <t>Transformation input in Blast Furnaces (ktoe)</t>
  </si>
  <si>
    <t>Transformation input in Coke Ovens (ktoe)</t>
  </si>
  <si>
    <t>Transformation input in Refineries (ktoe)</t>
  </si>
  <si>
    <t>Transformation input - District Heating Plants (ktoe)</t>
  </si>
  <si>
    <t>Transformation input - Used for electricity generation (ktoe)</t>
  </si>
  <si>
    <t>Transformation input - Conventional Thermal Power Stations (ktoe)</t>
  </si>
  <si>
    <t>Transformation input - Nuclear Power Stations (ktoe)</t>
  </si>
  <si>
    <t>Transformation input (ktoe)</t>
  </si>
  <si>
    <t>Gross inland consumption (ktoe)</t>
  </si>
  <si>
    <t>International Marine Bunkers (ktoe)</t>
  </si>
  <si>
    <t>Exports (ktoe)</t>
  </si>
  <si>
    <t>Direct use (feedstocks &amp; additives) (ktoe)</t>
  </si>
  <si>
    <t>Stock Changes (ktoe)</t>
  </si>
  <si>
    <t>Imports (ktoe)</t>
  </si>
  <si>
    <t>Recycled products (ktoe)</t>
  </si>
  <si>
    <t>Transformation input in CHP Plants (ktoe)</t>
  </si>
  <si>
    <t>Transformation input in CHP Plants</t>
  </si>
  <si>
    <t>Transformation output in CHP Plants</t>
  </si>
  <si>
    <t>Transformation output in CHP Plants (ktoe)</t>
  </si>
  <si>
    <t>Alumina production</t>
  </si>
  <si>
    <t>Other non-ferrous metals</t>
  </si>
  <si>
    <t>Aluminium production - Secondary</t>
  </si>
  <si>
    <t>Aluminium production - Primary</t>
  </si>
  <si>
    <t>Alumina production (ktoe)</t>
  </si>
  <si>
    <t>Aluminium production - Primary (ktoe)</t>
  </si>
  <si>
    <t>Aluminium production - Secondary (ktoe)</t>
  </si>
  <si>
    <t>Other non-ferrous metals (ktoe)</t>
  </si>
  <si>
    <t>Basic chemicals</t>
  </si>
  <si>
    <t>Other chemicals</t>
  </si>
  <si>
    <t>Basic pharmaceutical products</t>
  </si>
  <si>
    <t>Cement</t>
  </si>
  <si>
    <t>Ceramics &amp; other non-metallic minerals</t>
  </si>
  <si>
    <t>Glass production</t>
  </si>
  <si>
    <t>Pulp production</t>
  </si>
  <si>
    <t>Paper production</t>
  </si>
  <si>
    <t>Printing and reproduction of recorded media</t>
  </si>
  <si>
    <t>Pharmaceutical products (ktoe)</t>
  </si>
  <si>
    <t>Other chemicals (ktoe)</t>
  </si>
  <si>
    <t>Basic chemicals (ktoe)</t>
  </si>
  <si>
    <t>Cement (ktoe)</t>
  </si>
  <si>
    <t>Ceramics &amp; other non-metallic minerals (ktoe)</t>
  </si>
  <si>
    <t>Glass production (ktoe)</t>
  </si>
  <si>
    <t>Printing and reproduction of recorded media (ktoe)</t>
  </si>
  <si>
    <t>Paper production (ktoe)</t>
  </si>
  <si>
    <t>Pulp production (ktoe)</t>
  </si>
  <si>
    <t>Agriculture/Forestry/Fishing</t>
  </si>
  <si>
    <t>Agriculture/Forestry/Fishing (ktoe)</t>
  </si>
  <si>
    <t>Iron and Steel - Integrated steelworks</t>
  </si>
  <si>
    <t>Iron and Steel - Electric arc</t>
  </si>
  <si>
    <t>Road transport - Powered 2-wheelers</t>
  </si>
  <si>
    <t>Road transport - Private cars</t>
  </si>
  <si>
    <t>Road transport - Buses and coaches</t>
  </si>
  <si>
    <t>Road transport - Light commercial vehicles</t>
  </si>
  <si>
    <t>Road transport - Heavy duty vehicles (trucks and lorries)</t>
  </si>
  <si>
    <t>Rail transport - Conventional passenger transport</t>
  </si>
  <si>
    <t>Rail transport - Metro</t>
  </si>
  <si>
    <t>Rail transport - Conventional freight transport</t>
  </si>
  <si>
    <t>Rail transport - High speed trains</t>
  </si>
  <si>
    <t>Aviation</t>
  </si>
  <si>
    <t>Intra-EU passenger aviation</t>
  </si>
  <si>
    <t>Extra-EU passenger aviation</t>
  </si>
  <si>
    <t>Intra-EU freight aviation</t>
  </si>
  <si>
    <t>Extra-EU freight aviation</t>
  </si>
  <si>
    <t>Domestic coastal shipping</t>
  </si>
  <si>
    <t>Inland waterways</t>
  </si>
  <si>
    <t>Road transport - Heavy duty vehicles (trucks and lorries) (ktoe)</t>
  </si>
  <si>
    <t>Road transport - Light commercial vehicles (ktoe)</t>
  </si>
  <si>
    <t>Road transport - Buses and coaches (ktoe)</t>
  </si>
  <si>
    <t>Road transport - Private cars (ktoe)</t>
  </si>
  <si>
    <t>Road transport - Powered 2-wheelers (ktoe)</t>
  </si>
  <si>
    <t>Rail transport - Conventional freight transport (ktoe)</t>
  </si>
  <si>
    <t>Rail transport - Metro (ktoe)</t>
  </si>
  <si>
    <t>Rail transport - High speed (ktoe)</t>
  </si>
  <si>
    <t>Rail transport - Conventional passenger transport (ktoe)</t>
  </si>
  <si>
    <t>Inland waterways (ktoe)</t>
  </si>
  <si>
    <t>Domestic coastal shipping (ktoe)</t>
  </si>
  <si>
    <t>International Marine Bunkers - Intra-EU (ktoe)</t>
  </si>
  <si>
    <t>International Marine Bunkers - Extra-EU (ktoe)</t>
  </si>
  <si>
    <t>Intra-EU</t>
  </si>
  <si>
    <t>Extra-EU</t>
  </si>
  <si>
    <t>Aviation (ktoe)</t>
  </si>
  <si>
    <t>Intra-EU passenger aviation (ktoe)</t>
  </si>
  <si>
    <t>Domestic passenger aviation (ktoe)</t>
  </si>
  <si>
    <t>Extra-EU passenger aviation (ktoe)</t>
  </si>
  <si>
    <t>Intra-EU freight aviation (ktoe)</t>
  </si>
  <si>
    <t>Extra-EU freight aviation (ktoe)</t>
  </si>
  <si>
    <t>Residential: Space heating</t>
  </si>
  <si>
    <t>Residential: Space cooling</t>
  </si>
  <si>
    <t>Residential: Water heating</t>
  </si>
  <si>
    <t>Residential: Cooking</t>
  </si>
  <si>
    <t>Residential: Household lighting</t>
  </si>
  <si>
    <t>Residential: Refrigerators and freezers</t>
  </si>
  <si>
    <t>Residential: TV and multimedia</t>
  </si>
  <si>
    <t>Residential: ICT equipment</t>
  </si>
  <si>
    <t>Residential: Other appliances</t>
  </si>
  <si>
    <t>Residential: Household lighting (ktoe)</t>
  </si>
  <si>
    <t>Residential: Other appliances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</si>
  <si>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</si>
  <si>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</si>
  <si>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</si>
  <si>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</si>
  <si>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</si>
  <si>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</si>
  <si>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Washing machines</t>
  </si>
  <si>
    <t>Residential: Clothes dryers</t>
  </si>
  <si>
    <t>Residential: Dishwashers</t>
  </si>
  <si>
    <t>Residential: Space cooling (ktoe)</t>
  </si>
  <si>
    <t>Residential: Space heating (ktoe)</t>
  </si>
  <si>
    <t>Residential: Water heating (ktoe)</t>
  </si>
  <si>
    <t>Residential: Cooking (ktoe)</t>
  </si>
  <si>
    <t>Services: Space heating</t>
  </si>
  <si>
    <t>Services: Space cooling</t>
  </si>
  <si>
    <t>Services: Hot water</t>
  </si>
  <si>
    <t>Services: Catering</t>
  </si>
  <si>
    <t>Services: Ventilation and others</t>
  </si>
  <si>
    <t>Services: Street lighting</t>
  </si>
  <si>
    <t>Services: Building lighting</t>
  </si>
  <si>
    <t>Services: Commercial refrigeration</t>
  </si>
  <si>
    <t>Services: Miscellaneous building technologies</t>
  </si>
  <si>
    <t>Services: ICT and multimedia</t>
  </si>
  <si>
    <t>Services: ICT and multimedia (ktoe)</t>
  </si>
  <si>
    <t>Services: Miscellaneous building technologies (ktoe)</t>
  </si>
  <si>
    <t>Services: Commercial refrigeration (ktoe)</t>
  </si>
  <si>
    <t>Services: Building lighting (ktoe)</t>
  </si>
  <si>
    <t>Services: Street lighting (ktoe)</t>
  </si>
  <si>
    <t>Services: Ventilation and others (ktoe)</t>
  </si>
  <si>
    <t>Services: Catering (ktoe)</t>
  </si>
  <si>
    <t>Services: Hot water (ktoe)</t>
  </si>
  <si>
    <t>Services: Space cooling (ktoe)</t>
  </si>
  <si>
    <t>Services: Space heating (ktoe)</t>
  </si>
  <si>
    <t>Iron and Steel - Integrated steelworks (ktoe)</t>
  </si>
  <si>
    <t>Iron and Steel - Electric arc (ktoe)</t>
  </si>
  <si>
    <t>Transformation input in Electricity-only Plants (ktoe)</t>
  </si>
  <si>
    <t>Transformation input in Electricity-only Plants</t>
  </si>
  <si>
    <t>Transformation output in Electricity-only Plants</t>
  </si>
  <si>
    <t>Transformation output in Electricity-only Plants (ktoe)</t>
  </si>
  <si>
    <t>Primary production receipt</t>
  </si>
  <si>
    <t>Primary production receipt (ktoe)</t>
  </si>
  <si>
    <t>From other sources (Recovered products)</t>
  </si>
  <si>
    <t>From other sources (Recovered products) (ktoe)</t>
  </si>
  <si>
    <t>Liquified petroleum gas (LPG)</t>
  </si>
  <si>
    <t>Solid biofuels (Wood &amp; Wood waste)</t>
  </si>
  <si>
    <t>Wastes (non-renewable)</t>
  </si>
  <si>
    <t>JRC-IDEES - Integrated Database of the European Energy System (2000-2015)</t>
  </si>
  <si>
    <t>EU28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</si>
  <si>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</si>
  <si>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</si>
  <si>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</si>
  <si>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JRC-IDEES 2015</t>
  </si>
  <si>
    <t>© European Union</t>
  </si>
  <si>
    <t>Energy balances</t>
  </si>
  <si>
    <t>Reproduction of the data is authorized provided the source is appropriately acknowledged.</t>
  </si>
  <si>
    <t>version 1.0</t>
  </si>
  <si>
    <t>© European Union 2017-2018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</si>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</sst>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0;\-#,##0.00;&quot;-&quot;"/>
    <numFmt numFmtId="167" formatCode="#,##0.0;\-#,##0.0;&quot;-&quot;"/>
    <numFmt numFmtId="168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6"/>
      <name val="Arial"/>
      <family val="2"/>
    </font>
    <font>
      <sz val="8"/>
      <color indexed="21"/>
      <name val="Arial"/>
      <family val="2"/>
    </font>
    <font>
      <sz val="8"/>
      <color indexed="12"/>
      <name val="Arial"/>
      <family val="2"/>
    </font>
    <font>
      <sz val="8"/>
      <color rgb="FF800000"/>
      <name val="Arial"/>
      <family val="2"/>
    </font>
    <font>
      <sz val="8"/>
      <color rgb="FF008080"/>
      <name val="Arial"/>
      <family val="2"/>
    </font>
    <font>
      <sz val="8"/>
      <color rgb="FF0000FF"/>
      <name val="Arial"/>
      <family val="2"/>
    </font>
    <font>
      <sz val="8"/>
      <color indexed="63"/>
      <name val="Arial"/>
      <family val="2"/>
    </font>
    <font>
      <sz val="8"/>
      <color rgb="FF333333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u/>
      <sz val="16"/>
      <name val="Arial"/>
      <family val="2"/>
    </font>
    <font>
      <b/>
      <sz val="14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  <charset val="161"/>
    </font>
    <font>
      <u/>
      <sz val="8"/>
      <color theme="10"/>
      <name val="Arial"/>
      <family val="2"/>
    </font>
    <font>
      <b/>
      <sz val="11"/>
      <color theme="1"/>
      <name val="Calibri"/>
      <family val="2"/>
      <scheme val="minor"/>
    </font>
    <font>
      <b/>
      <sz val="22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7">
    <xf numFmtId="0" fontId="0" fillId="0" borderId="0"/>
    <xf numFmtId="0" fontId="12" fillId="0" borderId="0" applyNumberFormat="0" applyFill="0" applyBorder="0" applyAlignment="0" applyProtection="0"/>
    <xf numFmtId="0" fontId="13" fillId="0" borderId="0"/>
    <xf numFmtId="0" fontId="1" fillId="0" borderId="0"/>
    <xf numFmtId="164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1">
    <xf numFmtId="0" fontId="0" fillId="0" borderId="0" xfId="0"/>
    <xf numFmtId="167" fontId="11" fillId="0" borderId="0" xfId="0" applyNumberFormat="1" applyFont="1" applyFill="1"/>
    <xf numFmtId="167" fontId="9" fillId="0" borderId="0" xfId="0" applyNumberFormat="1" applyFont="1" applyFill="1"/>
    <xf numFmtId="167" fontId="8" fillId="0" borderId="0" xfId="0" applyNumberFormat="1" applyFont="1" applyFill="1"/>
    <xf numFmtId="167" fontId="7" fillId="0" borderId="0" xfId="0" applyNumberFormat="1" applyFont="1" applyFill="1"/>
    <xf numFmtId="0" fontId="2" fillId="0" borderId="0" xfId="0" applyFont="1" applyFill="1"/>
    <xf numFmtId="0" fontId="2" fillId="0" borderId="1" xfId="0" applyFont="1" applyFill="1" applyBorder="1"/>
    <xf numFmtId="0" fontId="2" fillId="0" borderId="1" xfId="0" applyFont="1" applyFill="1" applyBorder="1" applyAlignment="1">
      <alignment horizontal="center"/>
    </xf>
    <xf numFmtId="0" fontId="14" fillId="0" borderId="1" xfId="2" applyFont="1" applyFill="1" applyBorder="1" applyAlignment="1">
      <alignment vertical="center"/>
    </xf>
    <xf numFmtId="0" fontId="15" fillId="0" borderId="1" xfId="2" applyFont="1" applyFill="1" applyBorder="1" applyAlignment="1">
      <alignment vertical="center"/>
    </xf>
    <xf numFmtId="0" fontId="2" fillId="0" borderId="1" xfId="2" applyFont="1" applyFill="1" applyBorder="1" applyAlignment="1">
      <alignment vertical="center"/>
    </xf>
    <xf numFmtId="0" fontId="2" fillId="0" borderId="0" xfId="2" applyFont="1" applyFill="1" applyAlignment="1">
      <alignment vertical="center"/>
    </xf>
    <xf numFmtId="0" fontId="16" fillId="0" borderId="0" xfId="2" applyFont="1" applyFill="1" applyAlignment="1">
      <alignment vertical="center"/>
    </xf>
    <xf numFmtId="0" fontId="2" fillId="0" borderId="0" xfId="2" applyFont="1" applyFill="1" applyAlignment="1">
      <alignment horizontal="center" vertical="center"/>
    </xf>
    <xf numFmtId="0" fontId="14" fillId="0" borderId="0" xfId="2" applyFont="1" applyFill="1" applyBorder="1" applyAlignment="1">
      <alignment horizontal="left" vertical="center"/>
    </xf>
    <xf numFmtId="0" fontId="23" fillId="0" borderId="0" xfId="2" applyFont="1" applyFill="1" applyBorder="1" applyAlignment="1">
      <alignment horizontal="left" vertical="center"/>
    </xf>
    <xf numFmtId="0" fontId="14" fillId="0" borderId="0" xfId="2" applyFont="1" applyFill="1" applyBorder="1" applyAlignment="1">
      <alignment horizontal="right" vertical="center"/>
    </xf>
    <xf numFmtId="0" fontId="23" fillId="0" borderId="0" xfId="2" applyFont="1" applyFill="1" applyAlignment="1">
      <alignment vertical="center"/>
    </xf>
    <xf numFmtId="0" fontId="15" fillId="0" borderId="0" xfId="2" applyFont="1" applyFill="1" applyAlignment="1">
      <alignment vertical="center"/>
    </xf>
    <xf numFmtId="0" fontId="17" fillId="0" borderId="0" xfId="2" applyFont="1" applyFill="1" applyAlignment="1">
      <alignment horizontal="left" vertical="center"/>
    </xf>
    <xf numFmtId="168" fontId="18" fillId="0" borderId="0" xfId="2" quotePrefix="1" applyNumberFormat="1" applyFont="1" applyFill="1" applyAlignment="1">
      <alignment horizontal="left" vertical="center"/>
    </xf>
    <xf numFmtId="0" fontId="13" fillId="0" borderId="0" xfId="2" applyFont="1" applyFill="1" applyAlignment="1">
      <alignment vertical="center"/>
    </xf>
    <xf numFmtId="0" fontId="22" fillId="0" borderId="0" xfId="0" applyFont="1" applyFill="1" applyAlignment="1">
      <alignment vertical="center"/>
    </xf>
    <xf numFmtId="0" fontId="13" fillId="0" borderId="0" xfId="2" applyFont="1" applyFill="1" applyAlignment="1">
      <alignment horizontal="center" vertical="center"/>
    </xf>
    <xf numFmtId="0" fontId="13" fillId="0" borderId="0" xfId="2" applyFont="1" applyFill="1" applyAlignment="1">
      <alignment horizontal="center" vertical="center"/>
    </xf>
    <xf numFmtId="0" fontId="13" fillId="0" borderId="0" xfId="2" applyFont="1" applyFill="1" applyAlignment="1">
      <alignment horizontal="right" vertical="center"/>
    </xf>
    <xf numFmtId="0" fontId="0" fillId="0" borderId="0" xfId="0" applyFill="1"/>
    <xf numFmtId="0" fontId="19" fillId="0" borderId="0" xfId="3" applyFont="1" applyFill="1" applyAlignment="1">
      <alignment horizontal="right"/>
    </xf>
    <xf numFmtId="165" fontId="3" fillId="0" borderId="0" xfId="0" applyNumberFormat="1" applyFont="1" applyFill="1"/>
    <xf numFmtId="0" fontId="21" fillId="0" borderId="0" xfId="1" applyFont="1" applyFill="1"/>
    <xf numFmtId="167" fontId="3" fillId="0" borderId="0" xfId="0" applyNumberFormat="1" applyFont="1" applyFill="1"/>
    <xf numFmtId="165" fontId="11" fillId="0" borderId="0" xfId="0" applyNumberFormat="1" applyFont="1" applyFill="1" applyAlignment="1">
      <alignment horizontal="left" indent="1"/>
    </xf>
    <xf numFmtId="165" fontId="4" fillId="0" borderId="0" xfId="0" applyNumberFormat="1" applyFont="1" applyFill="1" applyAlignment="1">
      <alignment indent="1"/>
    </xf>
    <xf numFmtId="167" fontId="4" fillId="0" borderId="0" xfId="0" applyNumberFormat="1" applyFont="1" applyFill="1"/>
    <xf numFmtId="165" fontId="5" fillId="0" borderId="0" xfId="0" applyNumberFormat="1" applyFont="1" applyFill="1" applyAlignment="1">
      <alignment indent="2"/>
    </xf>
    <xf numFmtId="167" fontId="5" fillId="0" borderId="0" xfId="0" applyNumberFormat="1" applyFont="1" applyFill="1"/>
    <xf numFmtId="165" fontId="6" fillId="0" borderId="0" xfId="0" applyNumberFormat="1" applyFont="1" applyFill="1" applyAlignment="1">
      <alignment indent="3"/>
    </xf>
    <xf numFmtId="167" fontId="6" fillId="0" borderId="0" xfId="0" applyNumberFormat="1" applyFont="1" applyFill="1"/>
    <xf numFmtId="0" fontId="11" fillId="0" borderId="2" xfId="0" applyFont="1" applyFill="1" applyBorder="1" applyAlignment="1">
      <alignment horizontal="left" indent="4"/>
    </xf>
    <xf numFmtId="165" fontId="11" fillId="0" borderId="0" xfId="0" applyNumberFormat="1" applyFont="1" applyFill="1" applyAlignment="1">
      <alignment horizontal="left" indent="4"/>
    </xf>
    <xf numFmtId="165" fontId="4" fillId="0" borderId="0" xfId="0" applyNumberFormat="1" applyFont="1" applyFill="1" applyBorder="1" applyAlignment="1">
      <alignment indent="1"/>
    </xf>
    <xf numFmtId="0" fontId="21" fillId="0" borderId="0" xfId="1" applyFont="1" applyFill="1" applyBorder="1"/>
    <xf numFmtId="167" fontId="4" fillId="0" borderId="0" xfId="0" applyNumberFormat="1" applyFont="1" applyFill="1" applyBorder="1"/>
    <xf numFmtId="0" fontId="2" fillId="0" borderId="3" xfId="0" applyFont="1" applyFill="1" applyBorder="1"/>
    <xf numFmtId="2" fontId="3" fillId="0" borderId="0" xfId="0" applyNumberFormat="1" applyFont="1" applyFill="1"/>
    <xf numFmtId="49" fontId="3" fillId="0" borderId="0" xfId="0" applyNumberFormat="1" applyFont="1" applyFill="1"/>
    <xf numFmtId="2" fontId="4" fillId="0" borderId="0" xfId="0" applyNumberFormat="1" applyFont="1" applyFill="1" applyAlignment="1">
      <alignment indent="1"/>
    </xf>
    <xf numFmtId="49" fontId="4" fillId="0" borderId="0" xfId="0" applyNumberFormat="1" applyFont="1" applyFill="1"/>
    <xf numFmtId="2" fontId="5" fillId="0" borderId="0" xfId="0" applyNumberFormat="1" applyFont="1" applyFill="1" applyAlignment="1">
      <alignment indent="2"/>
    </xf>
    <xf numFmtId="49" fontId="5" fillId="0" borderId="0" xfId="0" applyNumberFormat="1" applyFont="1" applyFill="1"/>
    <xf numFmtId="2" fontId="6" fillId="0" borderId="0" xfId="0" applyNumberFormat="1" applyFont="1" applyFill="1" applyAlignment="1">
      <alignment indent="3"/>
    </xf>
    <xf numFmtId="49" fontId="6" fillId="0" borderId="0" xfId="0" applyNumberFormat="1" applyFont="1" applyFill="1"/>
    <xf numFmtId="2" fontId="10" fillId="0" borderId="0" xfId="0" applyNumberFormat="1" applyFont="1" applyFill="1" applyAlignment="1">
      <alignment indent="4"/>
    </xf>
    <xf numFmtId="49" fontId="10" fillId="0" borderId="0" xfId="0" applyNumberFormat="1" applyFont="1" applyFill="1"/>
    <xf numFmtId="49" fontId="5" fillId="0" borderId="0" xfId="0" applyNumberFormat="1" applyFont="1" applyFill="1" applyAlignment="1">
      <alignment indent="2"/>
    </xf>
    <xf numFmtId="49" fontId="6" fillId="0" borderId="0" xfId="0" applyNumberFormat="1" applyFont="1" applyFill="1" applyAlignment="1">
      <alignment indent="3"/>
    </xf>
    <xf numFmtId="49" fontId="6" fillId="0" borderId="0" xfId="0" applyNumberFormat="1" applyFont="1" applyFill="1" applyAlignment="1">
      <alignment wrapText="1" indent="3"/>
    </xf>
    <xf numFmtId="49" fontId="10" fillId="0" borderId="0" xfId="0" applyNumberFormat="1" applyFont="1" applyFill="1" applyAlignment="1">
      <alignment indent="4"/>
    </xf>
    <xf numFmtId="49" fontId="8" fillId="0" borderId="0" xfId="0" applyNumberFormat="1" applyFont="1" applyFill="1"/>
    <xf numFmtId="49" fontId="4" fillId="0" borderId="0" xfId="0" applyNumberFormat="1" applyFont="1" applyFill="1" applyAlignment="1">
      <alignment indent="1"/>
    </xf>
    <xf numFmtId="167" fontId="0" fillId="0" borderId="0" xfId="0" applyNumberFormat="1" applyFill="1"/>
  </cellXfs>
  <cellStyles count="7">
    <cellStyle name="Comma 2" xfId="4"/>
    <cellStyle name="Hyperlink" xfId="1" builtinId="8"/>
    <cellStyle name="Normal" xfId="0" builtinId="0"/>
    <cellStyle name="Normal 2" xfId="3"/>
    <cellStyle name="Normal 3" xfId="2"/>
    <cellStyle name="Percent 2" xfId="5"/>
    <cellStyle name="Percent 3" xfId="6"/>
  </cellStyles>
  <dxfs count="0"/>
  <tableStyles count="0" defaultTableStyle="TableStyleMedium2" defaultPivotStyle="PivotStyleLight16"/>
  <colors>
    <mruColors>
      <color rgb="FF3333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3438" y="4155281"/>
          <a:ext cx="287756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561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562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568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572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43300.659166666665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571</v>
      </c>
    </row>
    <row r="50" spans="1:12" ht="15" x14ac:dyDescent="0.25">
      <c r="B50" s="22"/>
    </row>
    <row r="51" spans="1:12" ht="15" x14ac:dyDescent="0.25">
      <c r="A51" s="21"/>
      <c r="B51" s="22" t="s">
        <v>563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573</v>
      </c>
    </row>
    <row r="54" spans="1:12" ht="15" x14ac:dyDescent="0.25">
      <c r="B54" s="22" t="s">
        <v>564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565</v>
      </c>
    </row>
    <row r="57" spans="1:12" ht="15" x14ac:dyDescent="0.25">
      <c r="B57" s="22" t="s">
        <v>569</v>
      </c>
    </row>
    <row r="62" spans="1:12" ht="12.75" x14ac:dyDescent="0.25">
      <c r="A62" s="21" t="s">
        <v>566</v>
      </c>
      <c r="B62" s="23"/>
      <c r="C62" s="24" t="s">
        <v>570</v>
      </c>
      <c r="D62" s="24"/>
      <c r="E62" s="25"/>
      <c r="F62" s="25" t="s">
        <v>567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60" sqref="C60"/>
      <selection pane="topRight" activeCell="C60" sqref="C60"/>
      <selection pane="bottomLeft" activeCell="C60" sqref="C60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6" t="s">
        <v>341</v>
      </c>
      <c r="B1" s="7" t="s">
        <v>562</v>
      </c>
      <c r="C1" s="6">
        <v>2000</v>
      </c>
      <c r="D1" s="6">
        <v>2001</v>
      </c>
      <c r="E1" s="6">
        <v>2002</v>
      </c>
      <c r="F1" s="6">
        <v>2003</v>
      </c>
      <c r="G1" s="6">
        <v>2004</v>
      </c>
      <c r="H1" s="6">
        <v>2005</v>
      </c>
      <c r="I1" s="6">
        <v>2006</v>
      </c>
      <c r="J1" s="6">
        <v>2007</v>
      </c>
      <c r="K1" s="6">
        <v>2008</v>
      </c>
      <c r="L1" s="6">
        <v>2009</v>
      </c>
      <c r="M1" s="6">
        <v>2010</v>
      </c>
      <c r="N1" s="6">
        <v>2011</v>
      </c>
      <c r="O1" s="6">
        <v>2012</v>
      </c>
      <c r="P1" s="6">
        <v>2013</v>
      </c>
      <c r="Q1" s="6">
        <v>2014</v>
      </c>
      <c r="R1" s="6">
        <v>2015</v>
      </c>
    </row>
    <row r="2" spans="1:18" ht="11.25" customHeight="1" x14ac:dyDescent="0.25">
      <c r="A2" s="5"/>
      <c r="B2" s="27" t="s">
        <v>342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</row>
    <row r="3" spans="1:18" ht="11.25" customHeight="1" x14ac:dyDescent="0.25">
      <c r="A3" s="28" t="s">
        <v>0</v>
      </c>
      <c r="B3" s="29" t="str">
        <f ca="1">HYPERLINK("#"&amp;CELL("address",prod!$C$2),"prod")</f>
        <v>prod</v>
      </c>
      <c r="C3" s="30">
        <f>prod!C$2</f>
        <v>942568.11884971824</v>
      </c>
      <c r="D3" s="30">
        <f>prod!D$2</f>
        <v>943739.8</v>
      </c>
      <c r="E3" s="30">
        <f>prod!E$2</f>
        <v>945228.6</v>
      </c>
      <c r="F3" s="30">
        <f>prod!F$2</f>
        <v>938257.7</v>
      </c>
      <c r="G3" s="30">
        <f>prod!G$2</f>
        <v>932040.1</v>
      </c>
      <c r="H3" s="30">
        <f>prod!H$2</f>
        <v>904150.49679946573</v>
      </c>
      <c r="I3" s="30">
        <f>prod!I$2</f>
        <v>885279.4</v>
      </c>
      <c r="J3" s="30">
        <f>prod!J$2</f>
        <v>861920.80000000016</v>
      </c>
      <c r="K3" s="30">
        <f>prod!K$2</f>
        <v>857403.7</v>
      </c>
      <c r="L3" s="30">
        <f>prod!L$2</f>
        <v>821834.6</v>
      </c>
      <c r="M3" s="30">
        <f>prod!M$2</f>
        <v>837670.15381675714</v>
      </c>
      <c r="N3" s="30">
        <f>prod!N$2</f>
        <v>804022.54705264175</v>
      </c>
      <c r="O3" s="30">
        <f>prod!O$2</f>
        <v>796842.76774624933</v>
      </c>
      <c r="P3" s="30">
        <f>prod!P$2</f>
        <v>791998.23254036601</v>
      </c>
      <c r="Q3" s="30">
        <f>prod!Q$2</f>
        <v>772869.90064010723</v>
      </c>
      <c r="R3" s="30">
        <f>prod!R$2</f>
        <v>766584.50367822649</v>
      </c>
    </row>
    <row r="4" spans="1:18" ht="11.25" customHeight="1" x14ac:dyDescent="0.25">
      <c r="A4" s="28" t="s">
        <v>554</v>
      </c>
      <c r="B4" s="29" t="str">
        <f ca="1">HYPERLINK("#"&amp;CELL("address",prodrec!$C$2),"prodrec")</f>
        <v>prodrec</v>
      </c>
      <c r="C4" s="30">
        <f>prodrec!C$2</f>
        <v>6010.700296168905</v>
      </c>
      <c r="D4" s="30">
        <f>prodrec!D$2</f>
        <v>6581.1</v>
      </c>
      <c r="E4" s="30">
        <f>prodrec!E$2</f>
        <v>7271.8000000000011</v>
      </c>
      <c r="F4" s="30">
        <f>prodrec!F$2</f>
        <v>7114.0000000000009</v>
      </c>
      <c r="G4" s="30">
        <f>prodrec!G$2</f>
        <v>7392.2000000000007</v>
      </c>
      <c r="H4" s="30">
        <f>prodrec!H$2</f>
        <v>6575.7141492309147</v>
      </c>
      <c r="I4" s="30">
        <f>prodrec!I$2</f>
        <v>6249.0999999999985</v>
      </c>
      <c r="J4" s="30">
        <f>prodrec!J$2</f>
        <v>6424.8000000000011</v>
      </c>
      <c r="K4" s="30">
        <f>prodrec!K$2</f>
        <v>5816.0999999999995</v>
      </c>
      <c r="L4" s="30">
        <f>prodrec!L$2</f>
        <v>7923.1</v>
      </c>
      <c r="M4" s="30">
        <f>prodrec!M$2</f>
        <v>8991.4732014904002</v>
      </c>
      <c r="N4" s="30">
        <f>prodrec!N$2</f>
        <v>7998.4475016719252</v>
      </c>
      <c r="O4" s="30">
        <f>prodrec!O$2</f>
        <v>8696.235788669157</v>
      </c>
      <c r="P4" s="30">
        <f>prodrec!P$2</f>
        <v>8781.4560045858452</v>
      </c>
      <c r="Q4" s="30">
        <f>prodrec!Q$2</f>
        <v>9370.115601413976</v>
      </c>
      <c r="R4" s="30">
        <f>prodrec!R$2</f>
        <v>9171.6107767268459</v>
      </c>
    </row>
    <row r="5" spans="1:18" ht="11.25" customHeight="1" x14ac:dyDescent="0.25">
      <c r="A5" s="28" t="s">
        <v>556</v>
      </c>
      <c r="B5" s="29" t="str">
        <f ca="1">HYPERLINK("#"&amp;CELL("address",fos!$C$2),"fos")</f>
        <v>fos</v>
      </c>
      <c r="C5" s="30">
        <f>fos!C$2</f>
        <v>2515.2622527944968</v>
      </c>
      <c r="D5" s="30">
        <f>fos!D$2</f>
        <v>2015.4</v>
      </c>
      <c r="E5" s="30">
        <f>fos!E$2</f>
        <v>2343.3999999999996</v>
      </c>
      <c r="F5" s="30">
        <f>fos!F$2</f>
        <v>2519.4</v>
      </c>
      <c r="G5" s="30">
        <f>fos!G$2</f>
        <v>3799.7000000000003</v>
      </c>
      <c r="H5" s="30">
        <f>fos!H$2</f>
        <v>2678.4178847807379</v>
      </c>
      <c r="I5" s="30">
        <f>fos!I$2</f>
        <v>2673.6000000000004</v>
      </c>
      <c r="J5" s="30">
        <f>fos!J$2</f>
        <v>3396.7000000000003</v>
      </c>
      <c r="K5" s="30">
        <f>fos!K$2</f>
        <v>3732.0986599999997</v>
      </c>
      <c r="L5" s="30">
        <f>fos!L$2</f>
        <v>3793</v>
      </c>
      <c r="M5" s="30">
        <f>fos!M$2</f>
        <v>4082.5453064808157</v>
      </c>
      <c r="N5" s="30">
        <f>fos!N$2</f>
        <v>4332.2585267985087</v>
      </c>
      <c r="O5" s="30">
        <f>fos!O$2</f>
        <v>4935.9449512354568</v>
      </c>
      <c r="P5" s="30">
        <f>fos!P$2</f>
        <v>4662.9406706792779</v>
      </c>
      <c r="Q5" s="30">
        <f>fos!Q$2</f>
        <v>4905.3643136500477</v>
      </c>
      <c r="R5" s="30">
        <f>fos!R$2</f>
        <v>5101.318429349386</v>
      </c>
    </row>
    <row r="6" spans="1:18" ht="11.25" customHeight="1" x14ac:dyDescent="0.25">
      <c r="A6" s="28" t="s">
        <v>125</v>
      </c>
      <c r="B6" s="29" t="str">
        <f ca="1">HYPERLINK("#"&amp;CELL("address",recycl!$C$2),"recycl")</f>
        <v>recycl</v>
      </c>
      <c r="C6" s="30">
        <f>recycl!C$2</f>
        <v>1036.8300372599601</v>
      </c>
      <c r="D6" s="30">
        <f>recycl!D$2</f>
        <v>1162.4000000000001</v>
      </c>
      <c r="E6" s="30">
        <f>recycl!E$2</f>
        <v>1152</v>
      </c>
      <c r="F6" s="30">
        <f>recycl!F$2</f>
        <v>1097.8999999999999</v>
      </c>
      <c r="G6" s="30">
        <f>recycl!G$2</f>
        <v>1404.1000000000001</v>
      </c>
      <c r="H6" s="30">
        <f>recycl!H$2</f>
        <v>1235.8842075093157</v>
      </c>
      <c r="I6" s="30">
        <f>recycl!I$2</f>
        <v>1236.7</v>
      </c>
      <c r="J6" s="30">
        <f>recycl!J$2</f>
        <v>1234.5</v>
      </c>
      <c r="K6" s="30">
        <f>recycl!K$2</f>
        <v>1208.8</v>
      </c>
      <c r="L6" s="30">
        <f>recycl!L$2</f>
        <v>960</v>
      </c>
      <c r="M6" s="30">
        <f>recycl!M$2</f>
        <v>892.61488487627821</v>
      </c>
      <c r="N6" s="30">
        <f>recycl!N$2</f>
        <v>964.1731155058751</v>
      </c>
      <c r="O6" s="30">
        <f>recycl!O$2</f>
        <v>926.9848094009742</v>
      </c>
      <c r="P6" s="30">
        <f>recycl!P$2</f>
        <v>974.03745103659173</v>
      </c>
      <c r="Q6" s="30">
        <f>recycl!Q$2</f>
        <v>1129.3589376134514</v>
      </c>
      <c r="R6" s="30">
        <f>recycl!R$2</f>
        <v>1073.0629597783509</v>
      </c>
    </row>
    <row r="7" spans="1:18" ht="11.25" customHeight="1" x14ac:dyDescent="0.25">
      <c r="A7" s="28" t="s">
        <v>127</v>
      </c>
      <c r="B7" s="29" t="str">
        <f ca="1">HYPERLINK("#"&amp;CELL("address",imp!$C$2),"imp")</f>
        <v>imp</v>
      </c>
      <c r="C7" s="30">
        <f>imp!C$2</f>
        <v>1265883.2826131978</v>
      </c>
      <c r="D7" s="30">
        <f>imp!D$2</f>
        <v>1297734.6303300001</v>
      </c>
      <c r="E7" s="30">
        <f>imp!E$2</f>
        <v>1308322.6508500001</v>
      </c>
      <c r="F7" s="30">
        <f>imp!F$2</f>
        <v>1350871.7871900005</v>
      </c>
      <c r="G7" s="30">
        <f>imp!G$2</f>
        <v>1413251.4967400003</v>
      </c>
      <c r="H7" s="30">
        <f>imp!H$2</f>
        <v>1463958.88322556</v>
      </c>
      <c r="I7" s="30">
        <f>imp!I$2</f>
        <v>1502202.6826900002</v>
      </c>
      <c r="J7" s="30">
        <f>imp!J$2</f>
        <v>1468684.25835</v>
      </c>
      <c r="K7" s="30">
        <f>imp!K$2</f>
        <v>1502475.1923</v>
      </c>
      <c r="L7" s="30">
        <f>imp!L$2</f>
        <v>1408165.2531600001</v>
      </c>
      <c r="M7" s="30">
        <f>imp!M$2</f>
        <v>1453339.8672837478</v>
      </c>
      <c r="N7" s="30">
        <f>imp!N$2</f>
        <v>1436062.5644477399</v>
      </c>
      <c r="O7" s="30">
        <f>imp!O$2</f>
        <v>1445370.4838133031</v>
      </c>
      <c r="P7" s="30">
        <f>imp!P$2</f>
        <v>1444052.4758691669</v>
      </c>
      <c r="Q7" s="30">
        <f>imp!Q$2</f>
        <v>1414825.6419369075</v>
      </c>
      <c r="R7" s="30">
        <f>imp!R$2</f>
        <v>1477932.8335584619</v>
      </c>
    </row>
    <row r="8" spans="1:18" ht="11.25" customHeight="1" x14ac:dyDescent="0.25">
      <c r="A8" s="28" t="s">
        <v>129</v>
      </c>
      <c r="B8" s="29" t="str">
        <f ca="1">HYPERLINK("#"&amp;CELL("address",stc!$C$2),"stc")</f>
        <v>stc</v>
      </c>
      <c r="C8" s="30">
        <f>stc!C$2</f>
        <v>-1460.2253597822</v>
      </c>
      <c r="D8" s="30">
        <f>stc!D$2</f>
        <v>6773.9335999996001</v>
      </c>
      <c r="E8" s="30">
        <f>stc!E$2</f>
        <v>2040.9026999993</v>
      </c>
      <c r="F8" s="30">
        <f>stc!F$2</f>
        <v>5084.6873699995003</v>
      </c>
      <c r="G8" s="30">
        <f>stc!G$2</f>
        <v>-4893.6145300000999</v>
      </c>
      <c r="H8" s="30">
        <f>stc!H$2</f>
        <v>-8536.4065093500994</v>
      </c>
      <c r="I8" s="30">
        <f>stc!I$2</f>
        <v>-11117.0824399994</v>
      </c>
      <c r="J8" s="30">
        <f>stc!J$2</f>
        <v>14400.6222699996</v>
      </c>
      <c r="K8" s="30">
        <f>stc!K$2</f>
        <v>-16592.127680000001</v>
      </c>
      <c r="L8" s="30">
        <f>stc!L$2</f>
        <v>-12896.812829999901</v>
      </c>
      <c r="M8" s="30">
        <f>stc!M$2</f>
        <v>18086.835432432399</v>
      </c>
      <c r="N8" s="30">
        <f>stc!N$2</f>
        <v>-3697.9375875609999</v>
      </c>
      <c r="O8" s="30">
        <f>stc!O$2</f>
        <v>6228.2811855416003</v>
      </c>
      <c r="P8" s="30">
        <f>stc!P$2</f>
        <v>6494.5557643548</v>
      </c>
      <c r="Q8" s="30">
        <f>stc!Q$2</f>
        <v>-9021.4643028080991</v>
      </c>
      <c r="R8" s="30">
        <f>stc!R$2</f>
        <v>-3695.8386618226</v>
      </c>
    </row>
    <row r="9" spans="1:18" ht="11.25" customHeight="1" x14ac:dyDescent="0.25">
      <c r="A9" s="28" t="s">
        <v>131</v>
      </c>
      <c r="B9" s="29" t="str">
        <f ca="1">HYPERLINK("#"&amp;CELL("address",duse!$C$2),"duse")</f>
        <v>duse</v>
      </c>
      <c r="C9" s="30">
        <f>duse!C$2</f>
        <v>5575.7141492309111</v>
      </c>
      <c r="D9" s="30">
        <f>duse!D$2</f>
        <v>6119</v>
      </c>
      <c r="E9" s="30">
        <f>duse!E$2</f>
        <v>6908.1</v>
      </c>
      <c r="F9" s="30">
        <f>duse!F$2</f>
        <v>6977.8</v>
      </c>
      <c r="G9" s="30">
        <f>duse!G$2</f>
        <v>7327.3</v>
      </c>
      <c r="H9" s="30">
        <f>duse!H$2</f>
        <v>6627.4004012611113</v>
      </c>
      <c r="I9" s="30">
        <f>duse!I$2</f>
        <v>6407.8</v>
      </c>
      <c r="J9" s="30">
        <f>duse!J$2</f>
        <v>6812.1</v>
      </c>
      <c r="K9" s="30">
        <f>duse!K$2</f>
        <v>6490.3986599999998</v>
      </c>
      <c r="L9" s="30">
        <f>duse!L$2</f>
        <v>8826.2000000000007</v>
      </c>
      <c r="M9" s="30">
        <f>duse!M$2</f>
        <v>10025.7477522628</v>
      </c>
      <c r="N9" s="30">
        <f>duse!N$2</f>
        <v>9166.5233591286924</v>
      </c>
      <c r="O9" s="30">
        <f>duse!O$2</f>
        <v>10040.01010839606</v>
      </c>
      <c r="P9" s="30">
        <f>duse!P$2</f>
        <v>9897.4395719881577</v>
      </c>
      <c r="Q9" s="30">
        <f>duse!Q$2</f>
        <v>10596.273838824412</v>
      </c>
      <c r="R9" s="30">
        <f>duse!R$2</f>
        <v>10695.51925097926</v>
      </c>
    </row>
    <row r="10" spans="1:18" ht="11.25" customHeight="1" x14ac:dyDescent="0.25">
      <c r="A10" s="28" t="s">
        <v>133</v>
      </c>
      <c r="B10" s="29" t="str">
        <f ca="1">HYPERLINK("#"&amp;CELL("address",exp!$C$2),"exp")</f>
        <v>exp</v>
      </c>
      <c r="C10" s="30">
        <f>exp!C$2</f>
        <v>438785.71369509376</v>
      </c>
      <c r="D10" s="30">
        <f>exp!D$2</f>
        <v>439424.00431000005</v>
      </c>
      <c r="E10" s="30">
        <f>exp!E$2</f>
        <v>447462.35354999994</v>
      </c>
      <c r="F10" s="30">
        <f>exp!F$2</f>
        <v>447494.07455999998</v>
      </c>
      <c r="G10" s="30">
        <f>exp!G$2</f>
        <v>474255.18758000003</v>
      </c>
      <c r="H10" s="30">
        <f>exp!H$2</f>
        <v>483773.09961780597</v>
      </c>
      <c r="I10" s="30">
        <f>exp!I$2</f>
        <v>488586.44123000005</v>
      </c>
      <c r="J10" s="30">
        <f>exp!J$2</f>
        <v>485026.54030999989</v>
      </c>
      <c r="K10" s="30">
        <f>exp!K$2</f>
        <v>488376.70470000012</v>
      </c>
      <c r="L10" s="30">
        <f>exp!L$2</f>
        <v>471732.54477000004</v>
      </c>
      <c r="M10" s="30">
        <f>exp!M$2</f>
        <v>499614.2411703688</v>
      </c>
      <c r="N10" s="30">
        <f>exp!N$2</f>
        <v>492499.90555775288</v>
      </c>
      <c r="O10" s="30">
        <f>exp!O$2</f>
        <v>521853.08733182668</v>
      </c>
      <c r="P10" s="30">
        <f>exp!P$2</f>
        <v>536040.60768205696</v>
      </c>
      <c r="Q10" s="30">
        <f>exp!Q$2</f>
        <v>533586.83921143261</v>
      </c>
      <c r="R10" s="30">
        <f>exp!R$2</f>
        <v>575809.08721509855</v>
      </c>
    </row>
    <row r="11" spans="1:18" ht="11.25" customHeight="1" x14ac:dyDescent="0.25">
      <c r="A11" s="28" t="s">
        <v>135</v>
      </c>
      <c r="B11" s="29" t="str">
        <f ca="1">HYPERLINK("#"&amp;CELL("address",bun!$C$2),"bun")</f>
        <v>bun</v>
      </c>
      <c r="C11" s="30">
        <f>bun!C$2</f>
        <v>42078.612018725544</v>
      </c>
      <c r="D11" s="30">
        <f>bun!D$2</f>
        <v>43452.5</v>
      </c>
      <c r="E11" s="30">
        <f>bun!E$2</f>
        <v>44357.399999999994</v>
      </c>
      <c r="F11" s="30">
        <f>bun!F$2</f>
        <v>45454.5</v>
      </c>
      <c r="G11" s="30">
        <f>bun!G$2</f>
        <v>47969.600000000013</v>
      </c>
      <c r="H11" s="30">
        <f>bun!H$2</f>
        <v>48798.859701920315</v>
      </c>
      <c r="I11" s="30">
        <f>bun!I$2</f>
        <v>52182.999999999993</v>
      </c>
      <c r="J11" s="30">
        <f>bun!J$2</f>
        <v>54291.700000000004</v>
      </c>
      <c r="K11" s="30">
        <f>bun!K$2</f>
        <v>54785.299999999996</v>
      </c>
      <c r="L11" s="30">
        <f>bun!L$2</f>
        <v>49263.9</v>
      </c>
      <c r="M11" s="30">
        <f>bun!M$2</f>
        <v>49058.329511799056</v>
      </c>
      <c r="N11" s="30">
        <f>bun!N$2</f>
        <v>49068.73322824113</v>
      </c>
      <c r="O11" s="30">
        <f>bun!O$2</f>
        <v>45490.517770134677</v>
      </c>
      <c r="P11" s="30">
        <f>bun!P$2</f>
        <v>43234.880051590728</v>
      </c>
      <c r="Q11" s="30">
        <f>bun!Q$2</f>
        <v>42141.624763542604</v>
      </c>
      <c r="R11" s="30">
        <f>bun!R$2</f>
        <v>42186.003343842516</v>
      </c>
    </row>
    <row r="12" spans="1:18" ht="11.25" customHeight="1" x14ac:dyDescent="0.25">
      <c r="A12" s="31" t="s">
        <v>496</v>
      </c>
      <c r="B12" s="29" t="str">
        <f ca="1">HYPERLINK("#"&amp;CELL("address",buni!$C$2),"buni")</f>
        <v>buni</v>
      </c>
      <c r="C12" s="1">
        <f>buni!C$2</f>
        <v>6272.0269259540519</v>
      </c>
      <c r="D12" s="1">
        <f>buni!D$2</f>
        <v>6178.5588128961272</v>
      </c>
      <c r="E12" s="1">
        <f>buni!E$2</f>
        <v>6150.114735882662</v>
      </c>
      <c r="F12" s="1">
        <f>buni!F$2</f>
        <v>6251.5640351217462</v>
      </c>
      <c r="G12" s="1">
        <f>buni!G$2</f>
        <v>6365.785782419498</v>
      </c>
      <c r="H12" s="1">
        <f>buni!H$2</f>
        <v>6236.6087981396695</v>
      </c>
      <c r="I12" s="1">
        <f>buni!I$2</f>
        <v>6058.3195502705421</v>
      </c>
      <c r="J12" s="1">
        <f>buni!J$2</f>
        <v>5914.2982433523875</v>
      </c>
      <c r="K12" s="1">
        <f>buni!K$2</f>
        <v>5854.7927177946931</v>
      </c>
      <c r="L12" s="1">
        <f>buni!L$2</f>
        <v>5123.4905813348842</v>
      </c>
      <c r="M12" s="1">
        <f>buni!M$2</f>
        <v>5515.1225008566762</v>
      </c>
      <c r="N12" s="1">
        <f>buni!N$2</f>
        <v>5607.2111747827166</v>
      </c>
      <c r="O12" s="1">
        <f>buni!O$2</f>
        <v>5459.4753753401774</v>
      </c>
      <c r="P12" s="1">
        <f>buni!P$2</f>
        <v>5532.3823679854904</v>
      </c>
      <c r="Q12" s="1">
        <f>buni!Q$2</f>
        <v>5760.9921301913573</v>
      </c>
      <c r="R12" s="1">
        <f>buni!R$2</f>
        <v>5542.7092986466532</v>
      </c>
    </row>
    <row r="13" spans="1:18" ht="11.25" customHeight="1" x14ac:dyDescent="0.25">
      <c r="A13" s="31" t="s">
        <v>497</v>
      </c>
      <c r="B13" s="29" t="str">
        <f ca="1">HYPERLINK("#"&amp;CELL("address",bune!$C$2),"bune")</f>
        <v>bune</v>
      </c>
      <c r="C13" s="1">
        <f>bune!C$2</f>
        <v>35806.585092771493</v>
      </c>
      <c r="D13" s="1">
        <f>bune!D$2</f>
        <v>37273.941187103868</v>
      </c>
      <c r="E13" s="1">
        <f>bune!E$2</f>
        <v>38207.28526411733</v>
      </c>
      <c r="F13" s="1">
        <f>bune!F$2</f>
        <v>39202.935964878256</v>
      </c>
      <c r="G13" s="1">
        <f>bune!G$2</f>
        <v>41603.814217580497</v>
      </c>
      <c r="H13" s="1">
        <f>bune!H$2</f>
        <v>42562.250903780638</v>
      </c>
      <c r="I13" s="1">
        <f>bune!I$2</f>
        <v>46124.680449729451</v>
      </c>
      <c r="J13" s="1">
        <f>bune!J$2</f>
        <v>48377.401756647618</v>
      </c>
      <c r="K13" s="1">
        <f>bune!K$2</f>
        <v>48930.507282205304</v>
      </c>
      <c r="L13" s="1">
        <f>bune!L$2</f>
        <v>44140.409418665113</v>
      </c>
      <c r="M13" s="1">
        <f>bune!M$2</f>
        <v>43543.207010942366</v>
      </c>
      <c r="N13" s="1">
        <f>bune!N$2</f>
        <v>43461.52205345843</v>
      </c>
      <c r="O13" s="1">
        <f>bune!O$2</f>
        <v>40031.042394794502</v>
      </c>
      <c r="P13" s="1">
        <f>bune!P$2</f>
        <v>37702.49768360523</v>
      </c>
      <c r="Q13" s="1">
        <f>bune!Q$2</f>
        <v>36380.632633351241</v>
      </c>
      <c r="R13" s="1">
        <f>bune!R$2</f>
        <v>36643.294045195864</v>
      </c>
    </row>
    <row r="14" spans="1:18" ht="11.25" customHeight="1" x14ac:dyDescent="0.25">
      <c r="A14" s="28" t="s">
        <v>137</v>
      </c>
      <c r="B14" s="29" t="str">
        <f ca="1">HYPERLINK("#"&amp;CELL("address",GIC!$C$2),"GIC")</f>
        <v>GIC</v>
      </c>
      <c r="C14" s="30">
        <f>GIC!C$2</f>
        <v>1730113.9288263069</v>
      </c>
      <c r="D14" s="30">
        <f>GIC!D$2</f>
        <v>1769011.7596199997</v>
      </c>
      <c r="E14" s="30">
        <f>GIC!E$2</f>
        <v>1767631.4999999995</v>
      </c>
      <c r="F14" s="30">
        <f>GIC!F$2</f>
        <v>1805019.1</v>
      </c>
      <c r="G14" s="30">
        <f>GIC!G$2</f>
        <v>1823441.89463</v>
      </c>
      <c r="H14" s="30">
        <f>GIC!H$2</f>
        <v>1830863.6300362092</v>
      </c>
      <c r="I14" s="30">
        <f>GIC!I$2</f>
        <v>1839347.1590200006</v>
      </c>
      <c r="J14" s="30">
        <f>GIC!J$2</f>
        <v>1809931.3403099999</v>
      </c>
      <c r="K14" s="30">
        <f>GIC!K$2</f>
        <v>1804391.35992</v>
      </c>
      <c r="L14" s="30">
        <f>GIC!L$2</f>
        <v>1699956.4955600002</v>
      </c>
      <c r="M14" s="30">
        <f>GIC!M$2</f>
        <v>1764365.1714913542</v>
      </c>
      <c r="N14" s="30">
        <f>GIC!N$2</f>
        <v>1698946.8909116741</v>
      </c>
      <c r="O14" s="30">
        <f>GIC!O$2</f>
        <v>1685617.0830840422</v>
      </c>
      <c r="P14" s="30">
        <f>GIC!P$2</f>
        <v>1667790.7709945536</v>
      </c>
      <c r="Q14" s="30">
        <f>GIC!Q$2</f>
        <v>1607754.1793130846</v>
      </c>
      <c r="R14" s="30">
        <f>GIC!R$2</f>
        <v>1627476.8809308</v>
      </c>
    </row>
    <row r="15" spans="1:18" ht="11.25" customHeight="1" x14ac:dyDescent="0.25">
      <c r="A15" s="28" t="s">
        <v>139</v>
      </c>
      <c r="B15" s="29" t="str">
        <f ca="1">HYPERLINK("#"&amp;CELL("address",TITOT!$C$2),"TITOT")</f>
        <v>TITOT</v>
      </c>
      <c r="C15" s="30">
        <f>TITOT!C$2</f>
        <v>1434071.2955001441</v>
      </c>
      <c r="D15" s="30">
        <f>TITOT!D$2</f>
        <v>1446199.1999999997</v>
      </c>
      <c r="E15" s="30">
        <f>TITOT!E$2</f>
        <v>1451177.9999999995</v>
      </c>
      <c r="F15" s="30">
        <f>TITOT!F$2</f>
        <v>1485672.3999999994</v>
      </c>
      <c r="G15" s="30">
        <f>TITOT!G$2</f>
        <v>1507576.7999999998</v>
      </c>
      <c r="H15" s="30">
        <f>TITOT!H$2</f>
        <v>1504184.0546479404</v>
      </c>
      <c r="I15" s="30">
        <f>TITOT!I$2</f>
        <v>1514950.3</v>
      </c>
      <c r="J15" s="30">
        <f>TITOT!J$2</f>
        <v>1497770.4000000001</v>
      </c>
      <c r="K15" s="30">
        <f>TITOT!K$2</f>
        <v>1480731.0999999999</v>
      </c>
      <c r="L15" s="30">
        <f>TITOT!L$2</f>
        <v>1372108.8</v>
      </c>
      <c r="M15" s="30">
        <f>TITOT!M$2</f>
        <v>1398399.5891850593</v>
      </c>
      <c r="N15" s="30">
        <f>TITOT!N$2</f>
        <v>1372050.683099264</v>
      </c>
      <c r="O15" s="30">
        <f>TITOT!O$2</f>
        <v>1358726.402025413</v>
      </c>
      <c r="P15" s="30">
        <f>TITOT!P$2</f>
        <v>1304132.750549346</v>
      </c>
      <c r="Q15" s="30">
        <f>TITOT!Q$2</f>
        <v>1278250.6209993309</v>
      </c>
      <c r="R15" s="30">
        <f>TITOT!R$2</f>
        <v>1304200.9171682429</v>
      </c>
    </row>
    <row r="16" spans="1:18" ht="11.25" customHeight="1" x14ac:dyDescent="0.25">
      <c r="A16" s="32" t="s">
        <v>141</v>
      </c>
      <c r="B16" s="29" t="str">
        <f ca="1">HYPERLINK("#"&amp;CELL("address",tipgn!$C$2),"tipgn")</f>
        <v>tipgn</v>
      </c>
      <c r="C16" s="33">
        <f>tipgn!C$2</f>
        <v>243840.7853253076</v>
      </c>
      <c r="D16" s="33">
        <f>tipgn!D$2</f>
        <v>252665.5</v>
      </c>
      <c r="E16" s="33">
        <f>tipgn!E$2</f>
        <v>255556.00000000003</v>
      </c>
      <c r="F16" s="33">
        <f>tipgn!F$2</f>
        <v>257017.5</v>
      </c>
      <c r="G16" s="33">
        <f>tipgn!G$2</f>
        <v>260286.1</v>
      </c>
      <c r="H16" s="33">
        <f>tipgn!H$2</f>
        <v>257515.97879048434</v>
      </c>
      <c r="I16" s="33">
        <f>tipgn!I$2</f>
        <v>255498.99999999997</v>
      </c>
      <c r="J16" s="33">
        <f>tipgn!J$2</f>
        <v>241409.79999999996</v>
      </c>
      <c r="K16" s="33">
        <f>tipgn!K$2</f>
        <v>241908.7</v>
      </c>
      <c r="L16" s="33">
        <f>tipgn!L$2</f>
        <v>230772.49999999997</v>
      </c>
      <c r="M16" s="33">
        <f>tipgn!M$2</f>
        <v>236562.36266360947</v>
      </c>
      <c r="N16" s="33">
        <f>tipgn!N$2</f>
        <v>234006.83099264395</v>
      </c>
      <c r="O16" s="33">
        <f>tipgn!O$2</f>
        <v>227718.52011082458</v>
      </c>
      <c r="P16" s="33">
        <f>tipgn!P$2</f>
        <v>226281.88592719947</v>
      </c>
      <c r="Q16" s="33">
        <f>tipgn!Q$2</f>
        <v>226139.58154198923</v>
      </c>
      <c r="R16" s="33">
        <f>tipgn!R$2</f>
        <v>221202.25470526391</v>
      </c>
    </row>
    <row r="17" spans="1:18" ht="11.25" customHeight="1" x14ac:dyDescent="0.25">
      <c r="A17" s="32" t="s">
        <v>143</v>
      </c>
      <c r="B17" s="29" t="str">
        <f ca="1">HYPERLINK("#"&amp;CELL("address",tipgt!$C$2),"tipgt")</f>
        <v>tipgt</v>
      </c>
      <c r="C17" s="33">
        <f>tipgt!C$2</f>
        <v>384756.47455461742</v>
      </c>
      <c r="D17" s="33">
        <f>tipgt!D$2</f>
        <v>393273.73746000003</v>
      </c>
      <c r="E17" s="33">
        <f>tipgt!E$2</f>
        <v>403459.52824000001</v>
      </c>
      <c r="F17" s="33">
        <f>tipgt!F$2</f>
        <v>421047.82514999999</v>
      </c>
      <c r="G17" s="33">
        <f>tipgt!G$2</f>
        <v>425310.85871999996</v>
      </c>
      <c r="H17" s="33">
        <f>tipgt!H$2</f>
        <v>429974.66415229172</v>
      </c>
      <c r="I17" s="33">
        <f>tipgt!I$2</f>
        <v>441205.39305999997</v>
      </c>
      <c r="J17" s="33">
        <f>tipgt!J$2</f>
        <v>447124.39122000005</v>
      </c>
      <c r="K17" s="33">
        <f>tipgt!K$2</f>
        <v>433483.87873</v>
      </c>
      <c r="L17" s="33">
        <f>tipgt!L$2</f>
        <v>402458.16147000011</v>
      </c>
      <c r="M17" s="33">
        <f>tipgt!M$2</f>
        <v>415677.57424789097</v>
      </c>
      <c r="N17" s="33">
        <f>tipgt!N$2</f>
        <v>407343.20633344445</v>
      </c>
      <c r="O17" s="33">
        <f>tipgt!O$2</f>
        <v>403640.19110945053</v>
      </c>
      <c r="P17" s="33">
        <f>tipgt!P$2</f>
        <v>382767.75580992462</v>
      </c>
      <c r="Q17" s="33">
        <f>tipgt!Q$2</f>
        <v>359826.73990940559</v>
      </c>
      <c r="R17" s="33">
        <f>tipgt!R$2</f>
        <v>362585.36472793389</v>
      </c>
    </row>
    <row r="18" spans="1:18" ht="11.25" customHeight="1" x14ac:dyDescent="0.25">
      <c r="A18" s="34" t="s">
        <v>551</v>
      </c>
      <c r="B18" s="29" t="str">
        <f ca="1">HYPERLINK("#"&amp;CELL("address",tipgtele!$C$2),"tipgtele")</f>
        <v>tipgtele</v>
      </c>
      <c r="C18" s="35">
        <f>tipgtele!C$2</f>
        <v>263379.96637945523</v>
      </c>
      <c r="D18" s="35">
        <f>tipgtele!D$2</f>
        <v>267412.75444380002</v>
      </c>
      <c r="E18" s="35">
        <f>tipgtele!E$2</f>
        <v>274326.13356655004</v>
      </c>
      <c r="F18" s="35">
        <f>tipgtele!F$2</f>
        <v>278932.15757359995</v>
      </c>
      <c r="G18" s="35">
        <f>tipgtele!G$2</f>
        <v>280831.98279839999</v>
      </c>
      <c r="H18" s="35">
        <f>tipgtele!H$2</f>
        <v>284015.37336109352</v>
      </c>
      <c r="I18" s="35">
        <f>tipgtele!I$2</f>
        <v>288068.75783889997</v>
      </c>
      <c r="J18" s="35">
        <f>tipgtele!J$2</f>
        <v>294352.88234840002</v>
      </c>
      <c r="K18" s="35">
        <f>tipgtele!K$2</f>
        <v>281900.88208079996</v>
      </c>
      <c r="L18" s="35">
        <f>tipgtele!L$2</f>
        <v>257624.65378085003</v>
      </c>
      <c r="M18" s="35">
        <f>tipgtele!M$2</f>
        <v>252008.22049070208</v>
      </c>
      <c r="N18" s="35">
        <f>tipgtele!N$2</f>
        <v>251328.10773944724</v>
      </c>
      <c r="O18" s="35">
        <f>tipgtele!O$2</f>
        <v>249820.11836721789</v>
      </c>
      <c r="P18" s="35">
        <f>tipgtele!P$2</f>
        <v>235178.85593444161</v>
      </c>
      <c r="Q18" s="35">
        <f>tipgtele!Q$2</f>
        <v>219599.97628794966</v>
      </c>
      <c r="R18" s="35">
        <f>tipgtele!R$2</f>
        <v>220256.3095560795</v>
      </c>
    </row>
    <row r="19" spans="1:18" ht="11.25" customHeight="1" x14ac:dyDescent="0.25">
      <c r="A19" s="34" t="s">
        <v>434</v>
      </c>
      <c r="B19" s="29" t="str">
        <f ca="1">HYPERLINK("#"&amp;CELL("address",tipgtchp!$C$2),"tipgtchp")</f>
        <v>tipgtchp</v>
      </c>
      <c r="C19" s="35">
        <f>tipgtchp!C$2</f>
        <v>121099.30362753633</v>
      </c>
      <c r="D19" s="35">
        <f>tipgtchp!D$2</f>
        <v>125619.4830162</v>
      </c>
      <c r="E19" s="35">
        <f>tipgtchp!E$2</f>
        <v>128832.29532345</v>
      </c>
      <c r="F19" s="35">
        <f>tipgtchp!F$2</f>
        <v>141763.9675764</v>
      </c>
      <c r="G19" s="35">
        <f>tipgtchp!G$2</f>
        <v>144107.27614159998</v>
      </c>
      <c r="H19" s="35">
        <f>tipgtchp!H$2</f>
        <v>145557.33703176383</v>
      </c>
      <c r="I19" s="35">
        <f>tipgtchp!I$2</f>
        <v>152705.0321711</v>
      </c>
      <c r="J19" s="35">
        <f>tipgtchp!J$2</f>
        <v>152345.31615160001</v>
      </c>
      <c r="K19" s="35">
        <f>tipgtchp!K$2</f>
        <v>151122.89587920002</v>
      </c>
      <c r="L19" s="35">
        <f>tipgtchp!L$2</f>
        <v>144367.01198915002</v>
      </c>
      <c r="M19" s="35">
        <f>tipgtchp!M$2</f>
        <v>163128.3916859173</v>
      </c>
      <c r="N19" s="35">
        <f>tipgtchp!N$2</f>
        <v>155435.27628648846</v>
      </c>
      <c r="O19" s="35">
        <f>tipgtchp!O$2</f>
        <v>152804.0700578613</v>
      </c>
      <c r="P19" s="35">
        <f>tipgtchp!P$2</f>
        <v>146444.20703130602</v>
      </c>
      <c r="Q19" s="35">
        <f>tipgtchp!Q$2</f>
        <v>139179.11385421181</v>
      </c>
      <c r="R19" s="35">
        <f>tipgtchp!R$2</f>
        <v>141192.76971132142</v>
      </c>
    </row>
    <row r="20" spans="1:18" ht="11.25" customHeight="1" x14ac:dyDescent="0.25">
      <c r="A20" s="34" t="s">
        <v>145</v>
      </c>
      <c r="B20" s="29" t="str">
        <f ca="1">HYPERLINK("#"&amp;CELL("address",B_101017!$C$2),"B_101017")</f>
        <v>B_101017</v>
      </c>
      <c r="C20" s="35">
        <f>B_101017!C$2</f>
        <v>277.20454762587178</v>
      </c>
      <c r="D20" s="35">
        <f>B_101017!D$2</f>
        <v>241.5</v>
      </c>
      <c r="E20" s="35">
        <f>B_101017!E$2</f>
        <v>301.09934999999996</v>
      </c>
      <c r="F20" s="35">
        <f>B_101017!F$2</f>
        <v>351.7</v>
      </c>
      <c r="G20" s="35">
        <f>B_101017!G$2</f>
        <v>371.59978000000001</v>
      </c>
      <c r="H20" s="35">
        <f>B_101017!H$2</f>
        <v>401.95375943441326</v>
      </c>
      <c r="I20" s="35">
        <f>B_101017!I$2</f>
        <v>431.60305</v>
      </c>
      <c r="J20" s="35">
        <f>B_101017!J$2</f>
        <v>426.19271999999995</v>
      </c>
      <c r="K20" s="35">
        <f>B_101017!K$2</f>
        <v>460.10077000000001</v>
      </c>
      <c r="L20" s="35">
        <f>B_101017!L$2</f>
        <v>466.49570000000006</v>
      </c>
      <c r="M20" s="35">
        <f>B_101017!M$2</f>
        <v>540.96207127161586</v>
      </c>
      <c r="N20" s="35">
        <f>B_101017!N$2</f>
        <v>579.82230750881524</v>
      </c>
      <c r="O20" s="35">
        <f>B_101017!O$2</f>
        <v>1016.0026843713329</v>
      </c>
      <c r="P20" s="35">
        <f>B_101017!P$2</f>
        <v>1144.692844176938</v>
      </c>
      <c r="Q20" s="35">
        <f>B_101017!Q$2</f>
        <v>1047.6497672441251</v>
      </c>
      <c r="R20" s="35">
        <f>B_101017!R$2</f>
        <v>1136.285460532968</v>
      </c>
    </row>
    <row r="21" spans="1:18" ht="11.25" customHeight="1" x14ac:dyDescent="0.25">
      <c r="A21" s="32" t="s">
        <v>147</v>
      </c>
      <c r="B21" s="29" t="str">
        <f ca="1">HYPERLINK("#"&amp;CELL("address",tidh!$C$2),"tidh")</f>
        <v>tidh</v>
      </c>
      <c r="C21" s="33">
        <f>tidh!C$2</f>
        <v>20122.770368919773</v>
      </c>
      <c r="D21" s="33">
        <f>tidh!D$2</f>
        <v>20563.815349999997</v>
      </c>
      <c r="E21" s="33">
        <f>tidh!E$2</f>
        <v>19991.428690000001</v>
      </c>
      <c r="F21" s="33">
        <f>tidh!F$2</f>
        <v>22991.342720000004</v>
      </c>
      <c r="G21" s="33">
        <f>tidh!G$2</f>
        <v>21210.964359999998</v>
      </c>
      <c r="H21" s="33">
        <f>tidh!H$2</f>
        <v>20510.227501823163</v>
      </c>
      <c r="I21" s="33">
        <f>tidh!I$2</f>
        <v>19565.109769999999</v>
      </c>
      <c r="J21" s="33">
        <f>tidh!J$2</f>
        <v>18902.145380000002</v>
      </c>
      <c r="K21" s="33">
        <f>tidh!K$2</f>
        <v>19135.912559999997</v>
      </c>
      <c r="L21" s="33">
        <f>tidh!L$2</f>
        <v>19106.093090000002</v>
      </c>
      <c r="M21" s="33">
        <f>tidh!M$2</f>
        <v>21859.193961170138</v>
      </c>
      <c r="N21" s="33">
        <f>tidh!N$2</f>
        <v>19838.486157715623</v>
      </c>
      <c r="O21" s="33">
        <f>tidh!O$2</f>
        <v>21631.279516892024</v>
      </c>
      <c r="P21" s="33">
        <f>tidh!P$2</f>
        <v>20718.525118940961</v>
      </c>
      <c r="Q21" s="33">
        <f>tidh!Q$2</f>
        <v>19577.775760222336</v>
      </c>
      <c r="R21" s="33">
        <f>tidh!R$2</f>
        <v>19925.82176492309</v>
      </c>
    </row>
    <row r="22" spans="1:18" ht="11.25" customHeight="1" x14ac:dyDescent="0.25">
      <c r="A22" s="32" t="s">
        <v>149</v>
      </c>
      <c r="B22" s="29" t="str">
        <f ca="1">HYPERLINK("#"&amp;CELL("address",tirf!$C$2),"tirf")</f>
        <v>tirf</v>
      </c>
      <c r="C22" s="33">
        <f>tirf!C$2</f>
        <v>712301.44811677095</v>
      </c>
      <c r="D22" s="33">
        <f>tirf!D$2</f>
        <v>710481.39824000001</v>
      </c>
      <c r="E22" s="33">
        <f>tirf!E$2</f>
        <v>705371.83516999986</v>
      </c>
      <c r="F22" s="33">
        <f>tirf!F$2</f>
        <v>715643.63959000004</v>
      </c>
      <c r="G22" s="33">
        <f>tirf!G$2</f>
        <v>731074.88129999989</v>
      </c>
      <c r="H22" s="33">
        <f>tirf!H$2</f>
        <v>728885.51357080112</v>
      </c>
      <c r="I22" s="33">
        <f>tirf!I$2</f>
        <v>727581.4483899998</v>
      </c>
      <c r="J22" s="33">
        <f>tirf!J$2</f>
        <v>718881.06212999998</v>
      </c>
      <c r="K22" s="33">
        <f>tirf!K$2</f>
        <v>717936.96889999986</v>
      </c>
      <c r="L22" s="33">
        <f>tirf!L$2</f>
        <v>668778.04859000002</v>
      </c>
      <c r="M22" s="33">
        <f>tirf!M$2</f>
        <v>661964.06071686652</v>
      </c>
      <c r="N22" s="33">
        <f>tirf!N$2</f>
        <v>649294.91067928146</v>
      </c>
      <c r="O22" s="33">
        <f>tirf!O$2</f>
        <v>645585.35292994441</v>
      </c>
      <c r="P22" s="33">
        <f>tirf!P$2</f>
        <v>614619.66046552395</v>
      </c>
      <c r="Q22" s="33">
        <f>tirf!Q$2</f>
        <v>612959.23036263045</v>
      </c>
      <c r="R22" s="33">
        <f>tirf!R$2</f>
        <v>642093.4442608183</v>
      </c>
    </row>
    <row r="23" spans="1:18" ht="11.25" customHeight="1" x14ac:dyDescent="0.25">
      <c r="A23" s="32" t="s">
        <v>151</v>
      </c>
      <c r="B23" s="29" t="str">
        <f ca="1">HYPERLINK("#"&amp;CELL("address",tick!$C$2),"tick")</f>
        <v>tick</v>
      </c>
      <c r="C23" s="33">
        <f>tick!C$2</f>
        <v>52019.433144393806</v>
      </c>
      <c r="D23" s="33">
        <f>tick!D$2</f>
        <v>49138.122139999985</v>
      </c>
      <c r="E23" s="33">
        <f>tick!E$2</f>
        <v>46643.68212999995</v>
      </c>
      <c r="F23" s="33">
        <f>tick!F$2</f>
        <v>47856.140400000011</v>
      </c>
      <c r="G23" s="33">
        <f>tick!G$2</f>
        <v>48121.857240000005</v>
      </c>
      <c r="H23" s="33">
        <f>tick!H$2</f>
        <v>46110.442507036547</v>
      </c>
      <c r="I23" s="33">
        <f>tick!I$2</f>
        <v>49223.523100000042</v>
      </c>
      <c r="J23" s="33">
        <f>tick!J$2</f>
        <v>49420.505849999987</v>
      </c>
      <c r="K23" s="33">
        <f>tick!K$2</f>
        <v>47419.942190000009</v>
      </c>
      <c r="L23" s="33">
        <f>tick!L$2</f>
        <v>34941.273449999971</v>
      </c>
      <c r="M23" s="33">
        <f>tick!M$2</f>
        <v>42304.297879732461</v>
      </c>
      <c r="N23" s="33">
        <f>tick!N$2</f>
        <v>41836.293316255469</v>
      </c>
      <c r="O23" s="33">
        <f>tick!O$2</f>
        <v>40234.404062039837</v>
      </c>
      <c r="P23" s="33">
        <f>tick!P$2</f>
        <v>39276.466474297187</v>
      </c>
      <c r="Q23" s="33">
        <f>tick!Q$2</f>
        <v>38798.002541326889</v>
      </c>
      <c r="R23" s="33">
        <f>tick!R$2</f>
        <v>37766.719014627233</v>
      </c>
    </row>
    <row r="24" spans="1:18" ht="11.25" customHeight="1" x14ac:dyDescent="0.25">
      <c r="A24" s="32" t="s">
        <v>153</v>
      </c>
      <c r="B24" s="29" t="str">
        <f ca="1">HYPERLINK("#"&amp;CELL("address",tibf!$C$2),"tibf")</f>
        <v>tibf</v>
      </c>
      <c r="C24" s="33">
        <f>tibf!C$2</f>
        <v>15304.637269837858</v>
      </c>
      <c r="D24" s="33">
        <f>tibf!D$2</f>
        <v>14356.367529999996</v>
      </c>
      <c r="E24" s="33">
        <f>tibf!E$2</f>
        <v>14532.919409999999</v>
      </c>
      <c r="F24" s="33">
        <f>tibf!F$2</f>
        <v>15219.866959999996</v>
      </c>
      <c r="G24" s="33">
        <f>tibf!G$2</f>
        <v>15768.508169999997</v>
      </c>
      <c r="H24" s="33">
        <f>tibf!H$2</f>
        <v>15379.868952557979</v>
      </c>
      <c r="I24" s="33">
        <f>tibf!I$2</f>
        <v>15774.248530000001</v>
      </c>
      <c r="J24" s="33">
        <f>tibf!J$2</f>
        <v>16138.049609999998</v>
      </c>
      <c r="K24" s="33">
        <f>tibf!K$2</f>
        <v>14948.503669999998</v>
      </c>
      <c r="L24" s="33">
        <f>tibf!L$2</f>
        <v>10317.073899999998</v>
      </c>
      <c r="M24" s="33">
        <f>tibf!M$2</f>
        <v>13480.61818088793</v>
      </c>
      <c r="N24" s="33">
        <f>tibf!N$2</f>
        <v>13163.860477475484</v>
      </c>
      <c r="O24" s="33">
        <f>tibf!O$2</f>
        <v>13019.834283528447</v>
      </c>
      <c r="P24" s="33">
        <f>tibf!P$2</f>
        <v>13405.112928432411</v>
      </c>
      <c r="Q24" s="33">
        <f>tibf!Q$2</f>
        <v>13700.284529119124</v>
      </c>
      <c r="R24" s="33">
        <f>tibf!R$2</f>
        <v>13597.294044474642</v>
      </c>
    </row>
    <row r="25" spans="1:18" ht="11.25" customHeight="1" x14ac:dyDescent="0.25">
      <c r="A25" s="32" t="s">
        <v>155</v>
      </c>
      <c r="B25" s="29" t="str">
        <f ca="1">HYPERLINK("#"&amp;CELL("address",tigw!$C$2),"tigw")</f>
        <v>tigw</v>
      </c>
      <c r="C25" s="33">
        <f>tigw!C$2</f>
        <v>893.9321897183936</v>
      </c>
      <c r="D25" s="33">
        <f>tigw!D$2</f>
        <v>802.16285999999991</v>
      </c>
      <c r="E25" s="33">
        <f>tigw!E$2</f>
        <v>820.83138000000008</v>
      </c>
      <c r="F25" s="33">
        <f>tigw!F$2</f>
        <v>808.51990999999998</v>
      </c>
      <c r="G25" s="33">
        <f>tigw!G$2</f>
        <v>831.37730999999997</v>
      </c>
      <c r="H25" s="33">
        <f>tigw!H$2</f>
        <v>802.04297687630788</v>
      </c>
      <c r="I25" s="33">
        <f>tigw!I$2</f>
        <v>811.20366000000001</v>
      </c>
      <c r="J25" s="33">
        <f>tigw!J$2</f>
        <v>820.81227999999999</v>
      </c>
      <c r="K25" s="33">
        <f>tigw!K$2</f>
        <v>876.00616000000002</v>
      </c>
      <c r="L25" s="33">
        <f>tigw!L$2</f>
        <v>786.50685999999996</v>
      </c>
      <c r="M25" s="33">
        <f>tigw!M$2</f>
        <v>917.6467870186334</v>
      </c>
      <c r="N25" s="33">
        <f>tigw!N$2</f>
        <v>903.36199310965048</v>
      </c>
      <c r="O25" s="33">
        <f>tigw!O$2</f>
        <v>862.44534908716605</v>
      </c>
      <c r="P25" s="33">
        <f>tigw!P$2</f>
        <v>779.59338225033935</v>
      </c>
      <c r="Q25" s="33">
        <f>tigw!Q$2</f>
        <v>767.88623189115333</v>
      </c>
      <c r="R25" s="33">
        <f>tigw!R$2</f>
        <v>701.1805771982024</v>
      </c>
    </row>
    <row r="26" spans="1:18" ht="11.25" customHeight="1" x14ac:dyDescent="0.25">
      <c r="A26" s="32" t="s">
        <v>157</v>
      </c>
      <c r="B26" s="29" t="str">
        <f ca="1">HYPERLINK("#"&amp;CELL("address",tipf!$C$2),"tipf")</f>
        <v>tipf</v>
      </c>
      <c r="C26" s="33">
        <f>tipf!C$2</f>
        <v>533.22374963192908</v>
      </c>
      <c r="D26" s="33">
        <f>tipf!D$2</f>
        <v>468.9015</v>
      </c>
      <c r="E26" s="33">
        <f>tipf!E$2</f>
        <v>422.89995999999996</v>
      </c>
      <c r="F26" s="33">
        <f>tipf!F$2</f>
        <v>400.46448999999996</v>
      </c>
      <c r="G26" s="33">
        <f>tipf!G$2</f>
        <v>332.70055000000002</v>
      </c>
      <c r="H26" s="33">
        <f>tipf!H$2</f>
        <v>275.34150405950476</v>
      </c>
      <c r="I26" s="33">
        <f>tipf!I$2</f>
        <v>273.29528999999997</v>
      </c>
      <c r="J26" s="33">
        <f>tipf!J$2</f>
        <v>252.99978999999999</v>
      </c>
      <c r="K26" s="33">
        <f>tipf!K$2</f>
        <v>240.99964</v>
      </c>
      <c r="L26" s="33">
        <f>tipf!L$2</f>
        <v>240.19980999999999</v>
      </c>
      <c r="M26" s="33">
        <f>tipf!M$2</f>
        <v>244.29149509843876</v>
      </c>
      <c r="N26" s="33">
        <f>tipf!N$2</f>
        <v>239.03681211462674</v>
      </c>
      <c r="O26" s="33">
        <f>tipf!O$2</f>
        <v>183.38584730246924</v>
      </c>
      <c r="P26" s="33">
        <f>tipf!P$2</f>
        <v>255.11880436250459</v>
      </c>
      <c r="Q26" s="33">
        <f>tipf!Q$2</f>
        <v>240.2073475412646</v>
      </c>
      <c r="R26" s="33">
        <f>tipf!R$2</f>
        <v>212.29164410857749</v>
      </c>
    </row>
    <row r="27" spans="1:18" ht="11.25" customHeight="1" x14ac:dyDescent="0.25">
      <c r="A27" s="32" t="s">
        <v>159</v>
      </c>
      <c r="B27" s="29" t="str">
        <f ca="1">HYPERLINK("#"&amp;CELL("address",tibr!$C$2),"tibr")</f>
        <v>tibr</v>
      </c>
      <c r="C27" s="33">
        <f>tibr!C$2</f>
        <v>3838.2099094030978</v>
      </c>
      <c r="D27" s="33">
        <f>tibr!D$2</f>
        <v>4007.9045299999998</v>
      </c>
      <c r="E27" s="33">
        <f>tibr!E$2</f>
        <v>3968.7882100000002</v>
      </c>
      <c r="F27" s="33">
        <f>tibr!F$2</f>
        <v>4259.4880299999995</v>
      </c>
      <c r="G27" s="33">
        <f>tibr!G$2</f>
        <v>4064.1697899999999</v>
      </c>
      <c r="H27" s="33">
        <f>tibr!H$2</f>
        <v>4142.1547905046018</v>
      </c>
      <c r="I27" s="33">
        <f>tibr!I$2</f>
        <v>4365.969070000001</v>
      </c>
      <c r="J27" s="33">
        <f>tibr!J$2</f>
        <v>4179.3222399999995</v>
      </c>
      <c r="K27" s="33">
        <f>tibr!K$2</f>
        <v>4039.2815299999997</v>
      </c>
      <c r="L27" s="33">
        <f>tibr!L$2</f>
        <v>3664.8386500000001</v>
      </c>
      <c r="M27" s="33">
        <f>tibr!M$2</f>
        <v>4299.02080429957</v>
      </c>
      <c r="N27" s="33">
        <f>tibr!N$2</f>
        <v>4158.9742130308596</v>
      </c>
      <c r="O27" s="33">
        <f>tibr!O$2</f>
        <v>4469.1042673234715</v>
      </c>
      <c r="P27" s="33">
        <f>tibr!P$2</f>
        <v>4650.0315246299351</v>
      </c>
      <c r="Q27" s="33">
        <f>tibr!Q$2</f>
        <v>4957.595220633184</v>
      </c>
      <c r="R27" s="33">
        <f>tibr!R$2</f>
        <v>4607.439163353868</v>
      </c>
    </row>
    <row r="28" spans="1:18" ht="11.25" customHeight="1" x14ac:dyDescent="0.25">
      <c r="A28" s="32" t="s">
        <v>161</v>
      </c>
      <c r="B28" s="29" t="str">
        <f ca="1">HYPERLINK("#"&amp;CELL("address",tich!$C$2),"tich")</f>
        <v>tich</v>
      </c>
      <c r="C28" s="33">
        <f>tich!C$2</f>
        <v>147.46345406735884</v>
      </c>
      <c r="D28" s="33">
        <f>tich!D$2</f>
        <v>122.18168999999999</v>
      </c>
      <c r="E28" s="33">
        <f>tich!E$2</f>
        <v>103.99805999999998</v>
      </c>
      <c r="F28" s="33">
        <f>tich!F$2</f>
        <v>98.103219999999993</v>
      </c>
      <c r="G28" s="33">
        <f>tich!G$2</f>
        <v>86.794499999999999</v>
      </c>
      <c r="H28" s="33">
        <f>tich!H$2</f>
        <v>68.667920598517711</v>
      </c>
      <c r="I28" s="33">
        <f>tich!I$2</f>
        <v>60.511290000000002</v>
      </c>
      <c r="J28" s="33">
        <f>tich!J$2</f>
        <v>62.7958</v>
      </c>
      <c r="K28" s="33">
        <f>tich!K$2</f>
        <v>75.999020000000002</v>
      </c>
      <c r="L28" s="33">
        <f>tich!L$2</f>
        <v>212.30693999999994</v>
      </c>
      <c r="M28" s="33">
        <f>tich!M$2</f>
        <v>198.88620379326071</v>
      </c>
      <c r="N28" s="33">
        <f>tich!N$2</f>
        <v>199.60316156204993</v>
      </c>
      <c r="O28" s="33">
        <f>tich!O$2</f>
        <v>222.22208345954536</v>
      </c>
      <c r="P28" s="33">
        <f>tich!P$2</f>
        <v>208.10611584431896</v>
      </c>
      <c r="Q28" s="33">
        <f>tich!Q$2</f>
        <v>213.19351598223841</v>
      </c>
      <c r="R28" s="33">
        <f>tich!R$2</f>
        <v>203.68738579916248</v>
      </c>
    </row>
    <row r="29" spans="1:18" ht="11.25" customHeight="1" x14ac:dyDescent="0.25">
      <c r="A29" s="32" t="s">
        <v>163</v>
      </c>
      <c r="B29" s="29" t="str">
        <f ca="1">HYPERLINK("#"&amp;CELL("address",ticl!$C$2),"ticl")</f>
        <v>ticl</v>
      </c>
      <c r="C29" s="33">
        <f>ticl!C$2</f>
        <v>299.80478157935329</v>
      </c>
      <c r="D29" s="33">
        <f>ticl!D$2</f>
        <v>307.60867000000002</v>
      </c>
      <c r="E29" s="33">
        <f>ticl!E$2</f>
        <v>296.18875000000003</v>
      </c>
      <c r="F29" s="33">
        <f>ticl!F$2</f>
        <v>322</v>
      </c>
      <c r="G29" s="33">
        <f>ticl!G$2</f>
        <v>478.18801000000002</v>
      </c>
      <c r="H29" s="33">
        <f>ticl!H$2</f>
        <v>508.49944611326328</v>
      </c>
      <c r="I29" s="33">
        <f>ticl!I$2</f>
        <v>538.98431000000005</v>
      </c>
      <c r="J29" s="33">
        <f>ticl!J$2</f>
        <v>501.61399999999998</v>
      </c>
      <c r="K29" s="33">
        <f>ticl!K$2</f>
        <v>543.21528000000001</v>
      </c>
      <c r="L29" s="33">
        <f>ticl!L$2</f>
        <v>714.62442999999996</v>
      </c>
      <c r="M29" s="33">
        <f>ticl!M$2</f>
        <v>790.55534713574082</v>
      </c>
      <c r="N29" s="33">
        <f>ticl!N$2</f>
        <v>950.9448312115876</v>
      </c>
      <c r="O29" s="33">
        <f>ticl!O$2</f>
        <v>943.20209838324354</v>
      </c>
      <c r="P29" s="33">
        <f>ticl!P$2</f>
        <v>982.61742428625121</v>
      </c>
      <c r="Q29" s="33">
        <f>ticl!Q$2</f>
        <v>839.06563485239303</v>
      </c>
      <c r="R29" s="33">
        <f>ticl!R$2</f>
        <v>1027.8333509559559</v>
      </c>
    </row>
    <row r="30" spans="1:18" ht="11.25" customHeight="1" x14ac:dyDescent="0.25">
      <c r="A30" s="32" t="s">
        <v>165</v>
      </c>
      <c r="B30" s="29" t="str">
        <f ca="1">HYPERLINK("#"&amp;CELL("address",tibg!$C$2),"tibg")</f>
        <v>tibg</v>
      </c>
      <c r="C30" s="33">
        <f>tibg!C$2</f>
        <v>13.112635896407541</v>
      </c>
      <c r="D30" s="33">
        <f>tibg!D$2</f>
        <v>11.500030000000001</v>
      </c>
      <c r="E30" s="33">
        <f>tibg!E$2</f>
        <v>9.9</v>
      </c>
      <c r="F30" s="33">
        <f>tibg!F$2</f>
        <v>7.5095299999999998</v>
      </c>
      <c r="G30" s="33">
        <f>tibg!G$2</f>
        <v>10.40005</v>
      </c>
      <c r="H30" s="33">
        <f>tibg!H$2</f>
        <v>10.652534793410618</v>
      </c>
      <c r="I30" s="33">
        <f>tibg!I$2</f>
        <v>51.613530000000004</v>
      </c>
      <c r="J30" s="33">
        <f>tibg!J$2</f>
        <v>76.901700000000005</v>
      </c>
      <c r="K30" s="33">
        <f>tibg!K$2</f>
        <v>121.69232</v>
      </c>
      <c r="L30" s="33">
        <f>tibg!L$2</f>
        <v>117.17281</v>
      </c>
      <c r="M30" s="33">
        <f>tibg!M$2</f>
        <v>101.08089755584406</v>
      </c>
      <c r="N30" s="33">
        <f>tibg!N$2</f>
        <v>115.1741314187425</v>
      </c>
      <c r="O30" s="33">
        <f>tibg!O$2</f>
        <v>216.46036717711036</v>
      </c>
      <c r="P30" s="33">
        <f>tibg!P$2</f>
        <v>187.87657365389219</v>
      </c>
      <c r="Q30" s="33">
        <f>tibg!Q$2</f>
        <v>231.0584037370937</v>
      </c>
      <c r="R30" s="33">
        <f>tibg!R$2</f>
        <v>277.5865287863374</v>
      </c>
    </row>
    <row r="31" spans="1:18" ht="11.25" customHeight="1" x14ac:dyDescent="0.25">
      <c r="A31" s="32" t="s">
        <v>167</v>
      </c>
      <c r="B31" s="29" t="str">
        <f ca="1">HYPERLINK("#"&amp;CELL("address",tigl!$C$2),"tigl")</f>
        <v>tigl</v>
      </c>
      <c r="C31" s="33">
        <f>tigl!C$2</f>
        <v>0</v>
      </c>
      <c r="D31" s="33">
        <f>tigl!D$2</f>
        <v>0</v>
      </c>
      <c r="E31" s="33">
        <f>tigl!E$2</f>
        <v>0</v>
      </c>
      <c r="F31" s="33">
        <f>tigl!F$2</f>
        <v>0</v>
      </c>
      <c r="G31" s="33">
        <f>tigl!G$2</f>
        <v>0</v>
      </c>
      <c r="H31" s="33">
        <f>tigl!H$2</f>
        <v>0</v>
      </c>
      <c r="I31" s="33">
        <f>tigl!I$2</f>
        <v>0</v>
      </c>
      <c r="J31" s="33">
        <f>tigl!J$2</f>
        <v>0</v>
      </c>
      <c r="K31" s="33">
        <f>tigl!K$2</f>
        <v>0</v>
      </c>
      <c r="L31" s="33">
        <f>tigl!L$2</f>
        <v>0</v>
      </c>
      <c r="M31" s="33">
        <f>tigl!M$2</f>
        <v>0</v>
      </c>
      <c r="N31" s="33">
        <f>tigl!N$2</f>
        <v>0</v>
      </c>
      <c r="O31" s="33">
        <f>tigl!O$2</f>
        <v>0</v>
      </c>
      <c r="P31" s="33">
        <f>tigl!P$2</f>
        <v>0</v>
      </c>
      <c r="Q31" s="33">
        <f>tigl!Q$2</f>
        <v>0</v>
      </c>
      <c r="R31" s="33">
        <f>tigl!R$2</f>
        <v>0</v>
      </c>
    </row>
    <row r="32" spans="1:18" ht="11.25" customHeight="1" x14ac:dyDescent="0.25">
      <c r="A32" s="28" t="s">
        <v>169</v>
      </c>
      <c r="B32" s="29" t="str">
        <f ca="1">HYPERLINK("#"&amp;CELL("address",TOTOT!$C$2),"TOTOT")</f>
        <v>TOTOT</v>
      </c>
      <c r="C32" s="30">
        <f>TOTOT!C$2</f>
        <v>1056463.3610394564</v>
      </c>
      <c r="D32" s="30">
        <f>TOTOT!D$2</f>
        <v>1058869.0499800001</v>
      </c>
      <c r="E32" s="30">
        <f>TOTOT!E$2</f>
        <v>1056567.5999999999</v>
      </c>
      <c r="F32" s="30">
        <f>TOTOT!F$2</f>
        <v>1081525.6999999995</v>
      </c>
      <c r="G32" s="30">
        <f>TOTOT!G$2</f>
        <v>1104929.5999999999</v>
      </c>
      <c r="H32" s="30">
        <f>TOTOT!H$2</f>
        <v>1103069.6355204212</v>
      </c>
      <c r="I32" s="30">
        <f>TOTOT!I$2</f>
        <v>1106488.54999</v>
      </c>
      <c r="J32" s="30">
        <f>TOTOT!J$2</f>
        <v>1095039.1499900001</v>
      </c>
      <c r="K32" s="30">
        <f>TOTOT!K$2</f>
        <v>1088724.7499899999</v>
      </c>
      <c r="L32" s="30">
        <f>TOTOT!L$2</f>
        <v>1006055.6000000001</v>
      </c>
      <c r="M32" s="30">
        <f>TOTOT!M$2</f>
        <v>1022229.9847138625</v>
      </c>
      <c r="N32" s="30">
        <f>TOTOT!N$2</f>
        <v>999539.7797696034</v>
      </c>
      <c r="O32" s="30">
        <f>TOTOT!O$2</f>
        <v>988320.53119327419</v>
      </c>
      <c r="P32" s="30">
        <f>TOTOT!P$2</f>
        <v>947579.15353014239</v>
      </c>
      <c r="Q32" s="30">
        <f>TOTOT!Q$2</f>
        <v>932178.58507690916</v>
      </c>
      <c r="R32" s="30">
        <f>TOTOT!R$2</f>
        <v>962771.49613069627</v>
      </c>
    </row>
    <row r="33" spans="1:18" ht="11.25" customHeight="1" x14ac:dyDescent="0.25">
      <c r="A33" s="32" t="s">
        <v>171</v>
      </c>
      <c r="B33" s="29" t="str">
        <f ca="1">HYPERLINK("#"&amp;CELL("address",topgn!$C$2),"topgn")</f>
        <v>topgn</v>
      </c>
      <c r="C33" s="33">
        <f>topgn!C$2</f>
        <v>81254.821511050686</v>
      </c>
      <c r="D33" s="33">
        <f>topgn!D$2</f>
        <v>84177.841560000015</v>
      </c>
      <c r="E33" s="33">
        <f>topgn!E$2</f>
        <v>85141.433180000007</v>
      </c>
      <c r="F33" s="33">
        <f>topgn!F$2</f>
        <v>85628.418080000003</v>
      </c>
      <c r="G33" s="33">
        <f>topgn!G$2</f>
        <v>86709.90042000002</v>
      </c>
      <c r="H33" s="33">
        <f>topgn!H$2</f>
        <v>85786.6620900259</v>
      </c>
      <c r="I33" s="33">
        <f>topgn!I$2</f>
        <v>85114.025199999989</v>
      </c>
      <c r="J33" s="33">
        <f>topgn!J$2</f>
        <v>80419.194600000017</v>
      </c>
      <c r="K33" s="33">
        <f>topgn!K$2</f>
        <v>80579.070550000004</v>
      </c>
      <c r="L33" s="33">
        <f>topgn!L$2</f>
        <v>76871.347199999989</v>
      </c>
      <c r="M33" s="33">
        <f>topgn!M$2</f>
        <v>78814.289198627012</v>
      </c>
      <c r="N33" s="33">
        <f>topgn!N$2</f>
        <v>77965.93955892243</v>
      </c>
      <c r="O33" s="33">
        <f>topgn!O$2</f>
        <v>75869.826192256325</v>
      </c>
      <c r="P33" s="33">
        <f>topgn!P$2</f>
        <v>75393.809036416817</v>
      </c>
      <c r="Q33" s="33">
        <f>topgn!Q$2</f>
        <v>75347.640993446039</v>
      </c>
      <c r="R33" s="33">
        <f>topgn!R$2</f>
        <v>73699.805375762138</v>
      </c>
    </row>
    <row r="34" spans="1:18" ht="11.25" customHeight="1" x14ac:dyDescent="0.25">
      <c r="A34" s="32" t="s">
        <v>173</v>
      </c>
      <c r="B34" s="29" t="str">
        <f ca="1">HYPERLINK("#"&amp;CELL("address",topgt!$C$2),"topgt")</f>
        <v>topgt</v>
      </c>
      <c r="C34" s="33">
        <f>topgt!C$2</f>
        <v>179736.80816360831</v>
      </c>
      <c r="D34" s="33">
        <f>topgt!D$2</f>
        <v>184381.46426000001</v>
      </c>
      <c r="E34" s="33">
        <f>topgt!E$2</f>
        <v>188943.33875999998</v>
      </c>
      <c r="F34" s="33">
        <f>topgt!F$2</f>
        <v>199408.2254</v>
      </c>
      <c r="G34" s="33">
        <f>topgt!G$2</f>
        <v>206085.59852</v>
      </c>
      <c r="H34" s="33">
        <f>topgt!H$2</f>
        <v>209107.13027485466</v>
      </c>
      <c r="I34" s="33">
        <f>topgt!I$2</f>
        <v>212938.85285</v>
      </c>
      <c r="J34" s="33">
        <f>topgt!J$2</f>
        <v>215264.17080999998</v>
      </c>
      <c r="K34" s="33">
        <f>topgt!K$2</f>
        <v>212181.45365999994</v>
      </c>
      <c r="L34" s="33">
        <f>topgt!L$2</f>
        <v>198347.92968</v>
      </c>
      <c r="M34" s="33">
        <f>topgt!M$2</f>
        <v>207614.27544025681</v>
      </c>
      <c r="N34" s="33">
        <f>topgt!N$2</f>
        <v>200837.31191951456</v>
      </c>
      <c r="O34" s="33">
        <f>topgt!O$2</f>
        <v>195305.14531647926</v>
      </c>
      <c r="P34" s="33">
        <f>topgt!P$2</f>
        <v>186549.75552819931</v>
      </c>
      <c r="Q34" s="33">
        <f>topgt!Q$2</f>
        <v>173793.95572100303</v>
      </c>
      <c r="R34" s="33">
        <f>topgt!R$2</f>
        <v>177911.6000749378</v>
      </c>
    </row>
    <row r="35" spans="1:18" ht="11.25" customHeight="1" x14ac:dyDescent="0.25">
      <c r="A35" s="34" t="s">
        <v>552</v>
      </c>
      <c r="B35" s="29" t="str">
        <f ca="1">HYPERLINK("#"&amp;CELL("address",topgtele!$C$2),"topgtele")</f>
        <v>topgtele</v>
      </c>
      <c r="C35" s="35">
        <f>topgtele!C$2</f>
        <v>104340.8092601567</v>
      </c>
      <c r="D35" s="35">
        <f>topgtele!D$2</f>
        <v>105219.90349024814</v>
      </c>
      <c r="E35" s="35">
        <f>topgtele!E$2</f>
        <v>108898.73005076255</v>
      </c>
      <c r="F35" s="35">
        <f>topgtele!F$2</f>
        <v>112723.43610722233</v>
      </c>
      <c r="G35" s="35">
        <f>topgtele!G$2</f>
        <v>112728.35809152099</v>
      </c>
      <c r="H35" s="35">
        <f>topgtele!H$2</f>
        <v>114216.66419885233</v>
      </c>
      <c r="I35" s="35">
        <f>topgtele!I$2</f>
        <v>114622.48613360559</v>
      </c>
      <c r="J35" s="35">
        <f>topgtele!J$2</f>
        <v>118385.29178382874</v>
      </c>
      <c r="K35" s="35">
        <f>topgtele!K$2</f>
        <v>115711.08289264583</v>
      </c>
      <c r="L35" s="35">
        <f>topgtele!L$2</f>
        <v>105037.0557041678</v>
      </c>
      <c r="M35" s="35">
        <f>topgtele!M$2</f>
        <v>103232.041770567</v>
      </c>
      <c r="N35" s="35">
        <f>topgtele!N$2</f>
        <v>102178.28857630896</v>
      </c>
      <c r="O35" s="35">
        <f>topgtele!O$2</f>
        <v>98585.812190502242</v>
      </c>
      <c r="P35" s="35">
        <f>topgtele!P$2</f>
        <v>92203.005729716024</v>
      </c>
      <c r="Q35" s="35">
        <f>topgtele!Q$2</f>
        <v>85737.501940836271</v>
      </c>
      <c r="R35" s="35">
        <f>topgtele!R$2</f>
        <v>87669.009653341782</v>
      </c>
    </row>
    <row r="36" spans="1:18" ht="11.25" customHeight="1" x14ac:dyDescent="0.25">
      <c r="A36" s="34" t="s">
        <v>435</v>
      </c>
      <c r="B36" s="29" t="str">
        <f ca="1">HYPERLINK("#"&amp;CELL("address",topgtchp!$C$2),"topgtchp")</f>
        <v>topgtchp</v>
      </c>
      <c r="C36" s="35">
        <f>topgtchp!C$2</f>
        <v>75395.998903451604</v>
      </c>
      <c r="D36" s="35">
        <f>topgtchp!D$2</f>
        <v>79161.560769751872</v>
      </c>
      <c r="E36" s="35">
        <f>topgtchp!E$2</f>
        <v>80044.608709237436</v>
      </c>
      <c r="F36" s="35">
        <f>topgtchp!F$2</f>
        <v>86684.789292777685</v>
      </c>
      <c r="G36" s="35">
        <f>topgtchp!G$2</f>
        <v>93357.24042847901</v>
      </c>
      <c r="H36" s="35">
        <f>topgtchp!H$2</f>
        <v>94890.46607600234</v>
      </c>
      <c r="I36" s="35">
        <f>topgtchp!I$2</f>
        <v>98316.366716394405</v>
      </c>
      <c r="J36" s="35">
        <f>topgtchp!J$2</f>
        <v>96878.879026171242</v>
      </c>
      <c r="K36" s="35">
        <f>topgtchp!K$2</f>
        <v>96470.370767354121</v>
      </c>
      <c r="L36" s="35">
        <f>topgtchp!L$2</f>
        <v>93310.87397583219</v>
      </c>
      <c r="M36" s="35">
        <f>topgtchp!M$2</f>
        <v>104382.23366968983</v>
      </c>
      <c r="N36" s="35">
        <f>topgtchp!N$2</f>
        <v>98659.023343205597</v>
      </c>
      <c r="O36" s="35">
        <f>topgtchp!O$2</f>
        <v>96719.33312597702</v>
      </c>
      <c r="P36" s="35">
        <f>topgtchp!P$2</f>
        <v>94346.749798483303</v>
      </c>
      <c r="Q36" s="35">
        <f>topgtchp!Q$2</f>
        <v>88056.453780166761</v>
      </c>
      <c r="R36" s="35">
        <f>topgtchp!R$2</f>
        <v>90242.590421596033</v>
      </c>
    </row>
    <row r="37" spans="1:18" ht="11.25" customHeight="1" x14ac:dyDescent="0.25">
      <c r="A37" s="32" t="s">
        <v>175</v>
      </c>
      <c r="B37" s="29" t="str">
        <f ca="1">HYPERLINK("#"&amp;CELL("address",todh!$C$2),"todh")</f>
        <v>todh</v>
      </c>
      <c r="C37" s="33">
        <f>todh!C$2</f>
        <v>17045.236991419879</v>
      </c>
      <c r="D37" s="33">
        <f>todh!D$2</f>
        <v>17596.193449999999</v>
      </c>
      <c r="E37" s="33">
        <f>todh!E$2</f>
        <v>16745.008740000001</v>
      </c>
      <c r="F37" s="33">
        <f>todh!F$2</f>
        <v>18331.319220000005</v>
      </c>
      <c r="G37" s="33">
        <f>todh!G$2</f>
        <v>16831.64372</v>
      </c>
      <c r="H37" s="33">
        <f>todh!H$2</f>
        <v>16827.338111602116</v>
      </c>
      <c r="I37" s="33">
        <f>todh!I$2</f>
        <v>15746.048999999997</v>
      </c>
      <c r="J37" s="33">
        <f>todh!J$2</f>
        <v>15366.968910000001</v>
      </c>
      <c r="K37" s="33">
        <f>todh!K$2</f>
        <v>15587.651900000001</v>
      </c>
      <c r="L37" s="33">
        <f>todh!L$2</f>
        <v>15532.965150000002</v>
      </c>
      <c r="M37" s="33">
        <f>todh!M$2</f>
        <v>17673.784274386158</v>
      </c>
      <c r="N37" s="33">
        <f>todh!N$2</f>
        <v>15809.496051082184</v>
      </c>
      <c r="O37" s="33">
        <f>todh!O$2</f>
        <v>17449.481755155452</v>
      </c>
      <c r="P37" s="33">
        <f>todh!P$2</f>
        <v>16972.24703635215</v>
      </c>
      <c r="Q37" s="33">
        <f>todh!Q$2</f>
        <v>16041.895021600692</v>
      </c>
      <c r="R37" s="33">
        <f>todh!R$2</f>
        <v>16391.780194904015</v>
      </c>
    </row>
    <row r="38" spans="1:18" ht="11.25" customHeight="1" x14ac:dyDescent="0.25">
      <c r="A38" s="32" t="s">
        <v>177</v>
      </c>
      <c r="B38" s="29" t="str">
        <f ca="1">HYPERLINK("#"&amp;CELL("address",torf!$C$2),"torf")</f>
        <v>torf</v>
      </c>
      <c r="C38" s="33">
        <f>torf!C$2</f>
        <v>712088.23221468134</v>
      </c>
      <c r="D38" s="33">
        <f>torf!D$2</f>
        <v>710260.84523000009</v>
      </c>
      <c r="E38" s="33">
        <f>torf!E$2</f>
        <v>705133.42505999992</v>
      </c>
      <c r="F38" s="33">
        <f>torf!F$2</f>
        <v>715421.16677999985</v>
      </c>
      <c r="G38" s="33">
        <f>torf!G$2</f>
        <v>730839.25584000011</v>
      </c>
      <c r="H38" s="33">
        <f>torf!H$2</f>
        <v>728632.05504322681</v>
      </c>
      <c r="I38" s="33">
        <f>torf!I$2</f>
        <v>727295.28668000014</v>
      </c>
      <c r="J38" s="33">
        <f>torf!J$2</f>
        <v>718563.68348000001</v>
      </c>
      <c r="K38" s="33">
        <f>torf!K$2</f>
        <v>717620.9447799999</v>
      </c>
      <c r="L38" s="33">
        <f>torf!L$2</f>
        <v>668474.80239000008</v>
      </c>
      <c r="M38" s="33">
        <f>torf!M$2</f>
        <v>661658.76879365486</v>
      </c>
      <c r="N38" s="33">
        <f>torf!N$2</f>
        <v>648996.27715683903</v>
      </c>
      <c r="O38" s="33">
        <f>torf!O$2</f>
        <v>645309.30752171448</v>
      </c>
      <c r="P38" s="33">
        <f>torf!P$2</f>
        <v>614371.16664972075</v>
      </c>
      <c r="Q38" s="33">
        <f>torf!Q$2</f>
        <v>612759.96547330986</v>
      </c>
      <c r="R38" s="33">
        <f>torf!R$2</f>
        <v>641913.16451893118</v>
      </c>
    </row>
    <row r="39" spans="1:18" ht="11.25" customHeight="1" x14ac:dyDescent="0.25">
      <c r="A39" s="32" t="s">
        <v>179</v>
      </c>
      <c r="B39" s="29" t="str">
        <f ca="1">HYPERLINK("#"&amp;CELL("address",tock!$C$2),"tock")</f>
        <v>tock</v>
      </c>
      <c r="C39" s="33">
        <f>tock!C$2</f>
        <v>46757.514346813376</v>
      </c>
      <c r="D39" s="33">
        <f>tock!D$2</f>
        <v>43959.806289999993</v>
      </c>
      <c r="E39" s="33">
        <f>tock!E$2</f>
        <v>41986.152780000048</v>
      </c>
      <c r="F39" s="33">
        <f>tock!F$2</f>
        <v>43445.216939999984</v>
      </c>
      <c r="G39" s="33">
        <f>tock!G$2</f>
        <v>44717.368940000015</v>
      </c>
      <c r="H39" s="33">
        <f>tock!H$2</f>
        <v>43214.162065707744</v>
      </c>
      <c r="I39" s="33">
        <f>tock!I$2</f>
        <v>45096.976000000031</v>
      </c>
      <c r="J39" s="33">
        <f>tock!J$2</f>
        <v>44906.787949999984</v>
      </c>
      <c r="K39" s="33">
        <f>tock!K$2</f>
        <v>43236.536869999996</v>
      </c>
      <c r="L39" s="33">
        <f>tock!L$2</f>
        <v>32123.669109999973</v>
      </c>
      <c r="M39" s="33">
        <f>tock!M$2</f>
        <v>38514.031216578122</v>
      </c>
      <c r="N39" s="33">
        <f>tock!N$2</f>
        <v>38309.695939721401</v>
      </c>
      <c r="O39" s="33">
        <f>tock!O$2</f>
        <v>36959.010394370314</v>
      </c>
      <c r="P39" s="33">
        <f>tock!P$2</f>
        <v>36130.070666407446</v>
      </c>
      <c r="Q39" s="33">
        <f>tock!Q$2</f>
        <v>35956.597617868283</v>
      </c>
      <c r="R39" s="33">
        <f>tock!R$2</f>
        <v>35140.578637244027</v>
      </c>
    </row>
    <row r="40" spans="1:18" ht="11.25" customHeight="1" x14ac:dyDescent="0.25">
      <c r="A40" s="32" t="s">
        <v>181</v>
      </c>
      <c r="B40" s="29" t="str">
        <f ca="1">HYPERLINK("#"&amp;CELL("address",tobf!$C$2),"tobf")</f>
        <v>tobf</v>
      </c>
      <c r="C40" s="33">
        <f>tobf!C$2</f>
        <v>15080.037259959874</v>
      </c>
      <c r="D40" s="33">
        <f>tobf!D$2</f>
        <v>14136.599880000003</v>
      </c>
      <c r="E40" s="33">
        <f>tobf!E$2</f>
        <v>14309.499799999998</v>
      </c>
      <c r="F40" s="33">
        <f>tobf!F$2</f>
        <v>14999.499930000002</v>
      </c>
      <c r="G40" s="33">
        <f>tobf!G$2</f>
        <v>15543.849950000002</v>
      </c>
      <c r="H40" s="33">
        <f>tobf!H$2</f>
        <v>15166.141205694083</v>
      </c>
      <c r="I40" s="33">
        <f>tobf!I$2</f>
        <v>15553.099859999998</v>
      </c>
      <c r="J40" s="33">
        <f>tobf!J$2</f>
        <v>15906.999990000002</v>
      </c>
      <c r="K40" s="33">
        <f>tobf!K$2</f>
        <v>14731.249909999999</v>
      </c>
      <c r="L40" s="33">
        <f>tobf!L$2</f>
        <v>10129.799820000002</v>
      </c>
      <c r="M40" s="33">
        <f>tobf!M$2</f>
        <v>13260.079296837675</v>
      </c>
      <c r="N40" s="33">
        <f>tobf!N$2</f>
        <v>12941.888793350528</v>
      </c>
      <c r="O40" s="33">
        <f>tobf!O$2</f>
        <v>12801.327983185249</v>
      </c>
      <c r="P40" s="33">
        <f>tobf!P$2</f>
        <v>13115.052068405461</v>
      </c>
      <c r="Q40" s="33">
        <f>tobf!Q$2</f>
        <v>13408.904175026266</v>
      </c>
      <c r="R40" s="33">
        <f>tobf!R$2</f>
        <v>13292.34737747205</v>
      </c>
    </row>
    <row r="41" spans="1:18" ht="11.25" customHeight="1" x14ac:dyDescent="0.25">
      <c r="A41" s="32" t="s">
        <v>183</v>
      </c>
      <c r="B41" s="29" t="str">
        <f ca="1">HYPERLINK("#"&amp;CELL("address",togw!$C$2),"togw")</f>
        <v>togw</v>
      </c>
      <c r="C41" s="33">
        <f>togw!C$2</f>
        <v>392.99703831088192</v>
      </c>
      <c r="D41" s="33">
        <f>togw!D$2</f>
        <v>397.34998999999999</v>
      </c>
      <c r="E41" s="33">
        <f>togw!E$2</f>
        <v>407.94981000000001</v>
      </c>
      <c r="F41" s="33">
        <f>togw!F$2</f>
        <v>452.34980000000002</v>
      </c>
      <c r="G41" s="33">
        <f>togw!G$2</f>
        <v>407.29973999999999</v>
      </c>
      <c r="H41" s="33">
        <f>togw!H$2</f>
        <v>425.10985718208462</v>
      </c>
      <c r="I41" s="33">
        <f>togw!I$2</f>
        <v>444.34998000000002</v>
      </c>
      <c r="J41" s="33">
        <f>togw!J$2</f>
        <v>439.84975000000003</v>
      </c>
      <c r="K41" s="33">
        <f>togw!K$2</f>
        <v>494.5</v>
      </c>
      <c r="L41" s="33">
        <f>togw!L$2</f>
        <v>497.99945999999994</v>
      </c>
      <c r="M41" s="33">
        <f>togw!M$2</f>
        <v>538.52584312601471</v>
      </c>
      <c r="N41" s="33">
        <f>togw!N$2</f>
        <v>543.48189511108717</v>
      </c>
      <c r="O41" s="33">
        <f>togw!O$2</f>
        <v>526.05808732205946</v>
      </c>
      <c r="P41" s="33">
        <f>togw!P$2</f>
        <v>510.22255618414061</v>
      </c>
      <c r="Q41" s="33">
        <f>togw!Q$2</f>
        <v>526.41635616700046</v>
      </c>
      <c r="R41" s="33">
        <f>togw!R$2</f>
        <v>493.64669914970852</v>
      </c>
    </row>
    <row r="42" spans="1:18" ht="11.25" customHeight="1" x14ac:dyDescent="0.25">
      <c r="A42" s="32" t="s">
        <v>185</v>
      </c>
      <c r="B42" s="29" t="str">
        <f ca="1">HYPERLINK("#"&amp;CELL("address",topf!$C$2),"topf")</f>
        <v>topf</v>
      </c>
      <c r="C42" s="33">
        <f>topf!C$2</f>
        <v>629.83834844369585</v>
      </c>
      <c r="D42" s="33">
        <f>topf!D$2</f>
        <v>559.19903999996041</v>
      </c>
      <c r="E42" s="33">
        <f>topf!E$2</f>
        <v>447.89871000000647</v>
      </c>
      <c r="F42" s="33">
        <f>topf!F$2</f>
        <v>410.79890999997269</v>
      </c>
      <c r="G42" s="33">
        <f>topf!G$2</f>
        <v>349.90060999999241</v>
      </c>
      <c r="H42" s="33">
        <f>topf!H$2</f>
        <v>292.51608946347369</v>
      </c>
      <c r="I42" s="33">
        <f>topf!I$2</f>
        <v>286.99952000002105</v>
      </c>
      <c r="J42" s="33">
        <f>topf!J$2</f>
        <v>242.19958000000815</v>
      </c>
      <c r="K42" s="33">
        <f>topf!K$2</f>
        <v>230.901019999997</v>
      </c>
      <c r="L42" s="33">
        <f>topf!L$2</f>
        <v>223.19989999999353</v>
      </c>
      <c r="M42" s="33">
        <f>topf!M$2</f>
        <v>222.53272188783799</v>
      </c>
      <c r="N42" s="33">
        <f>topf!N$2</f>
        <v>205.74195507966675</v>
      </c>
      <c r="O42" s="33">
        <f>topf!O$2</f>
        <v>180.54365612401034</v>
      </c>
      <c r="P42" s="33">
        <f>topf!P$2</f>
        <v>235.14384544771747</v>
      </c>
      <c r="Q42" s="33">
        <f>topf!Q$2</f>
        <v>193.84730315515429</v>
      </c>
      <c r="R42" s="33">
        <f>topf!R$2</f>
        <v>163.75276218741556</v>
      </c>
    </row>
    <row r="43" spans="1:18" ht="11.25" customHeight="1" x14ac:dyDescent="0.25">
      <c r="A43" s="32" t="s">
        <v>187</v>
      </c>
      <c r="B43" s="29" t="str">
        <f ca="1">HYPERLINK("#"&amp;CELL("address",tobr!$C$2),"tobr")</f>
        <v>tobr</v>
      </c>
      <c r="C43" s="33">
        <f>tobr!C$2</f>
        <v>3414.0555640909251</v>
      </c>
      <c r="D43" s="33">
        <f>tobr!D$2</f>
        <v>3340.5541500000004</v>
      </c>
      <c r="E43" s="33">
        <f>tobr!E$2</f>
        <v>3401.7931800000006</v>
      </c>
      <c r="F43" s="33">
        <f>tobr!F$2</f>
        <v>3383.5049699999981</v>
      </c>
      <c r="G43" s="33">
        <f>tobr!G$2</f>
        <v>3405.4793699999991</v>
      </c>
      <c r="H43" s="33">
        <f>tobr!H$2</f>
        <v>3585.0704180990465</v>
      </c>
      <c r="I43" s="33">
        <f>tobr!I$2</f>
        <v>3983.8095800000001</v>
      </c>
      <c r="J43" s="33">
        <f>tobr!J$2</f>
        <v>3898.7912899999988</v>
      </c>
      <c r="K43" s="33">
        <f>tobr!K$2</f>
        <v>4026.5394999999999</v>
      </c>
      <c r="L43" s="33">
        <f>tobr!L$2</f>
        <v>3790.0411200000003</v>
      </c>
      <c r="M43" s="33">
        <f>tobr!M$2</f>
        <v>3872.6488910218181</v>
      </c>
      <c r="N43" s="33">
        <f>tobr!N$2</f>
        <v>3868.3481417789044</v>
      </c>
      <c r="O43" s="33">
        <f>tobr!O$2</f>
        <v>3851.6280813549679</v>
      </c>
      <c r="P43" s="33">
        <f>tobr!P$2</f>
        <v>4237.1260982383819</v>
      </c>
      <c r="Q43" s="33">
        <f>tobr!Q$2</f>
        <v>4088.5638166771473</v>
      </c>
      <c r="R43" s="33">
        <f>tobr!R$2</f>
        <v>3705.4557863813839</v>
      </c>
    </row>
    <row r="44" spans="1:18" ht="11.25" customHeight="1" x14ac:dyDescent="0.25">
      <c r="A44" s="32" t="s">
        <v>189</v>
      </c>
      <c r="B44" s="29" t="str">
        <f ca="1">HYPERLINK("#"&amp;CELL("address",toch!$C$2),"toch")</f>
        <v>toch</v>
      </c>
      <c r="C44" s="33">
        <f>toch!C$2</f>
        <v>63.819601077777641</v>
      </c>
      <c r="D44" s="33">
        <f>toch!D$2</f>
        <v>59.196129999999989</v>
      </c>
      <c r="E44" s="33">
        <f>toch!E$2</f>
        <v>51.099980000000002</v>
      </c>
      <c r="F44" s="33">
        <f>toch!F$2</f>
        <v>45.19997</v>
      </c>
      <c r="G44" s="33">
        <f>toch!G$2</f>
        <v>39.302889999999977</v>
      </c>
      <c r="H44" s="33">
        <f>toch!H$2</f>
        <v>33.450364565420614</v>
      </c>
      <c r="I44" s="33">
        <f>toch!I$2</f>
        <v>29.101319999999962</v>
      </c>
      <c r="J44" s="33">
        <f>toch!J$2</f>
        <v>30.503629999999958</v>
      </c>
      <c r="K44" s="33">
        <f>toch!K$2</f>
        <v>35.901800000000094</v>
      </c>
      <c r="L44" s="33">
        <f>toch!L$2</f>
        <v>63.84616999999993</v>
      </c>
      <c r="M44" s="33">
        <f>toch!M$2</f>
        <v>61.049037486189292</v>
      </c>
      <c r="N44" s="33">
        <f>toch!N$2</f>
        <v>61.598358203539554</v>
      </c>
      <c r="O44" s="33">
        <f>toch!O$2</f>
        <v>68.20220531191778</v>
      </c>
      <c r="P44" s="33">
        <f>toch!P$2</f>
        <v>64.56004477017602</v>
      </c>
      <c r="Q44" s="33">
        <f>toch!Q$2</f>
        <v>60.798598655565876</v>
      </c>
      <c r="R44" s="33">
        <f>toch!R$2</f>
        <v>59.364703726545983</v>
      </c>
    </row>
    <row r="45" spans="1:18" ht="11.25" customHeight="1" x14ac:dyDescent="0.25">
      <c r="A45" s="28" t="s">
        <v>191</v>
      </c>
      <c r="B45" s="29" t="str">
        <f ca="1">HYPERLINK("#"&amp;CELL("address",TRANS!$C$2),"TRANS")</f>
        <v>TRANS</v>
      </c>
      <c r="C45" s="30">
        <f>TRANS!C$2</f>
        <v>4479.7219833763193</v>
      </c>
      <c r="D45" s="30">
        <f>TRANS!D$2</f>
        <v>4963.7999999999993</v>
      </c>
      <c r="E45" s="30">
        <f>TRANS!E$2</f>
        <v>5019.9999999999927</v>
      </c>
      <c r="F45" s="30">
        <f>TRANS!F$2</f>
        <v>4130.399999999996</v>
      </c>
      <c r="G45" s="30">
        <f>TRANS!G$2</f>
        <v>3889.0999999999876</v>
      </c>
      <c r="H45" s="30">
        <f>TRANS!H$2</f>
        <v>3535.4208464698731</v>
      </c>
      <c r="I45" s="30">
        <f>TRANS!I$2</f>
        <v>3457.7999999999956</v>
      </c>
      <c r="J45" s="30">
        <f>TRANS!J$2</f>
        <v>3116.8999999999978</v>
      </c>
      <c r="K45" s="30">
        <f>TRANS!K$2</f>
        <v>3063.4000000000106</v>
      </c>
      <c r="L45" s="30">
        <f>TRANS!L$2</f>
        <v>3073.2000000000007</v>
      </c>
      <c r="M45" s="30">
        <f>TRANS!M$2</f>
        <v>3123.0056367631551</v>
      </c>
      <c r="N45" s="30">
        <f>TRANS!N$2</f>
        <v>2989.0608579344535</v>
      </c>
      <c r="O45" s="30">
        <f>TRANS!O$2</f>
        <v>2829.1774147320084</v>
      </c>
      <c r="P45" s="30">
        <f>TRANS!P$2</f>
        <v>2889.0799656062081</v>
      </c>
      <c r="Q45" s="30">
        <f>TRANS!Q$2</f>
        <v>2676.2921563007549</v>
      </c>
      <c r="R45" s="30">
        <f>TRANS!R$2</f>
        <v>2989.2997038310841</v>
      </c>
    </row>
    <row r="46" spans="1:18" ht="11.25" customHeight="1" x14ac:dyDescent="0.25">
      <c r="A46" s="32" t="s">
        <v>193</v>
      </c>
      <c r="B46" s="29" t="str">
        <f ca="1">HYPERLINK("#"&amp;CELL("address",transint!$C$2),"transint")</f>
        <v>transint</v>
      </c>
      <c r="C46" s="33">
        <f>transint!C$2</f>
        <v>92.678818301184947</v>
      </c>
      <c r="D46" s="33">
        <f>transint!D$2</f>
        <v>132.75235000000248</v>
      </c>
      <c r="E46" s="33">
        <f>transint!E$2</f>
        <v>188.57722999999169</v>
      </c>
      <c r="F46" s="33">
        <f>transint!F$2</f>
        <v>199.14358000000357</v>
      </c>
      <c r="G46" s="33">
        <f>transint!G$2</f>
        <v>-26.965620000009949</v>
      </c>
      <c r="H46" s="33">
        <f>transint!H$2</f>
        <v>21.906378690931888</v>
      </c>
      <c r="I46" s="33">
        <f>transint!I$2</f>
        <v>-160.0928400000048</v>
      </c>
      <c r="J46" s="33">
        <f>transint!J$2</f>
        <v>-41.318660000004456</v>
      </c>
      <c r="K46" s="33">
        <f>transint!K$2</f>
        <v>-5.0123199999943608</v>
      </c>
      <c r="L46" s="33">
        <f>transint!L$2</f>
        <v>-4.731660000004922</v>
      </c>
      <c r="M46" s="33">
        <f>transint!M$2</f>
        <v>46.015529646487266</v>
      </c>
      <c r="N46" s="33">
        <f>transint!N$2</f>
        <v>65.56537846163701</v>
      </c>
      <c r="O46" s="33">
        <f>transint!O$2</f>
        <v>100.84192604995042</v>
      </c>
      <c r="P46" s="33">
        <f>transint!P$2</f>
        <v>186.16387777987984</v>
      </c>
      <c r="Q46" s="33">
        <f>transint!Q$2</f>
        <v>221.54040519339469</v>
      </c>
      <c r="R46" s="33">
        <f>transint!R$2</f>
        <v>158.88134148163954</v>
      </c>
    </row>
    <row r="47" spans="1:18" ht="11.25" customHeight="1" x14ac:dyDescent="0.25">
      <c r="A47" s="32" t="s">
        <v>195</v>
      </c>
      <c r="B47" s="29" t="str">
        <f ca="1">HYPERLINK("#"&amp;CELL("address",transptr!$C$2),"transptr")</f>
        <v>transptr</v>
      </c>
      <c r="C47" s="33">
        <f>transptr!C$2</f>
        <v>784.86640460225317</v>
      </c>
      <c r="D47" s="33">
        <f>transptr!D$2</f>
        <v>761.66777999999977</v>
      </c>
      <c r="E47" s="33">
        <f>transptr!E$2</f>
        <v>953.31868000000031</v>
      </c>
      <c r="F47" s="33">
        <f>transptr!F$2</f>
        <v>655.0107699999935</v>
      </c>
      <c r="G47" s="33">
        <f>transptr!G$2</f>
        <v>671.07694999999876</v>
      </c>
      <c r="H47" s="33">
        <f>transptr!H$2</f>
        <v>559.66135956325525</v>
      </c>
      <c r="I47" s="33">
        <f>transptr!I$2</f>
        <v>701.57167999999729</v>
      </c>
      <c r="J47" s="33">
        <f>transptr!J$2</f>
        <v>709.98401000000013</v>
      </c>
      <c r="K47" s="33">
        <f>transptr!K$2</f>
        <v>718.40371000000232</v>
      </c>
      <c r="L47" s="33">
        <f>transptr!L$2</f>
        <v>813.15155000000232</v>
      </c>
      <c r="M47" s="33">
        <f>transptr!M$2</f>
        <v>960.465516590677</v>
      </c>
      <c r="N47" s="33">
        <f>transptr!N$2</f>
        <v>915.19086065776719</v>
      </c>
      <c r="O47" s="33">
        <f>transptr!O$2</f>
        <v>831.09735440305303</v>
      </c>
      <c r="P47" s="33">
        <f>transptr!P$2</f>
        <v>845.70636227304567</v>
      </c>
      <c r="Q47" s="33">
        <f>transptr!Q$2</f>
        <v>888.50353486878521</v>
      </c>
      <c r="R47" s="33">
        <f>transptr!R$2</f>
        <v>858.94094122889146</v>
      </c>
    </row>
    <row r="48" spans="1:18" ht="11.25" customHeight="1" x14ac:dyDescent="0.25">
      <c r="A48" s="32" t="s">
        <v>197</v>
      </c>
      <c r="B48" s="29" t="str">
        <f ca="1">HYPERLINK("#"&amp;CELL("address",transret!$C$2),"transret")</f>
        <v>transret</v>
      </c>
      <c r="C48" s="33">
        <f>transret!C$2</f>
        <v>3602.1767604728811</v>
      </c>
      <c r="D48" s="33">
        <f>transret!D$2</f>
        <v>4069.379869999997</v>
      </c>
      <c r="E48" s="33">
        <f>transret!E$2</f>
        <v>3878.1040900000007</v>
      </c>
      <c r="F48" s="33">
        <f>transret!F$2</f>
        <v>3276.2456499999989</v>
      </c>
      <c r="G48" s="33">
        <f>transret!G$2</f>
        <v>3244.9886699999988</v>
      </c>
      <c r="H48" s="33">
        <f>transret!H$2</f>
        <v>2953.853108215686</v>
      </c>
      <c r="I48" s="33">
        <f>transret!I$2</f>
        <v>2916.3211600000031</v>
      </c>
      <c r="J48" s="33">
        <f>transret!J$2</f>
        <v>2448.2346500000021</v>
      </c>
      <c r="K48" s="33">
        <f>transret!K$2</f>
        <v>2350.0086100000026</v>
      </c>
      <c r="L48" s="33">
        <f>transret!L$2</f>
        <v>2264.7801100000033</v>
      </c>
      <c r="M48" s="33">
        <f>transret!M$2</f>
        <v>2116.5245905259908</v>
      </c>
      <c r="N48" s="33">
        <f>transret!N$2</f>
        <v>2008.3046188150493</v>
      </c>
      <c r="O48" s="33">
        <f>transret!O$2</f>
        <v>1897.238134279005</v>
      </c>
      <c r="P48" s="33">
        <f>transret!P$2</f>
        <v>1857.2097255532826</v>
      </c>
      <c r="Q48" s="33">
        <f>transret!Q$2</f>
        <v>1566.248216238575</v>
      </c>
      <c r="R48" s="33">
        <f>transret!R$2</f>
        <v>1971.4774211205531</v>
      </c>
    </row>
    <row r="49" spans="1:18" ht="11.25" customHeight="1" x14ac:dyDescent="0.25">
      <c r="A49" s="28" t="s">
        <v>199</v>
      </c>
      <c r="B49" s="29" t="str">
        <f ca="1">HYPERLINK("#"&amp;CELL("address",CEN!$C$2),"CEN")</f>
        <v>CEN</v>
      </c>
      <c r="C49" s="30">
        <f>CEN!C$2</f>
        <v>86088.420750931502</v>
      </c>
      <c r="D49" s="30">
        <f>CEN!D$2</f>
        <v>86386.603019999995</v>
      </c>
      <c r="E49" s="30">
        <f>CEN!E$2</f>
        <v>87371.300000000017</v>
      </c>
      <c r="F49" s="30">
        <f>CEN!F$2</f>
        <v>87565.600000000035</v>
      </c>
      <c r="G49" s="30">
        <f>CEN!G$2</f>
        <v>89396.997159999999</v>
      </c>
      <c r="H49" s="30">
        <f>CEN!H$2</f>
        <v>90969.762127742433</v>
      </c>
      <c r="I49" s="30">
        <f>CEN!I$2</f>
        <v>90406.302909999999</v>
      </c>
      <c r="J49" s="30">
        <f>CEN!J$2</f>
        <v>90601.497139999992</v>
      </c>
      <c r="K49" s="30">
        <f>CEN!K$2</f>
        <v>90427.502739999996</v>
      </c>
      <c r="L49" s="30">
        <f>CEN!L$2</f>
        <v>85790.197380000012</v>
      </c>
      <c r="M49" s="30">
        <f>CEN!M$2</f>
        <v>87649.25480080249</v>
      </c>
      <c r="N49" s="30">
        <f>CEN!N$2</f>
        <v>85779.305699562756</v>
      </c>
      <c r="O49" s="30">
        <f>CEN!O$2</f>
        <v>83691.196611254476</v>
      </c>
      <c r="P49" s="30">
        <f>CEN!P$2</f>
        <v>80124.74921180855</v>
      </c>
      <c r="Q49" s="30">
        <f>CEN!Q$2</f>
        <v>78482.18209611153</v>
      </c>
      <c r="R49" s="30">
        <f>CEN!R$2</f>
        <v>81145.481660313308</v>
      </c>
    </row>
    <row r="50" spans="1:18" ht="11.25" customHeight="1" x14ac:dyDescent="0.25">
      <c r="A50" s="32" t="s">
        <v>201</v>
      </c>
      <c r="B50" s="29" t="str">
        <f ca="1">HYPERLINK("#"&amp;CELL("address",cenpd!$C$2),"cenpd")</f>
        <v>cenpd</v>
      </c>
      <c r="C50" s="33">
        <f>cenpd!C$2</f>
        <v>13960.433085037232</v>
      </c>
      <c r="D50" s="33">
        <f>cenpd!D$2</f>
        <v>14121.824679999998</v>
      </c>
      <c r="E50" s="33">
        <f>cenpd!E$2</f>
        <v>14446.884600000005</v>
      </c>
      <c r="F50" s="33">
        <f>cenpd!F$2</f>
        <v>14694.551760000004</v>
      </c>
      <c r="G50" s="33">
        <f>cenpd!G$2</f>
        <v>14621.442969999998</v>
      </c>
      <c r="H50" s="33">
        <f>cenpd!H$2</f>
        <v>14827.481938094106</v>
      </c>
      <c r="I50" s="33">
        <f>cenpd!I$2</f>
        <v>15032.084179999998</v>
      </c>
      <c r="J50" s="33">
        <f>cenpd!J$2</f>
        <v>14973.220440000003</v>
      </c>
      <c r="K50" s="33">
        <f>cenpd!K$2</f>
        <v>14622.777279999997</v>
      </c>
      <c r="L50" s="33">
        <f>cenpd!L$2</f>
        <v>14260.193149999999</v>
      </c>
      <c r="M50" s="33">
        <f>cenpd!M$2</f>
        <v>14425.464138555915</v>
      </c>
      <c r="N50" s="33">
        <f>cenpd!N$2</f>
        <v>14498.341171985856</v>
      </c>
      <c r="O50" s="33">
        <f>cenpd!O$2</f>
        <v>14660.585200129077</v>
      </c>
      <c r="P50" s="33">
        <f>cenpd!P$2</f>
        <v>14116.284847478448</v>
      </c>
      <c r="Q50" s="33">
        <f>cenpd!Q$2</f>
        <v>13684.912301079132</v>
      </c>
      <c r="R50" s="33">
        <f>cenpd!R$2</f>
        <v>13925.172667668654</v>
      </c>
    </row>
    <row r="51" spans="1:18" ht="11.25" customHeight="1" x14ac:dyDescent="0.25">
      <c r="A51" s="32" t="s">
        <v>203</v>
      </c>
      <c r="B51" s="29" t="str">
        <f ca="1">HYPERLINK("#"&amp;CELL("address",cenpu!$C$2),"cenpu")</f>
        <v>cenpu</v>
      </c>
      <c r="C51" s="33">
        <f>cenpu!C$2</f>
        <v>970.74631470974123</v>
      </c>
      <c r="D51" s="33">
        <f>cenpu!D$2</f>
        <v>909.21287999999981</v>
      </c>
      <c r="E51" s="33">
        <f>cenpu!E$2</f>
        <v>1085.51415</v>
      </c>
      <c r="F51" s="33">
        <f>cenpu!F$2</f>
        <v>1118.5938200000001</v>
      </c>
      <c r="G51" s="33">
        <f>cenpu!G$2</f>
        <v>1136.6069499999999</v>
      </c>
      <c r="H51" s="33">
        <f>cenpu!H$2</f>
        <v>1130.5348288093203</v>
      </c>
      <c r="I51" s="33">
        <f>cenpu!I$2</f>
        <v>1089.6036100000001</v>
      </c>
      <c r="J51" s="33">
        <f>cenpu!J$2</f>
        <v>1041.0009500000001</v>
      </c>
      <c r="K51" s="33">
        <f>cenpu!K$2</f>
        <v>986.89724000000024</v>
      </c>
      <c r="L51" s="33">
        <f>cenpu!L$2</f>
        <v>961.56883000000016</v>
      </c>
      <c r="M51" s="33">
        <f>cenpu!M$2</f>
        <v>989.22355251645433</v>
      </c>
      <c r="N51" s="33">
        <f>cenpu!N$2</f>
        <v>882.77868336347638</v>
      </c>
      <c r="O51" s="33">
        <f>cenpu!O$2</f>
        <v>978.43423180702041</v>
      </c>
      <c r="P51" s="33">
        <f>cenpu!P$2</f>
        <v>1025.2171366974064</v>
      </c>
      <c r="Q51" s="33">
        <f>cenpu!Q$2</f>
        <v>1015.1078825316995</v>
      </c>
      <c r="R51" s="33">
        <f>cenpu!R$2</f>
        <v>980.96446234712823</v>
      </c>
    </row>
    <row r="52" spans="1:18" ht="11.25" customHeight="1" x14ac:dyDescent="0.25">
      <c r="A52" s="32" t="s">
        <v>205</v>
      </c>
      <c r="B52" s="29" t="str">
        <f ca="1">HYPERLINK("#"&amp;CELL("address",cenrf!$C$2),"cenrf")</f>
        <v>cenrf</v>
      </c>
      <c r="C52" s="33">
        <f>cenrf!C$2</f>
        <v>45834.918637856841</v>
      </c>
      <c r="D52" s="33">
        <f>cenrf!D$2</f>
        <v>46313.046960000007</v>
      </c>
      <c r="E52" s="33">
        <f>cenrf!E$2</f>
        <v>46835.841770000006</v>
      </c>
      <c r="F52" s="33">
        <f>cenrf!F$2</f>
        <v>46952.502750000007</v>
      </c>
      <c r="G52" s="33">
        <f>cenrf!G$2</f>
        <v>48475.440850000006</v>
      </c>
      <c r="H52" s="33">
        <f>cenrf!H$2</f>
        <v>49564.921825796337</v>
      </c>
      <c r="I52" s="33">
        <f>cenrf!I$2</f>
        <v>48995.173329999998</v>
      </c>
      <c r="J52" s="33">
        <f>cenrf!J$2</f>
        <v>49417.528310000002</v>
      </c>
      <c r="K52" s="33">
        <f>cenrf!K$2</f>
        <v>49926.475229999989</v>
      </c>
      <c r="L52" s="33">
        <f>cenrf!L$2</f>
        <v>47576.066180000002</v>
      </c>
      <c r="M52" s="33">
        <f>cenrf!M$2</f>
        <v>47173.217675037034</v>
      </c>
      <c r="N52" s="33">
        <f>cenrf!N$2</f>
        <v>46283.235847511649</v>
      </c>
      <c r="O52" s="33">
        <f>cenrf!O$2</f>
        <v>45503.755147661745</v>
      </c>
      <c r="P52" s="33">
        <f>cenrf!P$2</f>
        <v>43629.131523543831</v>
      </c>
      <c r="Q52" s="33">
        <f>cenrf!Q$2</f>
        <v>42584.163646242203</v>
      </c>
      <c r="R52" s="33">
        <f>cenrf!R$2</f>
        <v>45352.126926640878</v>
      </c>
    </row>
    <row r="53" spans="1:18" ht="11.25" customHeight="1" x14ac:dyDescent="0.25">
      <c r="A53" s="32" t="s">
        <v>207</v>
      </c>
      <c r="B53" s="29" t="str">
        <f ca="1">HYPERLINK("#"&amp;CELL("address",cenog!$C$2),"cenog")</f>
        <v>cenog</v>
      </c>
      <c r="C53" s="33">
        <f>cenog!C$2</f>
        <v>9965.8478959363511</v>
      </c>
      <c r="D53" s="33">
        <f>cenog!D$2</f>
        <v>10102.740289999998</v>
      </c>
      <c r="E53" s="33">
        <f>cenog!E$2</f>
        <v>10391.035119999999</v>
      </c>
      <c r="F53" s="33">
        <f>cenog!F$2</f>
        <v>9675.3231400000004</v>
      </c>
      <c r="G53" s="33">
        <f>cenog!G$2</f>
        <v>10033.67301</v>
      </c>
      <c r="H53" s="33">
        <f>cenog!H$2</f>
        <v>10275.497908541862</v>
      </c>
      <c r="I53" s="33">
        <f>cenog!I$2</f>
        <v>9356.6334900000002</v>
      </c>
      <c r="J53" s="33">
        <f>cenog!J$2</f>
        <v>8456.3549700000003</v>
      </c>
      <c r="K53" s="33">
        <f>cenog!K$2</f>
        <v>8352.8888299999999</v>
      </c>
      <c r="L53" s="33">
        <f>cenog!L$2</f>
        <v>8142.6847899999993</v>
      </c>
      <c r="M53" s="33">
        <f>cenog!M$2</f>
        <v>8498.0071791546707</v>
      </c>
      <c r="N53" s="33">
        <f>cenog!N$2</f>
        <v>8281.0555926501747</v>
      </c>
      <c r="O53" s="33">
        <f>cenog!O$2</f>
        <v>8022.8148231260293</v>
      </c>
      <c r="P53" s="33">
        <f>cenog!P$2</f>
        <v>8005.5456581915123</v>
      </c>
      <c r="Q53" s="33">
        <f>cenog!Q$2</f>
        <v>7919.5135370576099</v>
      </c>
      <c r="R53" s="33">
        <f>cenog!R$2</f>
        <v>8437.025566783188</v>
      </c>
    </row>
    <row r="54" spans="1:18" ht="11.25" customHeight="1" x14ac:dyDescent="0.25">
      <c r="A54" s="32" t="s">
        <v>209</v>
      </c>
      <c r="B54" s="29" t="str">
        <f ca="1">HYPERLINK("#"&amp;CELL("address",cennu!$C$2),"cennu")</f>
        <v>cennu</v>
      </c>
      <c r="C54" s="33">
        <f>cennu!C$2</f>
        <v>1447.8568833330878</v>
      </c>
      <c r="D54" s="33">
        <f>cennu!D$2</f>
        <v>1466.91958</v>
      </c>
      <c r="E54" s="33">
        <f>cennu!E$2</f>
        <v>1575.6389200000001</v>
      </c>
      <c r="F54" s="33">
        <f>cennu!F$2</f>
        <v>40.403849999999998</v>
      </c>
      <c r="G54" s="33">
        <f>cennu!G$2</f>
        <v>40.69699</v>
      </c>
      <c r="H54" s="33">
        <f>cennu!H$2</f>
        <v>40.843145785049664</v>
      </c>
      <c r="I54" s="33">
        <f>cennu!I$2</f>
        <v>40.600709999999999</v>
      </c>
      <c r="J54" s="33">
        <f>cennu!J$2</f>
        <v>41.80368</v>
      </c>
      <c r="K54" s="33">
        <f>cennu!K$2</f>
        <v>27.003299999999999</v>
      </c>
      <c r="L54" s="33">
        <f>cennu!L$2</f>
        <v>35.000720000000001</v>
      </c>
      <c r="M54" s="33">
        <f>cennu!M$2</f>
        <v>41.630590615632229</v>
      </c>
      <c r="N54" s="33">
        <f>cennu!N$2</f>
        <v>32.459241870005556</v>
      </c>
      <c r="O54" s="33">
        <f>cennu!O$2</f>
        <v>19.585127541269976</v>
      </c>
      <c r="P54" s="33">
        <f>cennu!P$2</f>
        <v>18.510472644745487</v>
      </c>
      <c r="Q54" s="33">
        <f>cennu!Q$2</f>
        <v>132.17726664053365</v>
      </c>
      <c r="R54" s="33">
        <f>cennu!R$2</f>
        <v>117.03299173226077</v>
      </c>
    </row>
    <row r="55" spans="1:18" ht="11.25" customHeight="1" x14ac:dyDescent="0.25">
      <c r="A55" s="32" t="s">
        <v>211</v>
      </c>
      <c r="B55" s="29" t="str">
        <f ca="1">HYPERLINK("#"&amp;CELL("address",cencm!$C$2),"cencm")</f>
        <v>cencm</v>
      </c>
      <c r="C55" s="33">
        <f>cencm!C$2</f>
        <v>3168.8615935195699</v>
      </c>
      <c r="D55" s="33">
        <f>cencm!D$2</f>
        <v>3069.4911700000011</v>
      </c>
      <c r="E55" s="33">
        <f>cencm!E$2</f>
        <v>2598.3986100000002</v>
      </c>
      <c r="F55" s="33">
        <f>cencm!F$2</f>
        <v>2544.0107600000015</v>
      </c>
      <c r="G55" s="33">
        <f>cencm!G$2</f>
        <v>2408.4889100000009</v>
      </c>
      <c r="H55" s="33">
        <f>cencm!H$2</f>
        <v>2181.6513518676757</v>
      </c>
      <c r="I55" s="33">
        <f>cencm!I$2</f>
        <v>2111.1225100000001</v>
      </c>
      <c r="J55" s="33">
        <f>cencm!J$2</f>
        <v>2184.7745599999998</v>
      </c>
      <c r="K55" s="33">
        <f>cencm!K$2</f>
        <v>1988.7740000000003</v>
      </c>
      <c r="L55" s="33">
        <f>cencm!L$2</f>
        <v>1850.0177600000018</v>
      </c>
      <c r="M55" s="33">
        <f>cencm!M$2</f>
        <v>1843.6573106297785</v>
      </c>
      <c r="N55" s="33">
        <f>cencm!N$2</f>
        <v>1914.7224402065842</v>
      </c>
      <c r="O55" s="33">
        <f>cencm!O$2</f>
        <v>1777.5048712649645</v>
      </c>
      <c r="P55" s="33">
        <f>cencm!P$2</f>
        <v>1704.5947586197797</v>
      </c>
      <c r="Q55" s="33">
        <f>cencm!Q$2</f>
        <v>1641.9751454973248</v>
      </c>
      <c r="R55" s="33">
        <f>cencm!R$2</f>
        <v>1637.9373239826336</v>
      </c>
    </row>
    <row r="56" spans="1:18" ht="11.25" customHeight="1" x14ac:dyDescent="0.25">
      <c r="A56" s="32" t="s">
        <v>213</v>
      </c>
      <c r="B56" s="29" t="str">
        <f ca="1">HYPERLINK("#"&amp;CELL("address",cenck!$C$2),"cenck")</f>
        <v>cenck</v>
      </c>
      <c r="C56" s="33">
        <f>cenck!C$2</f>
        <v>5418.5266555090448</v>
      </c>
      <c r="D56" s="33">
        <f>cenck!D$2</f>
        <v>5118.1019300000007</v>
      </c>
      <c r="E56" s="33">
        <f>cenck!E$2</f>
        <v>5102.7795999999989</v>
      </c>
      <c r="F56" s="33">
        <f>cenck!F$2</f>
        <v>4807.5020200000008</v>
      </c>
      <c r="G56" s="33">
        <f>cenck!G$2</f>
        <v>4647.4199100000014</v>
      </c>
      <c r="H56" s="33">
        <f>cenck!H$2</f>
        <v>4795.3378728341304</v>
      </c>
      <c r="I56" s="33">
        <f>cenck!I$2</f>
        <v>4613.0881599999993</v>
      </c>
      <c r="J56" s="33">
        <f>cenck!J$2</f>
        <v>4748.9643099999967</v>
      </c>
      <c r="K56" s="33">
        <f>cenck!K$2</f>
        <v>4670.663800000003</v>
      </c>
      <c r="L56" s="33">
        <f>cenck!L$2</f>
        <v>3665.3366100000021</v>
      </c>
      <c r="M56" s="33">
        <f>cenck!M$2</f>
        <v>4192.4408104861832</v>
      </c>
      <c r="N56" s="33">
        <f>cenck!N$2</f>
        <v>3951.3018027969924</v>
      </c>
      <c r="O56" s="33">
        <f>cenck!O$2</f>
        <v>3998.9640194071908</v>
      </c>
      <c r="P56" s="33">
        <f>cenck!P$2</f>
        <v>3681.173794564791</v>
      </c>
      <c r="Q56" s="33">
        <f>cenck!Q$2</f>
        <v>3592.191534627716</v>
      </c>
      <c r="R56" s="33">
        <f>cenck!R$2</f>
        <v>3466.7898771498817</v>
      </c>
    </row>
    <row r="57" spans="1:18" ht="11.25" customHeight="1" x14ac:dyDescent="0.25">
      <c r="A57" s="32" t="s">
        <v>215</v>
      </c>
      <c r="B57" s="29" t="str">
        <f ca="1">HYPERLINK("#"&amp;CELL("address",cenbf!$C$2),"cenbf")</f>
        <v>cenbf</v>
      </c>
      <c r="C57" s="33">
        <f>cenbf!C$2</f>
        <v>88.637615664922862</v>
      </c>
      <c r="D57" s="33">
        <f>cenbf!D$2</f>
        <v>89.400779999999997</v>
      </c>
      <c r="E57" s="33">
        <f>cenbf!E$2</f>
        <v>56.605069999999998</v>
      </c>
      <c r="F57" s="33">
        <f>cenbf!F$2</f>
        <v>63.602099999999993</v>
      </c>
      <c r="G57" s="33">
        <f>cenbf!G$2</f>
        <v>59.895530000000001</v>
      </c>
      <c r="H57" s="33">
        <f>cenbf!H$2</f>
        <v>141.18259427246443</v>
      </c>
      <c r="I57" s="33">
        <f>cenbf!I$2</f>
        <v>142.69945999999999</v>
      </c>
      <c r="J57" s="33">
        <f>cenbf!J$2</f>
        <v>148.90388000000002</v>
      </c>
      <c r="K57" s="33">
        <f>cenbf!K$2</f>
        <v>148.09987000000001</v>
      </c>
      <c r="L57" s="33">
        <f>cenbf!L$2</f>
        <v>126.69802</v>
      </c>
      <c r="M57" s="33">
        <f>cenbf!M$2</f>
        <v>127.92577850523276</v>
      </c>
      <c r="N57" s="33">
        <f>cenbf!N$2</f>
        <v>129.3127009904922</v>
      </c>
      <c r="O57" s="33">
        <f>cenbf!O$2</f>
        <v>162.43957194787802</v>
      </c>
      <c r="P57" s="33">
        <f>cenbf!P$2</f>
        <v>173.71575690599943</v>
      </c>
      <c r="Q57" s="33">
        <f>cenbf!Q$2</f>
        <v>1016.6688180078546</v>
      </c>
      <c r="R57" s="33">
        <f>cenbf!R$2</f>
        <v>988.74213758168037</v>
      </c>
    </row>
    <row r="58" spans="1:18" ht="11.25" customHeight="1" x14ac:dyDescent="0.25">
      <c r="A58" s="32" t="s">
        <v>217</v>
      </c>
      <c r="B58" s="29" t="str">
        <f ca="1">HYPERLINK("#"&amp;CELL("address",cengw!$C$2),"cengw")</f>
        <v>cengw</v>
      </c>
      <c r="C58" s="33">
        <f>cengw!C$2</f>
        <v>154.62821359466079</v>
      </c>
      <c r="D58" s="33">
        <f>cengw!D$2</f>
        <v>106.9653</v>
      </c>
      <c r="E58" s="33">
        <f>cengw!E$2</f>
        <v>114.77575999999999</v>
      </c>
      <c r="F58" s="33">
        <f>cengw!F$2</f>
        <v>153.40406000000002</v>
      </c>
      <c r="G58" s="33">
        <f>cengw!G$2</f>
        <v>152.75027</v>
      </c>
      <c r="H58" s="33">
        <f>cengw!H$2</f>
        <v>137.99438299324595</v>
      </c>
      <c r="I58" s="33">
        <f>cengw!I$2</f>
        <v>130.08010999999999</v>
      </c>
      <c r="J58" s="33">
        <f>cengw!J$2</f>
        <v>132.2867</v>
      </c>
      <c r="K58" s="33">
        <f>cengw!K$2</f>
        <v>180.41068999999999</v>
      </c>
      <c r="L58" s="33">
        <f>cengw!L$2</f>
        <v>177.29126000000005</v>
      </c>
      <c r="M58" s="33">
        <f>cengw!M$2</f>
        <v>22.43323310166172</v>
      </c>
      <c r="N58" s="33">
        <f>cengw!N$2</f>
        <v>19.036096980879343</v>
      </c>
      <c r="O58" s="33">
        <f>cengw!O$2</f>
        <v>18.89255023595647</v>
      </c>
      <c r="P58" s="33">
        <f>cengw!P$2</f>
        <v>18.91664194047733</v>
      </c>
      <c r="Q58" s="33">
        <f>cengw!Q$2</f>
        <v>20.540796008284008</v>
      </c>
      <c r="R58" s="33">
        <f>cengw!R$2</f>
        <v>13.136501939118304</v>
      </c>
    </row>
    <row r="59" spans="1:18" ht="11.25" customHeight="1" x14ac:dyDescent="0.25">
      <c r="A59" s="32" t="s">
        <v>219</v>
      </c>
      <c r="B59" s="29" t="str">
        <f ca="1">HYPERLINK("#"&amp;CELL("address",cenpf!$C$2),"cenpf")</f>
        <v>cenpf</v>
      </c>
      <c r="C59" s="33">
        <f>cenpf!C$2</f>
        <v>33.147481255258036</v>
      </c>
      <c r="D59" s="33">
        <f>cenpf!D$2</f>
        <v>30.499970000000001</v>
      </c>
      <c r="E59" s="33">
        <f>cenpf!E$2</f>
        <v>20.29982</v>
      </c>
      <c r="F59" s="33">
        <f>cenpf!F$2</f>
        <v>3.0999499999999998</v>
      </c>
      <c r="G59" s="33">
        <f>cenpf!G$2</f>
        <v>3.0999499999999998</v>
      </c>
      <c r="H59" s="33">
        <f>cenpf!H$2</f>
        <v>0.26272389315745415</v>
      </c>
      <c r="I59" s="33">
        <f>cenpf!I$2</f>
        <v>9.9979999999999999E-2</v>
      </c>
      <c r="J59" s="33">
        <f>cenpf!J$2</f>
        <v>0.1</v>
      </c>
      <c r="K59" s="33">
        <f>cenpf!K$2</f>
        <v>9.9979999999999999E-2</v>
      </c>
      <c r="L59" s="33">
        <f>cenpf!L$2</f>
        <v>0.19989999999999999</v>
      </c>
      <c r="M59" s="33">
        <f>cenpf!M$2</f>
        <v>9.5535854044434321E-2</v>
      </c>
      <c r="N59" s="33">
        <f>cenpf!N$2</f>
        <v>0.78821285153870302</v>
      </c>
      <c r="O59" s="33">
        <f>cenpf!O$2</f>
        <v>0</v>
      </c>
      <c r="P59" s="33">
        <f>cenpf!P$2</f>
        <v>0</v>
      </c>
      <c r="Q59" s="33">
        <f>cenpf!Q$2</f>
        <v>0.45379864643092643</v>
      </c>
      <c r="R59" s="33">
        <f>cenpf!R$2</f>
        <v>0.57322979483512604</v>
      </c>
    </row>
    <row r="60" spans="1:18" ht="11.25" customHeight="1" x14ac:dyDescent="0.25">
      <c r="A60" s="32" t="s">
        <v>221</v>
      </c>
      <c r="B60" s="29" t="str">
        <f ca="1">HYPERLINK("#"&amp;CELL("address",cenbr!$C$2),"cenbr")</f>
        <v>cenbr</v>
      </c>
      <c r="C60" s="33">
        <f>cenbr!C$2</f>
        <v>722.27064432537327</v>
      </c>
      <c r="D60" s="33">
        <f>cenbr!D$2</f>
        <v>727.22269000000006</v>
      </c>
      <c r="E60" s="33">
        <f>cenbr!E$2</f>
        <v>815.49306999999999</v>
      </c>
      <c r="F60" s="33">
        <f>cenbr!F$2</f>
        <v>887.86533999999995</v>
      </c>
      <c r="G60" s="33">
        <f>cenbr!G$2</f>
        <v>856.20327000000293</v>
      </c>
      <c r="H60" s="33">
        <f>cenbr!H$2</f>
        <v>807.21017074322197</v>
      </c>
      <c r="I60" s="33">
        <f>cenbr!I$2</f>
        <v>829.34749999999997</v>
      </c>
      <c r="J60" s="33">
        <f>cenbr!J$2</f>
        <v>950.03970000000004</v>
      </c>
      <c r="K60" s="33">
        <f>cenbr!K$2</f>
        <v>970.62018000000012</v>
      </c>
      <c r="L60" s="33">
        <f>cenbr!L$2</f>
        <v>883.14578000000006</v>
      </c>
      <c r="M60" s="33">
        <f>cenbr!M$2</f>
        <v>883.23906785052998</v>
      </c>
      <c r="N60" s="33">
        <f>cenbr!N$2</f>
        <v>935.49443739712194</v>
      </c>
      <c r="O60" s="33">
        <f>cenbr!O$2</f>
        <v>972.77193319639332</v>
      </c>
      <c r="P60" s="33">
        <f>cenbr!P$2</f>
        <v>945.30311297791388</v>
      </c>
      <c r="Q60" s="33">
        <f>cenbr!Q$2</f>
        <v>967.26197519909533</v>
      </c>
      <c r="R60" s="33">
        <f>cenbr!R$2</f>
        <v>1046.4128080082605</v>
      </c>
    </row>
    <row r="61" spans="1:18" ht="11.25" customHeight="1" x14ac:dyDescent="0.25">
      <c r="A61" s="32" t="s">
        <v>223</v>
      </c>
      <c r="B61" s="29" t="str">
        <f ca="1">HYPERLINK("#"&amp;CELL("address",cench!$C$2),"cench")</f>
        <v>cench</v>
      </c>
      <c r="C61" s="33">
        <f>cench!C$2</f>
        <v>0</v>
      </c>
      <c r="D61" s="33">
        <f>cench!D$2</f>
        <v>0</v>
      </c>
      <c r="E61" s="33">
        <f>cench!E$2</f>
        <v>0</v>
      </c>
      <c r="F61" s="33">
        <f>cench!F$2</f>
        <v>0</v>
      </c>
      <c r="G61" s="33">
        <f>cench!G$2</f>
        <v>0</v>
      </c>
      <c r="H61" s="33">
        <f>cench!H$2</f>
        <v>0</v>
      </c>
      <c r="I61" s="33">
        <f>cench!I$2</f>
        <v>0</v>
      </c>
      <c r="J61" s="33">
        <f>cench!J$2</f>
        <v>0</v>
      </c>
      <c r="K61" s="33">
        <f>cench!K$2</f>
        <v>0</v>
      </c>
      <c r="L61" s="33">
        <f>cench!L$2</f>
        <v>0</v>
      </c>
      <c r="M61" s="33">
        <f>cench!M$2</f>
        <v>0</v>
      </c>
      <c r="N61" s="33">
        <f>cench!N$2</f>
        <v>0</v>
      </c>
      <c r="O61" s="33">
        <f>cench!O$2</f>
        <v>0</v>
      </c>
      <c r="P61" s="33">
        <f>cench!P$2</f>
        <v>0</v>
      </c>
      <c r="Q61" s="33">
        <f>cench!Q$2</f>
        <v>0</v>
      </c>
      <c r="R61" s="33">
        <f>cench!R$2</f>
        <v>0</v>
      </c>
    </row>
    <row r="62" spans="1:18" ht="11.25" customHeight="1" x14ac:dyDescent="0.25">
      <c r="A62" s="32" t="s">
        <v>225</v>
      </c>
      <c r="B62" s="29" t="str">
        <f ca="1">HYPERLINK("#"&amp;CELL("address",cencl!$C$2),"cencl")</f>
        <v>cencl</v>
      </c>
      <c r="C62" s="33">
        <f>cencl!C$2</f>
        <v>16.599920130251217</v>
      </c>
      <c r="D62" s="33">
        <f>cencl!D$2</f>
        <v>28.16985</v>
      </c>
      <c r="E62" s="33">
        <f>cencl!E$2</f>
        <v>29.201609999999995</v>
      </c>
      <c r="F62" s="33">
        <f>cencl!F$2</f>
        <v>36.430689999999998</v>
      </c>
      <c r="G62" s="33">
        <f>cencl!G$2</f>
        <v>27.89405</v>
      </c>
      <c r="H62" s="33">
        <f>cencl!H$2</f>
        <v>29.329190235304502</v>
      </c>
      <c r="I62" s="33">
        <f>cencl!I$2</f>
        <v>31.894360000000006</v>
      </c>
      <c r="J62" s="33">
        <f>cencl!J$2</f>
        <v>23.397419999999997</v>
      </c>
      <c r="K62" s="33">
        <f>cencl!K$2</f>
        <v>28.19603</v>
      </c>
      <c r="L62" s="33">
        <f>cencl!L$2</f>
        <v>25.695109999999996</v>
      </c>
      <c r="M62" s="33">
        <f>cencl!M$2</f>
        <v>25.125283774787327</v>
      </c>
      <c r="N62" s="33">
        <f>cencl!N$2</f>
        <v>42.491684946236532</v>
      </c>
      <c r="O62" s="33">
        <f>cencl!O$2</f>
        <v>48.033097583493159</v>
      </c>
      <c r="P62" s="33">
        <f>cencl!P$2</f>
        <v>54.791828236560193</v>
      </c>
      <c r="Q62" s="33">
        <f>cencl!Q$2</f>
        <v>44.784208457187731</v>
      </c>
      <c r="R62" s="33">
        <f>cencl!R$2</f>
        <v>29.499773317097642</v>
      </c>
    </row>
    <row r="63" spans="1:18" ht="11.25" customHeight="1" x14ac:dyDescent="0.25">
      <c r="A63" s="32" t="s">
        <v>227</v>
      </c>
      <c r="B63" s="29" t="str">
        <f ca="1">HYPERLINK("#"&amp;CELL("address",cenlr!$C$2),"cenlr")</f>
        <v>cenlr</v>
      </c>
      <c r="C63" s="33">
        <f>cenlr!C$2</f>
        <v>0</v>
      </c>
      <c r="D63" s="33">
        <f>cenlr!D$2</f>
        <v>0</v>
      </c>
      <c r="E63" s="33">
        <f>cenlr!E$2</f>
        <v>0</v>
      </c>
      <c r="F63" s="33">
        <f>cenlr!F$2</f>
        <v>0</v>
      </c>
      <c r="G63" s="33">
        <f>cenlr!G$2</f>
        <v>0</v>
      </c>
      <c r="H63" s="33">
        <f>cenlr!H$2</f>
        <v>0</v>
      </c>
      <c r="I63" s="33">
        <f>cenlr!I$2</f>
        <v>0</v>
      </c>
      <c r="J63" s="33">
        <f>cenlr!J$2</f>
        <v>49.10022</v>
      </c>
      <c r="K63" s="33">
        <f>cenlr!K$2</f>
        <v>59.395359999999997</v>
      </c>
      <c r="L63" s="33">
        <f>cenlr!L$2</f>
        <v>177.51133999999999</v>
      </c>
      <c r="M63" s="33">
        <f>cenlr!M$2</f>
        <v>300.4698855940411</v>
      </c>
      <c r="N63" s="33">
        <f>cenlr!N$2</f>
        <v>376.63566892145195</v>
      </c>
      <c r="O63" s="33">
        <f>cenlr!O$2</f>
        <v>233.87983414937176</v>
      </c>
      <c r="P63" s="33">
        <f>cenlr!P$2</f>
        <v>160.60037191933259</v>
      </c>
      <c r="Q63" s="33">
        <f>cenlr!Q$2</f>
        <v>193.51326529176959</v>
      </c>
      <c r="R63" s="33">
        <f>cenlr!R$2</f>
        <v>226.83254988363569</v>
      </c>
    </row>
    <row r="64" spans="1:18" ht="11.25" customHeight="1" x14ac:dyDescent="0.25">
      <c r="A64" s="32" t="s">
        <v>229</v>
      </c>
      <c r="B64" s="29" t="str">
        <f ca="1">HYPERLINK("#"&amp;CELL("address",cenbg!$C$2),"cenbg")</f>
        <v>cenbg</v>
      </c>
      <c r="C64" s="33">
        <f>cenbg!C$2</f>
        <v>0.97926817617272999</v>
      </c>
      <c r="D64" s="33">
        <f>cenbg!D$2</f>
        <v>0.7</v>
      </c>
      <c r="E64" s="33">
        <f>cenbg!E$2</f>
        <v>2.10006</v>
      </c>
      <c r="F64" s="33">
        <f>cenbg!F$2</f>
        <v>66.200009999999992</v>
      </c>
      <c r="G64" s="33">
        <f>cenbg!G$2</f>
        <v>38.199960000000004</v>
      </c>
      <c r="H64" s="33">
        <f>cenbg!H$2</f>
        <v>40.102238502370298</v>
      </c>
      <c r="I64" s="33">
        <f>cenbg!I$2</f>
        <v>54.900350000000003</v>
      </c>
      <c r="J64" s="33">
        <f>cenbg!J$2</f>
        <v>77.804990000000004</v>
      </c>
      <c r="K64" s="33">
        <f>cenbg!K$2</f>
        <v>305.30212</v>
      </c>
      <c r="L64" s="33">
        <f>cenbg!L$2</f>
        <v>398</v>
      </c>
      <c r="M64" s="33">
        <f>cenbg!M$2</f>
        <v>455.78940208789464</v>
      </c>
      <c r="N64" s="33">
        <f>cenbg!N$2</f>
        <v>596.49396883617965</v>
      </c>
      <c r="O64" s="33">
        <f>cenbg!O$2</f>
        <v>771.04232310642089</v>
      </c>
      <c r="P64" s="33">
        <f>cenbg!P$2</f>
        <v>429.84984741842931</v>
      </c>
      <c r="Q64" s="33">
        <f>cenbg!Q$2</f>
        <v>482.11044234260186</v>
      </c>
      <c r="R64" s="33">
        <f>cenbg!R$2</f>
        <v>504.7530318990282</v>
      </c>
    </row>
    <row r="65" spans="1:18" ht="11.25" customHeight="1" x14ac:dyDescent="0.25">
      <c r="A65" s="32" t="s">
        <v>231</v>
      </c>
      <c r="B65" s="29" t="str">
        <f ca="1">HYPERLINK("#"&amp;CELL("address",cengl!$C$2),"cengl")</f>
        <v>cengl</v>
      </c>
      <c r="C65" s="33">
        <f>cengl!C$2</f>
        <v>0</v>
      </c>
      <c r="D65" s="33">
        <f>cengl!D$2</f>
        <v>0</v>
      </c>
      <c r="E65" s="33">
        <f>cengl!E$2</f>
        <v>0</v>
      </c>
      <c r="F65" s="33">
        <f>cengl!F$2</f>
        <v>0</v>
      </c>
      <c r="G65" s="33">
        <f>cengl!G$2</f>
        <v>0</v>
      </c>
      <c r="H65" s="33">
        <f>cengl!H$2</f>
        <v>0</v>
      </c>
      <c r="I65" s="33">
        <f>cengl!I$2</f>
        <v>0</v>
      </c>
      <c r="J65" s="33">
        <f>cengl!J$2</f>
        <v>0</v>
      </c>
      <c r="K65" s="33">
        <f>cengl!K$2</f>
        <v>0</v>
      </c>
      <c r="L65" s="33">
        <f>cengl!L$2</f>
        <v>0</v>
      </c>
      <c r="M65" s="33">
        <f>cengl!M$2</f>
        <v>0</v>
      </c>
      <c r="N65" s="33">
        <f>cengl!N$2</f>
        <v>0</v>
      </c>
      <c r="O65" s="33">
        <f>cengl!O$2</f>
        <v>0</v>
      </c>
      <c r="P65" s="33">
        <f>cengl!P$2</f>
        <v>0</v>
      </c>
      <c r="Q65" s="33">
        <f>cengl!Q$2</f>
        <v>0</v>
      </c>
      <c r="R65" s="33">
        <f>cengl!R$2</f>
        <v>0</v>
      </c>
    </row>
    <row r="66" spans="1:18" ht="11.25" customHeight="1" x14ac:dyDescent="0.25">
      <c r="A66" s="32" t="s">
        <v>233</v>
      </c>
      <c r="B66" s="29" t="str">
        <f ca="1">HYPERLINK("#"&amp;CELL("address",cenns!$C$2),"cenns")</f>
        <v>cenns</v>
      </c>
      <c r="C66" s="33">
        <f>cenns!C$2</f>
        <v>4304.9665418829863</v>
      </c>
      <c r="D66" s="33">
        <f>cenns!D$2</f>
        <v>4302.3069399999995</v>
      </c>
      <c r="E66" s="33">
        <f>cenns!E$2</f>
        <v>4296.7318400000004</v>
      </c>
      <c r="F66" s="33">
        <f>cenns!F$2</f>
        <v>6522.1097500000005</v>
      </c>
      <c r="G66" s="33">
        <f>cenns!G$2</f>
        <v>6895.1845400000002</v>
      </c>
      <c r="H66" s="33">
        <f>cenns!H$2</f>
        <v>6997.4119553741803</v>
      </c>
      <c r="I66" s="33">
        <f>cenns!I$2</f>
        <v>7978.9751600000009</v>
      </c>
      <c r="J66" s="33">
        <f>cenns!J$2</f>
        <v>8356.2170100000003</v>
      </c>
      <c r="K66" s="33">
        <f>cenns!K$2</f>
        <v>8159.8988299999992</v>
      </c>
      <c r="L66" s="33">
        <f>cenns!L$2</f>
        <v>7510.7879299999995</v>
      </c>
      <c r="M66" s="33">
        <f>cenns!M$2</f>
        <v>8670.5353570386469</v>
      </c>
      <c r="N66" s="33">
        <f>cenns!N$2</f>
        <v>7835.1581482541251</v>
      </c>
      <c r="O66" s="33">
        <f>cenns!O$2</f>
        <v>6522.4938800976706</v>
      </c>
      <c r="P66" s="33">
        <f>cenns!P$2</f>
        <v>6161.1134606693331</v>
      </c>
      <c r="Q66" s="33">
        <f>cenns!Q$2</f>
        <v>5186.807478482101</v>
      </c>
      <c r="R66" s="33">
        <f>cenns!R$2</f>
        <v>4418.4818115849885</v>
      </c>
    </row>
    <row r="67" spans="1:18" ht="11.25" customHeight="1" x14ac:dyDescent="0.25">
      <c r="A67" s="28" t="s">
        <v>235</v>
      </c>
      <c r="B67" s="29" t="str">
        <f ca="1">HYPERLINK("#"&amp;CELL("address",LOS!$C$2),"LOS")</f>
        <v>LOS</v>
      </c>
      <c r="C67" s="30">
        <f>LOS!C$2</f>
        <v>27687.56501623513</v>
      </c>
      <c r="D67" s="30">
        <f>LOS!D$2</f>
        <v>26902.506580000001</v>
      </c>
      <c r="E67" s="30">
        <f>LOS!E$2</f>
        <v>25947.7</v>
      </c>
      <c r="F67" s="30">
        <f>LOS!F$2</f>
        <v>27492.800000000007</v>
      </c>
      <c r="G67" s="30">
        <f>LOS!G$2</f>
        <v>29102.097470000001</v>
      </c>
      <c r="H67" s="30">
        <f>LOS!H$2</f>
        <v>28941.505721808902</v>
      </c>
      <c r="I67" s="30">
        <f>LOS!I$2</f>
        <v>28632.006099999999</v>
      </c>
      <c r="J67" s="30">
        <f>LOS!J$2</f>
        <v>28186.89316</v>
      </c>
      <c r="K67" s="30">
        <f>LOS!K$2</f>
        <v>27489.407170000006</v>
      </c>
      <c r="L67" s="30">
        <f>LOS!L$2</f>
        <v>26093.598180000005</v>
      </c>
      <c r="M67" s="30">
        <f>LOS!M$2</f>
        <v>27241.210471004106</v>
      </c>
      <c r="N67" s="30">
        <f>LOS!N$2</f>
        <v>25361.42058503945</v>
      </c>
      <c r="O67" s="30">
        <f>LOS!O$2</f>
        <v>25972.652499347743</v>
      </c>
      <c r="P67" s="30">
        <f>LOS!P$2</f>
        <v>25621.620330562731</v>
      </c>
      <c r="Q67" s="30">
        <f>LOS!Q$2</f>
        <v>24745.485322448039</v>
      </c>
      <c r="R67" s="30">
        <f>LOS!R$2</f>
        <v>25499.833396788672</v>
      </c>
    </row>
    <row r="68" spans="1:18" ht="11.25" customHeight="1" x14ac:dyDescent="0.25">
      <c r="A68" s="28" t="s">
        <v>237</v>
      </c>
      <c r="B68" s="29" t="str">
        <f ca="1">HYPERLINK("#"&amp;CELL("address",AVFCO!$C$2),"AVFCO")</f>
        <v>AVFCO</v>
      </c>
      <c r="C68" s="30">
        <f>AVFCO!C$2</f>
        <v>1243209.7305818291</v>
      </c>
      <c r="D68" s="30">
        <f>AVFCO!D$2</f>
        <v>1273356.3</v>
      </c>
      <c r="E68" s="30">
        <f>AVFCO!E$2</f>
        <v>1264722.0999999999</v>
      </c>
      <c r="F68" s="30">
        <f>AVFCO!F$2</f>
        <v>1289944.4000000001</v>
      </c>
      <c r="G68" s="30">
        <f>AVFCO!G$2</f>
        <v>1306184.7</v>
      </c>
      <c r="H68" s="30">
        <f>AVFCO!H$2</f>
        <v>1313373.3639056084</v>
      </c>
      <c r="I68" s="30">
        <f>AVFCO!I$2</f>
        <v>1315304.9000000004</v>
      </c>
      <c r="J68" s="30">
        <f>AVFCO!J$2</f>
        <v>1291528.5999999999</v>
      </c>
      <c r="K68" s="30">
        <f>AVFCO!K$2</f>
        <v>1297531.5</v>
      </c>
      <c r="L68" s="30">
        <f>AVFCO!L$2</f>
        <v>1225092.7000000002</v>
      </c>
      <c r="M68" s="30">
        <f>AVFCO!M$2</f>
        <v>1276428.1073851141</v>
      </c>
      <c r="N68" s="30">
        <f>AVFCO!N$2</f>
        <v>1218284.3221553457</v>
      </c>
      <c r="O68" s="30">
        <f>AVFCO!O$2</f>
        <v>1208376.5405560331</v>
      </c>
      <c r="P68" s="30">
        <f>AVFCO!P$2</f>
        <v>1208379.884398585</v>
      </c>
      <c r="Q68" s="30">
        <f>AVFCO!Q$2</f>
        <v>1161130.7681284042</v>
      </c>
      <c r="R68" s="30">
        <f>AVFCO!R$2</f>
        <v>1182391.4445399826</v>
      </c>
    </row>
    <row r="69" spans="1:18" ht="11.25" customHeight="1" x14ac:dyDescent="0.25">
      <c r="A69" s="32" t="s">
        <v>239</v>
      </c>
      <c r="B69" s="29" t="str">
        <f ca="1">HYPERLINK("#"&amp;CELL("address",CFNEN!$C$2),"CFNEN")</f>
        <v>CFNEN</v>
      </c>
      <c r="C69" s="33">
        <f>CFNEN!C$2</f>
        <v>114835.54129000625</v>
      </c>
      <c r="D69" s="33">
        <f>CFNEN!D$2</f>
        <v>113124.94282</v>
      </c>
      <c r="E69" s="33">
        <f>CFNEN!E$2</f>
        <v>113499.70164000003</v>
      </c>
      <c r="F69" s="33">
        <f>CFNEN!F$2</f>
        <v>113369.69654999996</v>
      </c>
      <c r="G69" s="33">
        <f>CFNEN!G$2</f>
        <v>116105.39387999992</v>
      </c>
      <c r="H69" s="33">
        <f>CFNEN!H$2</f>
        <v>117967.52449414867</v>
      </c>
      <c r="I69" s="33">
        <f>CFNEN!I$2</f>
        <v>117231.98142000003</v>
      </c>
      <c r="J69" s="33">
        <f>CFNEN!J$2</f>
        <v>116164.15665000003</v>
      </c>
      <c r="K69" s="33">
        <f>CFNEN!K$2</f>
        <v>112101.61439999998</v>
      </c>
      <c r="L69" s="33">
        <f>CFNEN!L$2</f>
        <v>102725.92120999997</v>
      </c>
      <c r="M69" s="33">
        <f>CFNEN!M$2</f>
        <v>107975.66367561511</v>
      </c>
      <c r="N69" s="33">
        <f>CFNEN!N$2</f>
        <v>105318.37894920628</v>
      </c>
      <c r="O69" s="33">
        <f>CFNEN!O$2</f>
        <v>100856.34503012379</v>
      </c>
      <c r="P69" s="33">
        <f>CFNEN!P$2</f>
        <v>98361.967702474198</v>
      </c>
      <c r="Q69" s="33">
        <f>CFNEN!Q$2</f>
        <v>100515.05114936353</v>
      </c>
      <c r="R69" s="33">
        <f>CFNEN!R$2</f>
        <v>98249.446554839014</v>
      </c>
    </row>
    <row r="70" spans="1:18" ht="11.25" customHeight="1" x14ac:dyDescent="0.25">
      <c r="A70" s="34" t="s">
        <v>241</v>
      </c>
      <c r="B70" s="29" t="str">
        <f ca="1">HYPERLINK("#"&amp;CELL("address",B_101603!$C$2),"B_101603")</f>
        <v>B_101603</v>
      </c>
      <c r="C70" s="35">
        <f>B_101603!C$2</f>
        <v>6.5204929779306404</v>
      </c>
      <c r="D70" s="35">
        <f>B_101603!D$2</f>
        <v>5.600120000000004</v>
      </c>
      <c r="E70" s="35">
        <f>B_101603!E$2</f>
        <v>2.8</v>
      </c>
      <c r="F70" s="35">
        <f>B_101603!F$2</f>
        <v>1.9001700000000028</v>
      </c>
      <c r="G70" s="35">
        <f>B_101603!G$2</f>
        <v>1.5009900000000016</v>
      </c>
      <c r="H70" s="35">
        <f>B_101603!H$2</f>
        <v>1.5284606627361654</v>
      </c>
      <c r="I70" s="35">
        <f>B_101603!I$2</f>
        <v>1.9001099999999838</v>
      </c>
      <c r="J70" s="35">
        <f>B_101603!J$2</f>
        <v>0.99988999999999351</v>
      </c>
      <c r="K70" s="35">
        <f>B_101603!K$2</f>
        <v>0.99990999999999985</v>
      </c>
      <c r="L70" s="35">
        <f>B_101603!L$2</f>
        <v>0.90001000000000886</v>
      </c>
      <c r="M70" s="35">
        <f>B_101603!M$2</f>
        <v>0</v>
      </c>
      <c r="N70" s="35">
        <f>B_101603!N$2</f>
        <v>0</v>
      </c>
      <c r="O70" s="35">
        <f>B_101603!O$2</f>
        <v>3.0094701349924429</v>
      </c>
      <c r="P70" s="35">
        <f>B_101603!P$2</f>
        <v>4.012600824426876</v>
      </c>
      <c r="Q70" s="35">
        <f>B_101603!Q$2</f>
        <v>6.0189115856173316</v>
      </c>
      <c r="R70" s="35">
        <f>B_101603!R$2</f>
        <v>13.041130507841437</v>
      </c>
    </row>
    <row r="71" spans="1:18" ht="11.25" customHeight="1" x14ac:dyDescent="0.25">
      <c r="A71" s="34" t="s">
        <v>243</v>
      </c>
      <c r="B71" s="29" t="str">
        <f ca="1">HYPERLINK("#"&amp;CELL("address",B_101604!$C$2),"B_101604")</f>
        <v>B_101604</v>
      </c>
      <c r="C71" s="35">
        <f>B_101604!C$2</f>
        <v>35.059811175653181</v>
      </c>
      <c r="D71" s="35">
        <f>B_101604!D$2</f>
        <v>41.097449999999895</v>
      </c>
      <c r="E71" s="35">
        <f>B_101604!E$2</f>
        <v>33.020820000000001</v>
      </c>
      <c r="F71" s="35">
        <f>B_101604!F$2</f>
        <v>20.013259999999974</v>
      </c>
      <c r="G71" s="35">
        <f>B_101604!G$2</f>
        <v>17.997180000000029</v>
      </c>
      <c r="H71" s="35">
        <f>B_101604!H$2</f>
        <v>20.611263212689252</v>
      </c>
      <c r="I71" s="35">
        <f>B_101604!I$2</f>
        <v>19.613150000000026</v>
      </c>
      <c r="J71" s="35">
        <f>B_101604!J$2</f>
        <v>19.412360000000017</v>
      </c>
      <c r="K71" s="35">
        <f>B_101604!K$2</f>
        <v>17.399769999999986</v>
      </c>
      <c r="L71" s="35">
        <f>B_101604!L$2</f>
        <v>16.584459999999993</v>
      </c>
      <c r="M71" s="35">
        <f>B_101604!M$2</f>
        <v>16.62109140821855</v>
      </c>
      <c r="N71" s="35">
        <f>B_101604!N$2</f>
        <v>18.554578901444028</v>
      </c>
      <c r="O71" s="35">
        <f>B_101604!O$2</f>
        <v>17.626824600904545</v>
      </c>
      <c r="P71" s="35">
        <f>B_101604!P$2</f>
        <v>15.547388184083319</v>
      </c>
      <c r="Q71" s="35">
        <f>B_101604!Q$2</f>
        <v>20.636170286301798</v>
      </c>
      <c r="R71" s="35">
        <f>B_101604!R$2</f>
        <v>25.647730433813049</v>
      </c>
    </row>
    <row r="72" spans="1:18" ht="11.25" customHeight="1" x14ac:dyDescent="0.25">
      <c r="A72" s="34" t="s">
        <v>245</v>
      </c>
      <c r="B72" s="29" t="str">
        <f ca="1">HYPERLINK("#"&amp;CELL("address",B_101605!$C$2),"B_101605")</f>
        <v>B_101605</v>
      </c>
      <c r="C72" s="35">
        <f>B_101605!C$2</f>
        <v>110040.72877050856</v>
      </c>
      <c r="D72" s="35">
        <f>B_101605!D$2</f>
        <v>108457.94647999997</v>
      </c>
      <c r="E72" s="35">
        <f>B_101605!E$2</f>
        <v>108680.84436000002</v>
      </c>
      <c r="F72" s="35">
        <f>B_101605!F$2</f>
        <v>108633.22908999998</v>
      </c>
      <c r="G72" s="35">
        <f>B_101605!G$2</f>
        <v>110825.62893999995</v>
      </c>
      <c r="H72" s="35">
        <f>B_101605!H$2</f>
        <v>112696.75416047854</v>
      </c>
      <c r="I72" s="35">
        <f>B_101605!I$2</f>
        <v>112153.20038000001</v>
      </c>
      <c r="J72" s="35">
        <f>B_101605!J$2</f>
        <v>111045.30168000003</v>
      </c>
      <c r="K72" s="35">
        <f>B_101605!K$2</f>
        <v>107420.05670999999</v>
      </c>
      <c r="L72" s="35">
        <f>B_101605!L$2</f>
        <v>98971.129660000021</v>
      </c>
      <c r="M72" s="35">
        <f>B_101605!M$2</f>
        <v>103860.41836559013</v>
      </c>
      <c r="N72" s="35">
        <f>B_101605!N$2</f>
        <v>101120.62126771915</v>
      </c>
      <c r="O72" s="35">
        <f>B_101605!O$2</f>
        <v>96520.126950644306</v>
      </c>
      <c r="P72" s="35">
        <f>B_101605!P$2</f>
        <v>94087.144543304486</v>
      </c>
      <c r="Q72" s="35">
        <f>B_101605!Q$2</f>
        <v>96282.115024638435</v>
      </c>
      <c r="R72" s="35">
        <f>B_101605!R$2</f>
        <v>94019.078324024144</v>
      </c>
    </row>
    <row r="73" spans="1:18" ht="11.25" customHeight="1" x14ac:dyDescent="0.25">
      <c r="A73" s="36" t="s">
        <v>247</v>
      </c>
      <c r="B73" s="29" t="str">
        <f ca="1">HYPERLINK("#"&amp;CELL("address",cpch!$C$2),"cpch")</f>
        <v>cpch</v>
      </c>
      <c r="C73" s="37">
        <f>cpch!C$2</f>
        <v>84486.516718857456</v>
      </c>
      <c r="D73" s="37">
        <f>cpch!D$2</f>
        <v>83140.397840000005</v>
      </c>
      <c r="E73" s="37">
        <f>cpch!E$2</f>
        <v>82966.191160000017</v>
      </c>
      <c r="F73" s="37">
        <f>cpch!F$2</f>
        <v>84118.172959999967</v>
      </c>
      <c r="G73" s="37">
        <f>cpch!G$2</f>
        <v>85339.024779999949</v>
      </c>
      <c r="H73" s="37">
        <f>cpch!H$2</f>
        <v>86451.478671489793</v>
      </c>
      <c r="I73" s="37">
        <f>cpch!I$2</f>
        <v>85528.918800000014</v>
      </c>
      <c r="J73" s="37">
        <f>cpch!J$2</f>
        <v>85828.460440000039</v>
      </c>
      <c r="K73" s="37">
        <f>cpch!K$2</f>
        <v>82698.145679999987</v>
      </c>
      <c r="L73" s="37">
        <f>cpch!L$2</f>
        <v>75901.085559999992</v>
      </c>
      <c r="M73" s="37">
        <f>cpch!M$2</f>
        <v>80504.992776420549</v>
      </c>
      <c r="N73" s="37">
        <f>cpch!N$2</f>
        <v>78273.139720739375</v>
      </c>
      <c r="O73" s="37">
        <f>cpch!O$2</f>
        <v>76532.784546539304</v>
      </c>
      <c r="P73" s="37">
        <f>cpch!P$2</f>
        <v>75492.5772541849</v>
      </c>
      <c r="Q73" s="37">
        <f>cpch!Q$2</f>
        <v>78872.103081732668</v>
      </c>
      <c r="R73" s="37">
        <f>cpch!R$2</f>
        <v>75820.503347703008</v>
      </c>
    </row>
    <row r="74" spans="1:18" ht="11.25" customHeight="1" x14ac:dyDescent="0.25">
      <c r="A74" s="34" t="s">
        <v>249</v>
      </c>
      <c r="B74" s="29" t="str">
        <f ca="1">HYPERLINK("#"&amp;CELL("address",B_101606!$C$2),"B_101606")</f>
        <v>B_101606</v>
      </c>
      <c r="C74" s="35">
        <f>B_101606!C$2</f>
        <v>3045.0381152966879</v>
      </c>
      <c r="D74" s="35">
        <f>B_101606!D$2</f>
        <v>2780.3692600000004</v>
      </c>
      <c r="E74" s="35">
        <f>B_101606!E$2</f>
        <v>2653.1822600000005</v>
      </c>
      <c r="F74" s="35">
        <f>B_101606!F$2</f>
        <v>2667.7295700000004</v>
      </c>
      <c r="G74" s="35">
        <f>B_101606!G$2</f>
        <v>2838.68496</v>
      </c>
      <c r="H74" s="35">
        <f>B_101606!H$2</f>
        <v>2862.8777356978576</v>
      </c>
      <c r="I74" s="35">
        <f>B_101606!I$2</f>
        <v>2653.1947100000002</v>
      </c>
      <c r="J74" s="35">
        <f>B_101606!J$2</f>
        <v>2668.6337199999998</v>
      </c>
      <c r="K74" s="35">
        <f>B_101606!K$2</f>
        <v>2222.65355</v>
      </c>
      <c r="L74" s="35">
        <f>B_101606!L$2</f>
        <v>1824.9575600000001</v>
      </c>
      <c r="M74" s="35">
        <f>B_101606!M$2</f>
        <v>1876.6947509880163</v>
      </c>
      <c r="N74" s="35">
        <f>B_101606!N$2</f>
        <v>1802.3163239321957</v>
      </c>
      <c r="O74" s="35">
        <f>B_101606!O$2</f>
        <v>1904.5198335252899</v>
      </c>
      <c r="P74" s="35">
        <f>B_101606!P$2</f>
        <v>1716.4126816810367</v>
      </c>
      <c r="Q74" s="35">
        <f>B_101606!Q$2</f>
        <v>1742.3815332326947</v>
      </c>
      <c r="R74" s="35">
        <f>B_101606!R$2</f>
        <v>1809.3888347114637</v>
      </c>
    </row>
    <row r="75" spans="1:18" ht="11.25" customHeight="1" x14ac:dyDescent="0.25">
      <c r="A75" s="34" t="s">
        <v>251</v>
      </c>
      <c r="B75" s="29" t="str">
        <f ca="1">HYPERLINK("#"&amp;CELL("address",B_101607!$C$2),"B_101607")</f>
        <v>B_101607</v>
      </c>
      <c r="C75" s="35">
        <f>B_101607!C$2</f>
        <v>978.51918857502619</v>
      </c>
      <c r="D75" s="35">
        <f>B_101607!D$2</f>
        <v>916.45488000002229</v>
      </c>
      <c r="E75" s="35">
        <f>B_101607!E$2</f>
        <v>935.23408999999992</v>
      </c>
      <c r="F75" s="35">
        <f>B_101607!F$2</f>
        <v>886.66323999999986</v>
      </c>
      <c r="G75" s="35">
        <f>B_101607!G$2</f>
        <v>1076.3833299999726</v>
      </c>
      <c r="H75" s="35">
        <f>B_101607!H$2</f>
        <v>1095.7543529504608</v>
      </c>
      <c r="I75" s="35">
        <f>B_101607!I$2</f>
        <v>967.55323000000601</v>
      </c>
      <c r="J75" s="35">
        <f>B_101607!J$2</f>
        <v>912.48173000000634</v>
      </c>
      <c r="K75" s="35">
        <f>B_101607!K$2</f>
        <v>869.39628000000187</v>
      </c>
      <c r="L75" s="35">
        <f>B_101607!L$2</f>
        <v>719.65985999997599</v>
      </c>
      <c r="M75" s="35">
        <f>B_101607!M$2</f>
        <v>729.44428013433901</v>
      </c>
      <c r="N75" s="35">
        <f>B_101607!N$2</f>
        <v>694.18053373766043</v>
      </c>
      <c r="O75" s="35">
        <f>B_101607!O$2</f>
        <v>721.8960865258</v>
      </c>
      <c r="P75" s="35">
        <f>B_101607!P$2</f>
        <v>763.02541824645448</v>
      </c>
      <c r="Q75" s="35">
        <f>B_101607!Q$2</f>
        <v>611.67283986940095</v>
      </c>
      <c r="R75" s="35">
        <f>B_101607!R$2</f>
        <v>638.39344464089095</v>
      </c>
    </row>
    <row r="76" spans="1:18" ht="11.25" customHeight="1" x14ac:dyDescent="0.25">
      <c r="A76" s="34" t="s">
        <v>253</v>
      </c>
      <c r="B76" s="29" t="str">
        <f ca="1">HYPERLINK("#"&amp;CELL("address",B_101608!$C$2),"B_101608")</f>
        <v>B_101608</v>
      </c>
      <c r="C76" s="35">
        <f>B_101608!C$2</f>
        <v>729.67491147239866</v>
      </c>
      <c r="D76" s="35">
        <f>B_101608!D$2</f>
        <v>923.47463000000289</v>
      </c>
      <c r="E76" s="35">
        <f>B_101608!E$2</f>
        <v>1194.6201100000112</v>
      </c>
      <c r="F76" s="35">
        <f>B_101608!F$2</f>
        <v>1160.1612200000004</v>
      </c>
      <c r="G76" s="35">
        <f>B_101608!G$2</f>
        <v>1345.1984799999902</v>
      </c>
      <c r="H76" s="35">
        <f>B_101608!H$2</f>
        <v>1289.9985211463948</v>
      </c>
      <c r="I76" s="35">
        <f>B_101608!I$2</f>
        <v>1436.5198400000104</v>
      </c>
      <c r="J76" s="35">
        <f>B_101608!J$2</f>
        <v>1517.3272700000123</v>
      </c>
      <c r="K76" s="35">
        <f>B_101608!K$2</f>
        <v>1571.1081799999824</v>
      </c>
      <c r="L76" s="35">
        <f>B_101608!L$2</f>
        <v>1192.6896599999875</v>
      </c>
      <c r="M76" s="35">
        <f>B_101608!M$2</f>
        <v>1492.4851874944109</v>
      </c>
      <c r="N76" s="35">
        <f>B_101608!N$2</f>
        <v>1682.7062449158279</v>
      </c>
      <c r="O76" s="35">
        <f>B_101608!O$2</f>
        <v>1689.1658646924934</v>
      </c>
      <c r="P76" s="35">
        <f>B_101608!P$2</f>
        <v>1775.8250702337132</v>
      </c>
      <c r="Q76" s="35">
        <f>B_101608!Q$2</f>
        <v>1852.2266697510856</v>
      </c>
      <c r="R76" s="35">
        <f>B_101608!R$2</f>
        <v>1743.8970905208546</v>
      </c>
    </row>
    <row r="77" spans="1:18" ht="11.25" customHeight="1" x14ac:dyDescent="0.25">
      <c r="A77" s="32" t="s">
        <v>255</v>
      </c>
      <c r="B77" s="29" t="str">
        <f ca="1">HYPERLINK("#"&amp;CELL("address",CF!$C$2),"CF")</f>
        <v>CF</v>
      </c>
      <c r="C77" s="33">
        <f>CF!C$2</f>
        <v>1130216.6877571777</v>
      </c>
      <c r="D77" s="33">
        <f>CF!D$2</f>
        <v>1154234.91387</v>
      </c>
      <c r="E77" s="33">
        <f>CF!E$2</f>
        <v>1144263.7906399998</v>
      </c>
      <c r="F77" s="33">
        <f>CF!F$2</f>
        <v>1176390.3147800001</v>
      </c>
      <c r="G77" s="33">
        <f>CF!G$2</f>
        <v>1188341.6861100001</v>
      </c>
      <c r="H77" s="33">
        <f>CF!H$2</f>
        <v>1192158.1279972284</v>
      </c>
      <c r="I77" s="33">
        <f>CF!I$2</f>
        <v>1194025.6320000002</v>
      </c>
      <c r="J77" s="33">
        <f>CF!J$2</f>
        <v>1174483.0445699999</v>
      </c>
      <c r="K77" s="33">
        <f>CF!K$2</f>
        <v>1180543.88573</v>
      </c>
      <c r="L77" s="33">
        <f>CF!L$2</f>
        <v>1114181.4605700001</v>
      </c>
      <c r="M77" s="33">
        <f>CF!M$2</f>
        <v>1163435.9373555356</v>
      </c>
      <c r="N77" s="33">
        <f>CF!N$2</f>
        <v>1106082.5194719224</v>
      </c>
      <c r="O77" s="33">
        <f>CF!O$2</f>
        <v>1106762.9200583647</v>
      </c>
      <c r="P77" s="33">
        <f>CF!P$2</f>
        <v>1106193.8216168582</v>
      </c>
      <c r="Q77" s="33">
        <f>CF!Q$2</f>
        <v>1060261.91178718</v>
      </c>
      <c r="R77" s="33">
        <f>CF!R$2</f>
        <v>1082527.5130433941</v>
      </c>
    </row>
    <row r="78" spans="1:18" ht="11.25" customHeight="1" x14ac:dyDescent="0.25">
      <c r="A78" s="34" t="s">
        <v>257</v>
      </c>
      <c r="B78" s="29" t="str">
        <f ca="1">HYPERLINK("#"&amp;CELL("address",CIN!$C$2),"CIN")</f>
        <v>CIN</v>
      </c>
      <c r="C78" s="35">
        <f>CIN!C$2</f>
        <v>330517.30763096566</v>
      </c>
      <c r="D78" s="35">
        <f>CIN!D$2</f>
        <v>329502.10415271652</v>
      </c>
      <c r="E78" s="35">
        <f>CIN!E$2</f>
        <v>326911.07477745845</v>
      </c>
      <c r="F78" s="35">
        <f>CIN!F$2</f>
        <v>334967.99633985071</v>
      </c>
      <c r="G78" s="35">
        <f>CIN!G$2</f>
        <v>333199.27161861421</v>
      </c>
      <c r="H78" s="35">
        <f>CIN!H$2</f>
        <v>327865.34426312568</v>
      </c>
      <c r="I78" s="35">
        <f>CIN!I$2</f>
        <v>322259.11597863969</v>
      </c>
      <c r="J78" s="35">
        <f>CIN!J$2</f>
        <v>324940.86526331614</v>
      </c>
      <c r="K78" s="35">
        <f>CIN!K$2</f>
        <v>312419.37528999994</v>
      </c>
      <c r="L78" s="35">
        <f>CIN!L$2</f>
        <v>265868.09348000004</v>
      </c>
      <c r="M78" s="35">
        <f>CIN!M$2</f>
        <v>285951.91582050914</v>
      </c>
      <c r="N78" s="35">
        <f>CIN!N$2</f>
        <v>282055.71794296271</v>
      </c>
      <c r="O78" s="35">
        <f>CIN!O$2</f>
        <v>276747.11440504249</v>
      </c>
      <c r="P78" s="35">
        <f>CIN!P$2</f>
        <v>276226.37556489045</v>
      </c>
      <c r="Q78" s="35">
        <f>CIN!Q$2</f>
        <v>272559.32592795265</v>
      </c>
      <c r="R78" s="35">
        <f>CIN!R$2</f>
        <v>273308.1794808929</v>
      </c>
    </row>
    <row r="79" spans="1:18" ht="11.25" customHeight="1" x14ac:dyDescent="0.25">
      <c r="A79" s="36" t="s">
        <v>259</v>
      </c>
      <c r="B79" s="29" t="str">
        <f ca="1">HYPERLINK("#"&amp;CELL("address",cisi!$C$2),"cisi")</f>
        <v>cisi</v>
      </c>
      <c r="C79" s="37">
        <f>cisi!C$2</f>
        <v>66700.571334753215</v>
      </c>
      <c r="D79" s="37">
        <f>cisi!D$2</f>
        <v>64105.872507499989</v>
      </c>
      <c r="E79" s="37">
        <f>cisi!E$2</f>
        <v>61991.066436500012</v>
      </c>
      <c r="F79" s="37">
        <f>cisi!F$2</f>
        <v>65044.04909</v>
      </c>
      <c r="G79" s="37">
        <f>cisi!G$2</f>
        <v>65297.916976500004</v>
      </c>
      <c r="H79" s="37">
        <f>cisi!H$2</f>
        <v>62486.797259958745</v>
      </c>
      <c r="I79" s="37">
        <f>cisi!I$2</f>
        <v>63611.150772500005</v>
      </c>
      <c r="J79" s="37">
        <f>cisi!J$2</f>
        <v>61875.907750499951</v>
      </c>
      <c r="K79" s="37">
        <f>cisi!K$2</f>
        <v>58422.935891499998</v>
      </c>
      <c r="L79" s="37">
        <f>cisi!L$2</f>
        <v>42368.597639500011</v>
      </c>
      <c r="M79" s="37">
        <f>cisi!M$2</f>
        <v>51288.075538322533</v>
      </c>
      <c r="N79" s="37">
        <f>cisi!N$2</f>
        <v>51545.213833749374</v>
      </c>
      <c r="O79" s="37">
        <f>cisi!O$2</f>
        <v>50274.389000970994</v>
      </c>
      <c r="P79" s="37">
        <f>cisi!P$2</f>
        <v>49808.129913332101</v>
      </c>
      <c r="Q79" s="37">
        <f>cisi!Q$2</f>
        <v>49531.334470700203</v>
      </c>
      <c r="R79" s="37">
        <f>cisi!R$2</f>
        <v>50174.446810645139</v>
      </c>
    </row>
    <row r="80" spans="1:18" ht="11.25" customHeight="1" x14ac:dyDescent="0.25">
      <c r="A80" s="38" t="s">
        <v>465</v>
      </c>
      <c r="B80" s="29" t="str">
        <f ca="1">HYPERLINK("#"&amp;CELL("address",cisb!$C$2),"cisb")</f>
        <v>cisb</v>
      </c>
      <c r="C80" s="1">
        <f>cisb!C$2</f>
        <v>57612.604916677374</v>
      </c>
      <c r="D80" s="1">
        <f>cisb!D$2</f>
        <v>54757.041045861944</v>
      </c>
      <c r="E80" s="1">
        <f>cisb!E$2</f>
        <v>53042.626102222894</v>
      </c>
      <c r="F80" s="1">
        <f>cisb!F$2</f>
        <v>55654.53900547645</v>
      </c>
      <c r="G80" s="1">
        <f>cisb!G$2</f>
        <v>55557.412253087226</v>
      </c>
      <c r="H80" s="1">
        <f>cisb!H$2</f>
        <v>53192.226342825445</v>
      </c>
      <c r="I80" s="1">
        <f>cisb!I$2</f>
        <v>53656.441849566021</v>
      </c>
      <c r="J80" s="1">
        <f>cisb!J$2</f>
        <v>52117.047787913587</v>
      </c>
      <c r="K80" s="1">
        <f>cisb!K$2</f>
        <v>48864.591555889601</v>
      </c>
      <c r="L80" s="1">
        <f>cisb!L$2</f>
        <v>34976.158128872645</v>
      </c>
      <c r="M80" s="1">
        <f>cisb!M$2</f>
        <v>42962.196624474724</v>
      </c>
      <c r="N80" s="1">
        <f>cisb!N$2</f>
        <v>42962.150548609556</v>
      </c>
      <c r="O80" s="1">
        <f>cisb!O$2</f>
        <v>42116.118589183003</v>
      </c>
      <c r="P80" s="1">
        <f>cisb!P$2</f>
        <v>42114.914246278131</v>
      </c>
      <c r="Q80" s="1">
        <f>cisb!Q$2</f>
        <v>42088.684457981071</v>
      </c>
      <c r="R80" s="1">
        <f>cisb!R$2</f>
        <v>42473.078967126079</v>
      </c>
    </row>
    <row r="81" spans="1:18" ht="11.25" customHeight="1" x14ac:dyDescent="0.25">
      <c r="A81" s="38" t="s">
        <v>466</v>
      </c>
      <c r="B81" s="29" t="str">
        <f ca="1">HYPERLINK("#"&amp;CELL("address",cise!$C$2),"cise")</f>
        <v>cise</v>
      </c>
      <c r="C81" s="1">
        <f>cise!C$2</f>
        <v>9087.9664180758446</v>
      </c>
      <c r="D81" s="1">
        <f>cise!D$2</f>
        <v>9348.8314616380467</v>
      </c>
      <c r="E81" s="1">
        <f>cise!E$2</f>
        <v>8948.440334277102</v>
      </c>
      <c r="F81" s="1">
        <f>cise!F$2</f>
        <v>9389.5100845235629</v>
      </c>
      <c r="G81" s="1">
        <f>cise!G$2</f>
        <v>9740.5047234127542</v>
      </c>
      <c r="H81" s="1">
        <f>cise!H$2</f>
        <v>9294.5709171332855</v>
      </c>
      <c r="I81" s="1">
        <f>cise!I$2</f>
        <v>9954.7089229339617</v>
      </c>
      <c r="J81" s="1">
        <f>cise!J$2</f>
        <v>9758.8599625863699</v>
      </c>
      <c r="K81" s="1">
        <f>cise!K$2</f>
        <v>9558.3443356103799</v>
      </c>
      <c r="L81" s="1">
        <f>cise!L$2</f>
        <v>7392.4395106273714</v>
      </c>
      <c r="M81" s="1">
        <f>cise!M$2</f>
        <v>8325.878913847806</v>
      </c>
      <c r="N81" s="1">
        <f>cise!N$2</f>
        <v>8583.0632851398168</v>
      </c>
      <c r="O81" s="1">
        <f>cise!O$2</f>
        <v>8158.2704117879803</v>
      </c>
      <c r="P81" s="1">
        <f>cise!P$2</f>
        <v>7693.2156670539589</v>
      </c>
      <c r="Q81" s="1">
        <f>cise!Q$2</f>
        <v>7442.650012719123</v>
      </c>
      <c r="R81" s="1">
        <f>cise!R$2</f>
        <v>7701.3678435190732</v>
      </c>
    </row>
    <row r="82" spans="1:18" ht="11.25" customHeight="1" x14ac:dyDescent="0.25">
      <c r="A82" s="36" t="s">
        <v>261</v>
      </c>
      <c r="B82" s="29" t="str">
        <f ca="1">HYPERLINK("#"&amp;CELL("address",cnfm!$C$2),"cnfm")</f>
        <v>cnfm</v>
      </c>
      <c r="C82" s="37">
        <f>cnfm!C$2</f>
        <v>11984.456044349858</v>
      </c>
      <c r="D82" s="37">
        <f>cnfm!D$2</f>
        <v>12111.323742500002</v>
      </c>
      <c r="E82" s="37">
        <f>cnfm!E$2</f>
        <v>12134.916843499999</v>
      </c>
      <c r="F82" s="37">
        <f>cnfm!F$2</f>
        <v>11900.039500000003</v>
      </c>
      <c r="G82" s="37">
        <f>cnfm!G$2</f>
        <v>12196.112063500002</v>
      </c>
      <c r="H82" s="37">
        <f>cnfm!H$2</f>
        <v>11942.015028142874</v>
      </c>
      <c r="I82" s="37">
        <f>cnfm!I$2</f>
        <v>11582.4801775</v>
      </c>
      <c r="J82" s="37">
        <f>cnfm!J$2</f>
        <v>11511.768399500002</v>
      </c>
      <c r="K82" s="37">
        <f>cnfm!K$2</f>
        <v>11003.189778499998</v>
      </c>
      <c r="L82" s="37">
        <f>cnfm!L$2</f>
        <v>9100.0065105000012</v>
      </c>
      <c r="M82" s="37">
        <f>cnfm!M$2</f>
        <v>9910.5223587974888</v>
      </c>
      <c r="N82" s="37">
        <f>cnfm!N$2</f>
        <v>10413.305692719438</v>
      </c>
      <c r="O82" s="37">
        <f>cnfm!O$2</f>
        <v>9674.5090322682754</v>
      </c>
      <c r="P82" s="37">
        <f>cnfm!P$2</f>
        <v>9496.8114357877985</v>
      </c>
      <c r="Q82" s="37">
        <f>cnfm!Q$2</f>
        <v>9251.1906697871309</v>
      </c>
      <c r="R82" s="37">
        <f>cnfm!R$2</f>
        <v>9652.5860550759571</v>
      </c>
    </row>
    <row r="83" spans="1:18" ht="11.25" customHeight="1" x14ac:dyDescent="0.25">
      <c r="A83" s="39" t="s">
        <v>437</v>
      </c>
      <c r="B83" s="29" t="str">
        <f ca="1">HYPERLINK("#"&amp;CELL("address",cnfa!$C$2),"cnfa")</f>
        <v>cnfa</v>
      </c>
      <c r="C83" s="1">
        <f>cnfa!C$2</f>
        <v>1955.7474883563041</v>
      </c>
      <c r="D83" s="1">
        <f>cnfa!D$2</f>
        <v>1769.1462274527189</v>
      </c>
      <c r="E83" s="1">
        <f>cnfa!E$2</f>
        <v>2033.2498381427981</v>
      </c>
      <c r="F83" s="1">
        <f>cnfa!F$2</f>
        <v>2074.108684555606</v>
      </c>
      <c r="G83" s="1">
        <f>cnfa!G$2</f>
        <v>2255.1226053168957</v>
      </c>
      <c r="H83" s="1">
        <f>cnfa!H$2</f>
        <v>2167.9417815797533</v>
      </c>
      <c r="I83" s="1">
        <f>cnfa!I$2</f>
        <v>2271.7011816772501</v>
      </c>
      <c r="J83" s="1">
        <f>cnfa!J$2</f>
        <v>2075.4890852625272</v>
      </c>
      <c r="K83" s="1">
        <f>cnfa!K$2</f>
        <v>2064.599602806913</v>
      </c>
      <c r="L83" s="1">
        <f>cnfa!L$2</f>
        <v>1590.2038681968236</v>
      </c>
      <c r="M83" s="1">
        <f>cnfa!M$2</f>
        <v>1853.4716672808406</v>
      </c>
      <c r="N83" s="1">
        <f>cnfa!N$2</f>
        <v>1869.9137552674022</v>
      </c>
      <c r="O83" s="1">
        <f>cnfa!O$2</f>
        <v>1893.1198166420777</v>
      </c>
      <c r="P83" s="1">
        <f>cnfa!P$2</f>
        <v>1868.4144530514666</v>
      </c>
      <c r="Q83" s="1">
        <f>cnfa!Q$2</f>
        <v>1810.1045936843082</v>
      </c>
      <c r="R83" s="1">
        <f>cnfa!R$2</f>
        <v>1952.7442688751296</v>
      </c>
    </row>
    <row r="84" spans="1:18" ht="11.25" customHeight="1" x14ac:dyDescent="0.25">
      <c r="A84" s="39" t="s">
        <v>440</v>
      </c>
      <c r="B84" s="29" t="str">
        <f ca="1">HYPERLINK("#"&amp;CELL("address",cnfp!$C$2),"cnfp")</f>
        <v>cnfp</v>
      </c>
      <c r="C84" s="1">
        <f>cnfp!C$2</f>
        <v>4229.3227029123018</v>
      </c>
      <c r="D84" s="1">
        <f>cnfp!D$2</f>
        <v>4393.0089451351514</v>
      </c>
      <c r="E84" s="1">
        <f>cnfp!E$2</f>
        <v>4284.955707615477</v>
      </c>
      <c r="F84" s="1">
        <f>cnfp!F$2</f>
        <v>4376.8688734280313</v>
      </c>
      <c r="G84" s="1">
        <f>cnfp!G$2</f>
        <v>4468.7731751058327</v>
      </c>
      <c r="H84" s="1">
        <f>cnfp!H$2</f>
        <v>4429.1120790774257</v>
      </c>
      <c r="I84" s="1">
        <f>cnfp!I$2</f>
        <v>4063.0814173550552</v>
      </c>
      <c r="J84" s="1">
        <f>cnfp!J$2</f>
        <v>4154.146716794462</v>
      </c>
      <c r="K84" s="1">
        <f>cnfp!K$2</f>
        <v>3961.464043898729</v>
      </c>
      <c r="L84" s="1">
        <f>cnfp!L$2</f>
        <v>3049.3391146815579</v>
      </c>
      <c r="M84" s="1">
        <f>cnfp!M$2</f>
        <v>3168.1979719777969</v>
      </c>
      <c r="N84" s="1">
        <f>cnfp!N$2</f>
        <v>3456.0642203806055</v>
      </c>
      <c r="O84" s="1">
        <f>cnfp!O$2</f>
        <v>2775.4971942019288</v>
      </c>
      <c r="P84" s="1">
        <f>cnfp!P$2</f>
        <v>2611.7310811802531</v>
      </c>
      <c r="Q84" s="1">
        <f>cnfp!Q$2</f>
        <v>2545.1449772190026</v>
      </c>
      <c r="R84" s="1">
        <f>cnfp!R$2</f>
        <v>2641.130780379428</v>
      </c>
    </row>
    <row r="85" spans="1:18" ht="11.25" customHeight="1" x14ac:dyDescent="0.25">
      <c r="A85" s="39" t="s">
        <v>439</v>
      </c>
      <c r="B85" s="29" t="str">
        <f ca="1">HYPERLINK("#"&amp;CELL("address",cnfs!$C$2),"cnfs")</f>
        <v>cnfs</v>
      </c>
      <c r="C85" s="1">
        <f>cnfs!C$2</f>
        <v>408.91308028295612</v>
      </c>
      <c r="D85" s="1">
        <f>cnfs!D$2</f>
        <v>406.13918899759659</v>
      </c>
      <c r="E85" s="1">
        <f>cnfs!E$2</f>
        <v>385.72089273681286</v>
      </c>
      <c r="F85" s="1">
        <f>cnfs!F$2</f>
        <v>375.94123391002665</v>
      </c>
      <c r="G85" s="1">
        <f>cnfs!G$2</f>
        <v>384.55441641188719</v>
      </c>
      <c r="H85" s="1">
        <f>cnfs!H$2</f>
        <v>424.13796972047192</v>
      </c>
      <c r="I85" s="1">
        <f>cnfs!I$2</f>
        <v>449.06829324976809</v>
      </c>
      <c r="J85" s="1">
        <f>cnfs!J$2</f>
        <v>457.20543011996239</v>
      </c>
      <c r="K85" s="1">
        <f>cnfs!K$2</f>
        <v>430.77371873514733</v>
      </c>
      <c r="L85" s="1">
        <f>cnfs!L$2</f>
        <v>385.64009616369771</v>
      </c>
      <c r="M85" s="1">
        <f>cnfs!M$2</f>
        <v>485.98730165060994</v>
      </c>
      <c r="N85" s="1">
        <f>cnfs!N$2</f>
        <v>494.08072263510883</v>
      </c>
      <c r="O85" s="1">
        <f>cnfs!O$2</f>
        <v>491.86746217430374</v>
      </c>
      <c r="P85" s="1">
        <f>cnfs!P$2</f>
        <v>505.50194376324794</v>
      </c>
      <c r="Q85" s="1">
        <f>cnfs!Q$2</f>
        <v>509.23547004347427</v>
      </c>
      <c r="R85" s="1">
        <f>cnfs!R$2</f>
        <v>513.34796112537379</v>
      </c>
    </row>
    <row r="86" spans="1:18" ht="11.25" customHeight="1" x14ac:dyDescent="0.25">
      <c r="A86" s="39" t="s">
        <v>438</v>
      </c>
      <c r="B86" s="29" t="str">
        <f ca="1">HYPERLINK("#"&amp;CELL("address",cnfo!$C$2),"cnfo")</f>
        <v>cnfo</v>
      </c>
      <c r="C86" s="1">
        <f>cnfo!C$2</f>
        <v>5390.472772798299</v>
      </c>
      <c r="D86" s="1">
        <f>cnfo!D$2</f>
        <v>5543.0293809145342</v>
      </c>
      <c r="E86" s="1">
        <f>cnfo!E$2</f>
        <v>5430.9904050049081</v>
      </c>
      <c r="F86" s="1">
        <f>cnfo!F$2</f>
        <v>5073.1207081063385</v>
      </c>
      <c r="G86" s="1">
        <f>cnfo!G$2</f>
        <v>5087.6618666653867</v>
      </c>
      <c r="H86" s="1">
        <f>cnfo!H$2</f>
        <v>4920.8231977652213</v>
      </c>
      <c r="I86" s="1">
        <f>cnfo!I$2</f>
        <v>4798.6292852179249</v>
      </c>
      <c r="J86" s="1">
        <f>cnfo!J$2</f>
        <v>4824.9271673230487</v>
      </c>
      <c r="K86" s="1">
        <f>cnfo!K$2</f>
        <v>4546.3524130592104</v>
      </c>
      <c r="L86" s="1">
        <f>cnfo!L$2</f>
        <v>4074.8234314579231</v>
      </c>
      <c r="M86" s="1">
        <f>cnfo!M$2</f>
        <v>4402.8654178882434</v>
      </c>
      <c r="N86" s="1">
        <f>cnfo!N$2</f>
        <v>4593.2469944363238</v>
      </c>
      <c r="O86" s="1">
        <f>cnfo!O$2</f>
        <v>4514.024559249965</v>
      </c>
      <c r="P86" s="1">
        <f>cnfo!P$2</f>
        <v>4511.1639577928318</v>
      </c>
      <c r="Q86" s="1">
        <f>cnfo!Q$2</f>
        <v>4386.7056288403473</v>
      </c>
      <c r="R86" s="1">
        <f>cnfo!R$2</f>
        <v>4545.3630446960269</v>
      </c>
    </row>
    <row r="87" spans="1:18" ht="11.25" customHeight="1" x14ac:dyDescent="0.25">
      <c r="A87" s="36" t="s">
        <v>263</v>
      </c>
      <c r="B87" s="29" t="str">
        <f ca="1">HYPERLINK("#"&amp;CELL("address",cchi!$C$2),"cchi")</f>
        <v>cchi</v>
      </c>
      <c r="C87" s="37">
        <f>cchi!C$2</f>
        <v>56787.255491108175</v>
      </c>
      <c r="D87" s="37">
        <f>cchi!D$2</f>
        <v>57178.744180000002</v>
      </c>
      <c r="E87" s="37">
        <f>cchi!E$2</f>
        <v>57555.368880000009</v>
      </c>
      <c r="F87" s="37">
        <f>cchi!F$2</f>
        <v>60390.542720000027</v>
      </c>
      <c r="G87" s="37">
        <f>cchi!G$2</f>
        <v>57469.876850000001</v>
      </c>
      <c r="H87" s="37">
        <f>cchi!H$2</f>
        <v>57633.433614108042</v>
      </c>
      <c r="I87" s="37">
        <f>cchi!I$2</f>
        <v>55830.55336000002</v>
      </c>
      <c r="J87" s="37">
        <f>cchi!J$2</f>
        <v>58148.721049999986</v>
      </c>
      <c r="K87" s="37">
        <f>cchi!K$2</f>
        <v>56418.622889999999</v>
      </c>
      <c r="L87" s="37">
        <f>cchi!L$2</f>
        <v>49807.508900000008</v>
      </c>
      <c r="M87" s="37">
        <f>cchi!M$2</f>
        <v>51715.847021317924</v>
      </c>
      <c r="N87" s="37">
        <f>cchi!N$2</f>
        <v>52185.454291860966</v>
      </c>
      <c r="O87" s="37">
        <f>cchi!O$2</f>
        <v>51822.476417218066</v>
      </c>
      <c r="P87" s="37">
        <f>cchi!P$2</f>
        <v>52601.795176741776</v>
      </c>
      <c r="Q87" s="37">
        <f>cchi!Q$2</f>
        <v>51622.234298979121</v>
      </c>
      <c r="R87" s="37">
        <f>cchi!R$2</f>
        <v>50386.588040582312</v>
      </c>
    </row>
    <row r="88" spans="1:18" ht="11.25" customHeight="1" x14ac:dyDescent="0.25">
      <c r="A88" s="39" t="s">
        <v>445</v>
      </c>
      <c r="B88" s="29" t="str">
        <f ca="1">HYPERLINK("#"&amp;CELL("address",cbch!$C$2),"cbch")</f>
        <v>cbch</v>
      </c>
      <c r="C88" s="1">
        <f>cbch!C$2</f>
        <v>40109.490557885598</v>
      </c>
      <c r="D88" s="1">
        <f>cbch!D$2</f>
        <v>40619.027353155296</v>
      </c>
      <c r="E88" s="1">
        <f>cbch!E$2</f>
        <v>41744.78457509978</v>
      </c>
      <c r="F88" s="1">
        <f>cbch!F$2</f>
        <v>44121.738581050442</v>
      </c>
      <c r="G88" s="1">
        <f>cbch!G$2</f>
        <v>41848.136675974325</v>
      </c>
      <c r="H88" s="1">
        <f>cbch!H$2</f>
        <v>42013.504308851865</v>
      </c>
      <c r="I88" s="1">
        <f>cbch!I$2</f>
        <v>41169.034788005098</v>
      </c>
      <c r="J88" s="1">
        <f>cbch!J$2</f>
        <v>43008.522116908272</v>
      </c>
      <c r="K88" s="1">
        <f>cbch!K$2</f>
        <v>43121.756520056777</v>
      </c>
      <c r="L88" s="1">
        <f>cbch!L$2</f>
        <v>36877.18934908662</v>
      </c>
      <c r="M88" s="1">
        <f>cbch!M$2</f>
        <v>39201.278190889301</v>
      </c>
      <c r="N88" s="1">
        <f>cbch!N$2</f>
        <v>40011.015785478448</v>
      </c>
      <c r="O88" s="1">
        <f>cbch!O$2</f>
        <v>39565.609294822432</v>
      </c>
      <c r="P88" s="1">
        <f>cbch!P$2</f>
        <v>40863.852068712149</v>
      </c>
      <c r="Q88" s="1">
        <f>cbch!Q$2</f>
        <v>39619.709227847226</v>
      </c>
      <c r="R88" s="1">
        <f>cbch!R$2</f>
        <v>39032.359807924513</v>
      </c>
    </row>
    <row r="89" spans="1:18" ht="11.25" customHeight="1" x14ac:dyDescent="0.25">
      <c r="A89" s="39" t="s">
        <v>446</v>
      </c>
      <c r="B89" s="29" t="str">
        <f ca="1">HYPERLINK("#"&amp;CELL("address",coch!$C$2),"coch")</f>
        <v>coch</v>
      </c>
      <c r="C89" s="1">
        <f>coch!C$2</f>
        <v>15961.600716153835</v>
      </c>
      <c r="D89" s="1">
        <f>coch!D$2</f>
        <v>15733.369636139998</v>
      </c>
      <c r="E89" s="1">
        <f>coch!E$2</f>
        <v>14958.14290679992</v>
      </c>
      <c r="F89" s="1">
        <f>coch!F$2</f>
        <v>15361.993246728542</v>
      </c>
      <c r="G89" s="1">
        <f>coch!G$2</f>
        <v>14799.322422555408</v>
      </c>
      <c r="H89" s="1">
        <f>coch!H$2</f>
        <v>14789.815423280796</v>
      </c>
      <c r="I89" s="1">
        <f>coch!I$2</f>
        <v>13842.250673835759</v>
      </c>
      <c r="J89" s="1">
        <f>coch!J$2</f>
        <v>14328.004415844191</v>
      </c>
      <c r="K89" s="1">
        <f>coch!K$2</f>
        <v>12493.678800524369</v>
      </c>
      <c r="L89" s="1">
        <f>coch!L$2</f>
        <v>12081.50668997603</v>
      </c>
      <c r="M89" s="1">
        <f>coch!M$2</f>
        <v>11764.177376408601</v>
      </c>
      <c r="N89" s="1">
        <f>coch!N$2</f>
        <v>11444.180013408844</v>
      </c>
      <c r="O89" s="1">
        <f>coch!O$2</f>
        <v>11530.700348430881</v>
      </c>
      <c r="P89" s="1">
        <f>coch!P$2</f>
        <v>10988.568685484268</v>
      </c>
      <c r="Q89" s="1">
        <f>coch!Q$2</f>
        <v>11266.498983904234</v>
      </c>
      <c r="R89" s="1">
        <f>coch!R$2</f>
        <v>10600.876620627598</v>
      </c>
    </row>
    <row r="90" spans="1:18" ht="11.25" customHeight="1" x14ac:dyDescent="0.25">
      <c r="A90" s="39" t="s">
        <v>447</v>
      </c>
      <c r="B90" s="29" t="str">
        <f ca="1">HYPERLINK("#"&amp;CELL("address",cpha!$C$2),"cpha")</f>
        <v>cpha</v>
      </c>
      <c r="C90" s="1">
        <f>cprp!C$2</f>
        <v>1707.5582081634775</v>
      </c>
      <c r="D90" s="1">
        <f>cprp!D$2</f>
        <v>1687.9363051275234</v>
      </c>
      <c r="E90" s="1">
        <f>cprp!E$2</f>
        <v>1653.3700172885201</v>
      </c>
      <c r="F90" s="1">
        <f>cprp!F$2</f>
        <v>1632.6962785795793</v>
      </c>
      <c r="G90" s="1">
        <f>cprp!G$2</f>
        <v>1594.7959051649991</v>
      </c>
      <c r="H90" s="1">
        <f>cprp!H$2</f>
        <v>1665.1086835302876</v>
      </c>
      <c r="I90" s="1">
        <f>cprp!I$2</f>
        <v>1661.6666407141988</v>
      </c>
      <c r="J90" s="1">
        <f>cprp!J$2</f>
        <v>1646.3717544083843</v>
      </c>
      <c r="K90" s="1">
        <f>cprp!K$2</f>
        <v>1440.7016002541325</v>
      </c>
      <c r="L90" s="1">
        <f>cprp!L$2</f>
        <v>1353.0163870390309</v>
      </c>
      <c r="M90" s="1">
        <f>cprp!M$2</f>
        <v>1325.2282612449046</v>
      </c>
      <c r="N90" s="1">
        <f>cprp!N$2</f>
        <v>1208.0290853361532</v>
      </c>
      <c r="O90" s="1">
        <f>cprp!O$2</f>
        <v>1157.6590409106727</v>
      </c>
      <c r="P90" s="1">
        <f>cprp!P$2</f>
        <v>1353.7668506724849</v>
      </c>
      <c r="Q90" s="1">
        <f>cprp!Q$2</f>
        <v>1193.7321836365647</v>
      </c>
      <c r="R90" s="1">
        <f>cprp!R$2</f>
        <v>1217.8022088559374</v>
      </c>
    </row>
    <row r="91" spans="1:18" ht="11.25" customHeight="1" x14ac:dyDescent="0.25">
      <c r="A91" s="36" t="s">
        <v>265</v>
      </c>
      <c r="B91" s="29" t="str">
        <f ca="1">HYPERLINK("#"&amp;CELL("address",cnmm!$C$2),"cnmm")</f>
        <v>cnmm</v>
      </c>
      <c r="C91" s="37">
        <f>cnmm!C$2</f>
        <v>44598.020573602415</v>
      </c>
      <c r="D91" s="37">
        <f>cnmm!D$2</f>
        <v>44820.915799357688</v>
      </c>
      <c r="E91" s="37">
        <f>cnmm!E$2</f>
        <v>43746.745438999402</v>
      </c>
      <c r="F91" s="37">
        <f>cnmm!F$2</f>
        <v>45102.014847887149</v>
      </c>
      <c r="G91" s="37">
        <f>cnmm!G$2</f>
        <v>45679.193167158577</v>
      </c>
      <c r="H91" s="37">
        <f>cnmm!H$2</f>
        <v>46454.691322401726</v>
      </c>
      <c r="I91" s="37">
        <f>cnmm!I$2</f>
        <v>45178.343552796359</v>
      </c>
      <c r="J91" s="37">
        <f>cnmm!J$2</f>
        <v>46387.978172797171</v>
      </c>
      <c r="K91" s="37">
        <f>cnmm!K$2</f>
        <v>45188.506407424204</v>
      </c>
      <c r="L91" s="37">
        <f>cnmm!L$2</f>
        <v>36582.446546023421</v>
      </c>
      <c r="M91" s="37">
        <f>cnmm!M$2</f>
        <v>37498.435022573198</v>
      </c>
      <c r="N91" s="37">
        <f>cnmm!N$2</f>
        <v>37823.72237624813</v>
      </c>
      <c r="O91" s="37">
        <f>cnmm!O$2</f>
        <v>35682.957665395603</v>
      </c>
      <c r="P91" s="37">
        <f>cnmm!P$2</f>
        <v>34328.588160428502</v>
      </c>
      <c r="Q91" s="37">
        <f>cnmm!Q$2</f>
        <v>33867.829178025728</v>
      </c>
      <c r="R91" s="37">
        <f>cnmm!R$2</f>
        <v>33844.024270095288</v>
      </c>
    </row>
    <row r="92" spans="1:18" ht="11.25" customHeight="1" x14ac:dyDescent="0.25">
      <c r="A92" s="39" t="s">
        <v>448</v>
      </c>
      <c r="B92" s="29" t="str">
        <f ca="1">HYPERLINK("#"&amp;CELL("address",ccem!$C$2),"ccem")</f>
        <v>ccem</v>
      </c>
      <c r="C92" s="1">
        <f>ccem!C$2</f>
        <v>20747.39246332633</v>
      </c>
      <c r="D92" s="1">
        <f>ccem!D$2</f>
        <v>19946.808803569606</v>
      </c>
      <c r="E92" s="1">
        <f>ccem!E$2</f>
        <v>19732.789187815913</v>
      </c>
      <c r="F92" s="1">
        <f>ccem!F$2</f>
        <v>19567.921949759071</v>
      </c>
      <c r="G92" s="1">
        <f>ccem!G$2</f>
        <v>20347.004583990962</v>
      </c>
      <c r="H92" s="1">
        <f>ccem!H$2</f>
        <v>19720.120551263477</v>
      </c>
      <c r="I92" s="1">
        <f>ccem!I$2</f>
        <v>20807.905278988339</v>
      </c>
      <c r="J92" s="1">
        <f>ccem!J$2</f>
        <v>21293.908282824552</v>
      </c>
      <c r="K92" s="1">
        <f>ccem!K$2</f>
        <v>18680.997811423218</v>
      </c>
      <c r="L92" s="1">
        <f>ccem!L$2</f>
        <v>14786.403360865177</v>
      </c>
      <c r="M92" s="1">
        <f>ccem!M$2</f>
        <v>14035.921261368459</v>
      </c>
      <c r="N92" s="1">
        <f>ccem!N$2</f>
        <v>14158.582671171558</v>
      </c>
      <c r="O92" s="1">
        <f>ccem!O$2</f>
        <v>12357.298723140624</v>
      </c>
      <c r="P92" s="1">
        <f>ccem!P$2</f>
        <v>11735.630770497552</v>
      </c>
      <c r="Q92" s="1">
        <f>ccem!Q$2</f>
        <v>11336.977278782726</v>
      </c>
      <c r="R92" s="1">
        <f>ccem!R$2</f>
        <v>11568.262086348186</v>
      </c>
    </row>
    <row r="93" spans="1:18" ht="11.25" customHeight="1" x14ac:dyDescent="0.25">
      <c r="A93" s="39" t="s">
        <v>449</v>
      </c>
      <c r="B93" s="29" t="str">
        <f ca="1">HYPERLINK("#"&amp;CELL("address",ccer!$C$2),"ccer")</f>
        <v>ccer</v>
      </c>
      <c r="C93" s="1">
        <f>ccer!C$2</f>
        <v>13067.010421232464</v>
      </c>
      <c r="D93" s="1">
        <f>ccer!D$2</f>
        <v>14046.280092663017</v>
      </c>
      <c r="E93" s="1">
        <f>ccer!E$2</f>
        <v>13450.08048896017</v>
      </c>
      <c r="F93" s="1">
        <f>ccer!F$2</f>
        <v>15038.770632023441</v>
      </c>
      <c r="G93" s="1">
        <f>ccer!G$2</f>
        <v>14798.828634246633</v>
      </c>
      <c r="H93" s="1">
        <f>ccer!H$2</f>
        <v>16296.543469175738</v>
      </c>
      <c r="I93" s="1">
        <f>ccer!I$2</f>
        <v>13918.501574635744</v>
      </c>
      <c r="J93" s="1">
        <f>ccer!J$2</f>
        <v>14277.781768086599</v>
      </c>
      <c r="K93" s="1">
        <f>ccer!K$2</f>
        <v>16181.661208164353</v>
      </c>
      <c r="L93" s="1">
        <f>ccer!L$2</f>
        <v>12975.77153441018</v>
      </c>
      <c r="M93" s="1">
        <f>ccer!M$2</f>
        <v>14278.563626101944</v>
      </c>
      <c r="N93" s="1">
        <f>ccer!N$2</f>
        <v>14301.96832002295</v>
      </c>
      <c r="O93" s="1">
        <f>ccer!O$2</f>
        <v>14288.968496575269</v>
      </c>
      <c r="P93" s="1">
        <f>ccer!P$2</f>
        <v>14183.530916568987</v>
      </c>
      <c r="Q93" s="1">
        <f>ccer!Q$2</f>
        <v>14191.000578625617</v>
      </c>
      <c r="R93" s="1">
        <f>ccer!R$2</f>
        <v>13765.194899411203</v>
      </c>
    </row>
    <row r="94" spans="1:18" ht="11.25" customHeight="1" x14ac:dyDescent="0.25">
      <c r="A94" s="39" t="s">
        <v>450</v>
      </c>
      <c r="B94" s="29" t="str">
        <f ca="1">HYPERLINK("#"&amp;CELL("address",cgla!$C$2),"cgla")</f>
        <v>cgla</v>
      </c>
      <c r="C94" s="1">
        <f>cgla!C$2</f>
        <v>10783.617689043618</v>
      </c>
      <c r="D94" s="1">
        <f>cgla!D$2</f>
        <v>10827.826903125069</v>
      </c>
      <c r="E94" s="1">
        <f>cgla!E$2</f>
        <v>10563.875762223328</v>
      </c>
      <c r="F94" s="1">
        <f>cgla!F$2</f>
        <v>10495.322266104633</v>
      </c>
      <c r="G94" s="1">
        <f>cgla!G$2</f>
        <v>10533.35994892099</v>
      </c>
      <c r="H94" s="1">
        <f>cgla!H$2</f>
        <v>10438.027301962509</v>
      </c>
      <c r="I94" s="1">
        <f>cgla!I$2</f>
        <v>10451.936699172267</v>
      </c>
      <c r="J94" s="1">
        <f>cgla!J$2</f>
        <v>10816.288121886022</v>
      </c>
      <c r="K94" s="1">
        <f>cgla!K$2</f>
        <v>10325.847387836622</v>
      </c>
      <c r="L94" s="1">
        <f>cgla!L$2</f>
        <v>8820.2716507480582</v>
      </c>
      <c r="M94" s="1">
        <f>cgla!M$2</f>
        <v>9183.9501351028011</v>
      </c>
      <c r="N94" s="1">
        <f>cgla!N$2</f>
        <v>9363.1713850536198</v>
      </c>
      <c r="O94" s="1">
        <f>cgla!O$2</f>
        <v>9036.6904456797092</v>
      </c>
      <c r="P94" s="1">
        <f>cgla!P$2</f>
        <v>8409.4264733619657</v>
      </c>
      <c r="Q94" s="1">
        <f>cgla!Q$2</f>
        <v>8339.8513206173793</v>
      </c>
      <c r="R94" s="1">
        <f>cgla!R$2</f>
        <v>8510.5672843358898</v>
      </c>
    </row>
    <row r="95" spans="1:18" ht="11.25" customHeight="1" x14ac:dyDescent="0.25">
      <c r="A95" s="36" t="s">
        <v>267</v>
      </c>
      <c r="B95" s="29" t="str">
        <f ca="1">HYPERLINK("#"&amp;CELL("address",cppa!$C$2),"cppa")</f>
        <v>cppa</v>
      </c>
      <c r="C95" s="37">
        <f>cppa!C$2</f>
        <v>35196.291940055256</v>
      </c>
      <c r="D95" s="37">
        <f>cppa!D$2</f>
        <v>34488.527479999997</v>
      </c>
      <c r="E95" s="37">
        <f>cppa!E$2</f>
        <v>34874.28974</v>
      </c>
      <c r="F95" s="37">
        <f>cppa!F$2</f>
        <v>36003.128069999992</v>
      </c>
      <c r="G95" s="37">
        <f>cppa!G$2</f>
        <v>36016.474399999992</v>
      </c>
      <c r="H95" s="37">
        <f>cppa!H$2</f>
        <v>36796.705494734946</v>
      </c>
      <c r="I95" s="37">
        <f>cppa!I$2</f>
        <v>37530.602550000003</v>
      </c>
      <c r="J95" s="37">
        <f>cppa!J$2</f>
        <v>38499.208330000009</v>
      </c>
      <c r="K95" s="37">
        <f>cppa!K$2</f>
        <v>35709.598980000002</v>
      </c>
      <c r="L95" s="37">
        <f>cppa!L$2</f>
        <v>33029.635689999996</v>
      </c>
      <c r="M95" s="37">
        <f>cppa!M$2</f>
        <v>34621.251592475906</v>
      </c>
      <c r="N95" s="37">
        <f>cppa!N$2</f>
        <v>33360.008543531003</v>
      </c>
      <c r="O95" s="37">
        <f>cppa!O$2</f>
        <v>33246.978264558784</v>
      </c>
      <c r="P95" s="37">
        <f>cppa!P$2</f>
        <v>33979.032175804954</v>
      </c>
      <c r="Q95" s="37">
        <f>cppa!Q$2</f>
        <v>33315.535749217757</v>
      </c>
      <c r="R95" s="37">
        <f>cppa!R$2</f>
        <v>33383.973301283724</v>
      </c>
    </row>
    <row r="96" spans="1:18" ht="11.25" customHeight="1" x14ac:dyDescent="0.25">
      <c r="A96" s="39" t="s">
        <v>451</v>
      </c>
      <c r="B96" s="29" t="str">
        <f ca="1">HYPERLINK("#"&amp;CELL("address",cpul!$C$2),"cpul")</f>
        <v>cpul</v>
      </c>
      <c r="C96" s="1">
        <f>cpul!C$2</f>
        <v>11634.541961801446</v>
      </c>
      <c r="D96" s="1">
        <f>cpul!D$2</f>
        <v>11145.128774202665</v>
      </c>
      <c r="E96" s="1">
        <f>cpul!E$2</f>
        <v>11284.768798974739</v>
      </c>
      <c r="F96" s="1">
        <f>cpul!F$2</f>
        <v>11594.144626817775</v>
      </c>
      <c r="G96" s="1">
        <f>cpul!G$2</f>
        <v>11371.146452556284</v>
      </c>
      <c r="H96" s="1">
        <f>cpul!H$2</f>
        <v>11378.228040935361</v>
      </c>
      <c r="I96" s="1">
        <f>cpul!I$2</f>
        <v>11835.316597187439</v>
      </c>
      <c r="J96" s="1">
        <f>cpul!J$2</f>
        <v>12421.109411619649</v>
      </c>
      <c r="K96" s="1">
        <f>cpul!K$2</f>
        <v>11705.663050055151</v>
      </c>
      <c r="L96" s="1">
        <f>cpul!L$2</f>
        <v>10574.408632793433</v>
      </c>
      <c r="M96" s="1">
        <f>cpul!M$2</f>
        <v>11237.204854966096</v>
      </c>
      <c r="N96" s="1">
        <f>cpul!N$2</f>
        <v>11037.64808075106</v>
      </c>
      <c r="O96" s="1">
        <f>cpul!O$2</f>
        <v>11431.039586039582</v>
      </c>
      <c r="P96" s="1">
        <f>cpul!P$2</f>
        <v>11980.104016588592</v>
      </c>
      <c r="Q96" s="1">
        <f>cpul!Q$2</f>
        <v>10954.796865059321</v>
      </c>
      <c r="R96" s="1">
        <f>cpul!R$2</f>
        <v>10902.750466038968</v>
      </c>
    </row>
    <row r="97" spans="1:18" ht="11.25" customHeight="1" x14ac:dyDescent="0.25">
      <c r="A97" s="39" t="s">
        <v>452</v>
      </c>
      <c r="B97" s="29" t="str">
        <f ca="1">HYPERLINK("#"&amp;CELL("address",cpap!$C$2),"cpap")</f>
        <v>cpap</v>
      </c>
      <c r="C97" s="1">
        <f>cpap!C$2</f>
        <v>21854.191770090332</v>
      </c>
      <c r="D97" s="1">
        <f>cpap!D$2</f>
        <v>21655.46240066981</v>
      </c>
      <c r="E97" s="1">
        <f>cpap!E$2</f>
        <v>21936.150923736739</v>
      </c>
      <c r="F97" s="1">
        <f>cpap!F$2</f>
        <v>22776.287164602647</v>
      </c>
      <c r="G97" s="1">
        <f>cpap!G$2</f>
        <v>23050.532042278715</v>
      </c>
      <c r="H97" s="1">
        <f>cpap!H$2</f>
        <v>23753.368770269302</v>
      </c>
      <c r="I97" s="1">
        <f>cpap!I$2</f>
        <v>24033.619312098359</v>
      </c>
      <c r="J97" s="1">
        <f>cpap!J$2</f>
        <v>24431.727163971966</v>
      </c>
      <c r="K97" s="1">
        <f>cpap!K$2</f>
        <v>22563.23432969072</v>
      </c>
      <c r="L97" s="1">
        <f>cpap!L$2</f>
        <v>21102.210670167537</v>
      </c>
      <c r="M97" s="1">
        <f>cpap!M$2</f>
        <v>22058.818476264896</v>
      </c>
      <c r="N97" s="1">
        <f>cpap!N$2</f>
        <v>21114.331377443792</v>
      </c>
      <c r="O97" s="1">
        <f>cpap!O$2</f>
        <v>20658.279637608532</v>
      </c>
      <c r="P97" s="1">
        <f>cpap!P$2</f>
        <v>20645.161308543888</v>
      </c>
      <c r="Q97" s="1">
        <f>cpap!Q$2</f>
        <v>21167.006700521877</v>
      </c>
      <c r="R97" s="1">
        <f>cpap!R$2</f>
        <v>21263.420626388826</v>
      </c>
    </row>
    <row r="98" spans="1:18" ht="11.25" customHeight="1" x14ac:dyDescent="0.25">
      <c r="A98" s="39" t="s">
        <v>453</v>
      </c>
      <c r="B98" s="29" t="str">
        <f ca="1">HYPERLINK("#"&amp;CELL("address",cprp!$C$2),"cprp")</f>
        <v>cprp</v>
      </c>
      <c r="C98" s="1">
        <f>cprp!C$2</f>
        <v>1707.5582081634775</v>
      </c>
      <c r="D98" s="1">
        <f>cprp!D$2</f>
        <v>1687.9363051275234</v>
      </c>
      <c r="E98" s="1">
        <f>cprp!E$2</f>
        <v>1653.3700172885201</v>
      </c>
      <c r="F98" s="1">
        <f>cprp!F$2</f>
        <v>1632.6962785795793</v>
      </c>
      <c r="G98" s="1">
        <f>cprp!G$2</f>
        <v>1594.7959051649991</v>
      </c>
      <c r="H98" s="1">
        <f>cprp!H$2</f>
        <v>1665.1086835302876</v>
      </c>
      <c r="I98" s="1">
        <f>cprp!I$2</f>
        <v>1661.6666407141988</v>
      </c>
      <c r="J98" s="1">
        <f>cprp!J$2</f>
        <v>1646.3717544083843</v>
      </c>
      <c r="K98" s="1">
        <f>cprp!K$2</f>
        <v>1440.7016002541325</v>
      </c>
      <c r="L98" s="1">
        <f>cprp!L$2</f>
        <v>1353.0163870390309</v>
      </c>
      <c r="M98" s="1">
        <f>cprp!M$2</f>
        <v>1325.2282612449046</v>
      </c>
      <c r="N98" s="1">
        <f>cprp!N$2</f>
        <v>1208.0290853361532</v>
      </c>
      <c r="O98" s="1">
        <f>cprp!O$2</f>
        <v>1157.6590409106727</v>
      </c>
      <c r="P98" s="1">
        <f>cprp!P$2</f>
        <v>1353.7668506724849</v>
      </c>
      <c r="Q98" s="1">
        <f>cprp!Q$2</f>
        <v>1193.7321836365647</v>
      </c>
      <c r="R98" s="1">
        <f>cprp!R$2</f>
        <v>1217.8022088559374</v>
      </c>
    </row>
    <row r="99" spans="1:18" ht="11.25" customHeight="1" x14ac:dyDescent="0.25">
      <c r="A99" s="36" t="s">
        <v>269</v>
      </c>
      <c r="B99" s="29" t="str">
        <f ca="1">HYPERLINK("#"&amp;CELL("address",cfbt!$C$2),"cfbt")</f>
        <v>cfbt</v>
      </c>
      <c r="C99" s="37">
        <f>cfbt!C$2</f>
        <v>30881.244003458312</v>
      </c>
      <c r="D99" s="37">
        <f>cfbt!D$2</f>
        <v>31624.336039357691</v>
      </c>
      <c r="E99" s="37">
        <f>cfbt!E$2</f>
        <v>32609.477018999409</v>
      </c>
      <c r="F99" s="37">
        <f>cfbt!F$2</f>
        <v>32826.531057887158</v>
      </c>
      <c r="G99" s="37">
        <f>cfbt!G$2</f>
        <v>32622.372027158577</v>
      </c>
      <c r="H99" s="37">
        <f>cfbt!H$2</f>
        <v>30985.333864259239</v>
      </c>
      <c r="I99" s="37">
        <f>cfbt!I$2</f>
        <v>29634.132122796342</v>
      </c>
      <c r="J99" s="37">
        <f>cfbt!J$2</f>
        <v>29799.590112797174</v>
      </c>
      <c r="K99" s="37">
        <f>cfbt!K$2</f>
        <v>29089.894597424183</v>
      </c>
      <c r="L99" s="37">
        <f>cfbt!L$2</f>
        <v>27579.419036023432</v>
      </c>
      <c r="M99" s="37">
        <f>cfbt!M$2</f>
        <v>28509.546892329399</v>
      </c>
      <c r="N99" s="37">
        <f>cfbt!N$2</f>
        <v>27816.475436898087</v>
      </c>
      <c r="O99" s="37">
        <f>cfbt!O$2</f>
        <v>28222.345222736069</v>
      </c>
      <c r="P99" s="37">
        <f>cfbt!P$2</f>
        <v>28372.877286465911</v>
      </c>
      <c r="Q99" s="37">
        <f>cfbt!Q$2</f>
        <v>28664.47994402215</v>
      </c>
      <c r="R99" s="37">
        <f>cfbt!R$2</f>
        <v>29178.431399649711</v>
      </c>
    </row>
    <row r="100" spans="1:18" ht="11.25" customHeight="1" x14ac:dyDescent="0.25">
      <c r="A100" s="36" t="s">
        <v>271</v>
      </c>
      <c r="B100" s="29" t="str">
        <f ca="1">HYPERLINK("#"&amp;CELL("address",ctre!$C$2),"ctre")</f>
        <v>ctre</v>
      </c>
      <c r="C100" s="37">
        <f>ctre!C$2</f>
        <v>9470.2394475854526</v>
      </c>
      <c r="D100" s="37">
        <f>ctre!D$2</f>
        <v>9736.3312000000005</v>
      </c>
      <c r="E100" s="37">
        <f>ctre!E$2</f>
        <v>9423.6248099999975</v>
      </c>
      <c r="F100" s="37">
        <f>ctre!F$2</f>
        <v>9946.8279899999998</v>
      </c>
      <c r="G100" s="37">
        <f>ctre!G$2</f>
        <v>10038.173429999999</v>
      </c>
      <c r="H100" s="37">
        <f>ctre!H$2</f>
        <v>9646.315993508686</v>
      </c>
      <c r="I100" s="37">
        <f>ctre!I$2</f>
        <v>9428.4863399999977</v>
      </c>
      <c r="J100" s="37">
        <f>ctre!J$2</f>
        <v>9387.7464900000014</v>
      </c>
      <c r="K100" s="37">
        <f>ctre!K$2</f>
        <v>8550.4515800000008</v>
      </c>
      <c r="L100" s="37">
        <f>ctre!L$2</f>
        <v>7393.4565500000008</v>
      </c>
      <c r="M100" s="37">
        <f>ctre!M$2</f>
        <v>8086.0029054344886</v>
      </c>
      <c r="N100" s="37">
        <f>ctre!N$2</f>
        <v>7944.911978326295</v>
      </c>
      <c r="O100" s="37">
        <f>ctre!O$2</f>
        <v>8131.0987321063049</v>
      </c>
      <c r="P100" s="37">
        <f>ctre!P$2</f>
        <v>8403.5125188938455</v>
      </c>
      <c r="Q100" s="37">
        <f>ctre!Q$2</f>
        <v>7965.5955855917882</v>
      </c>
      <c r="R100" s="37">
        <f>ctre!R$2</f>
        <v>8080.5889727781032</v>
      </c>
    </row>
    <row r="101" spans="1:18" ht="11.25" customHeight="1" x14ac:dyDescent="0.25">
      <c r="A101" s="36" t="s">
        <v>273</v>
      </c>
      <c r="B101" s="29" t="str">
        <f ca="1">HYPERLINK("#"&amp;CELL("address",cmae!$C$2),"cmae")</f>
        <v>cmae</v>
      </c>
      <c r="C101" s="37">
        <f>cmae!C$2</f>
        <v>19600.262937967491</v>
      </c>
      <c r="D101" s="37">
        <f>cmae!D$2</f>
        <v>20079.504070000003</v>
      </c>
      <c r="E101" s="37">
        <f>cmae!E$2</f>
        <v>19751.348709999998</v>
      </c>
      <c r="F101" s="37">
        <f>cmae!F$2</f>
        <v>21345.696520000001</v>
      </c>
      <c r="G101" s="37">
        <f>cmae!G$2</f>
        <v>21493.936819999995</v>
      </c>
      <c r="H101" s="37">
        <f>cmae!H$2</f>
        <v>21304.679727577532</v>
      </c>
      <c r="I101" s="37">
        <f>cmae!I$2</f>
        <v>21376.50604</v>
      </c>
      <c r="J101" s="37">
        <f>cmae!J$2</f>
        <v>21316.572970000001</v>
      </c>
      <c r="K101" s="37">
        <f>cmae!K$2</f>
        <v>21982.7634</v>
      </c>
      <c r="L101" s="37">
        <f>cmae!L$2</f>
        <v>19012.370280000006</v>
      </c>
      <c r="M101" s="37">
        <f>cmae!M$2</f>
        <v>20445.398339783053</v>
      </c>
      <c r="N101" s="37">
        <f>cmae!N$2</f>
        <v>20083.089512785682</v>
      </c>
      <c r="O101" s="37">
        <f>cmae!O$2</f>
        <v>19446.168115591994</v>
      </c>
      <c r="P101" s="37">
        <f>cmae!P$2</f>
        <v>19445.424958923486</v>
      </c>
      <c r="Q101" s="37">
        <f>cmae!Q$2</f>
        <v>18771.264904382842</v>
      </c>
      <c r="R101" s="37">
        <f>cmae!R$2</f>
        <v>18452.294907975327</v>
      </c>
    </row>
    <row r="102" spans="1:18" ht="11.25" customHeight="1" x14ac:dyDescent="0.25">
      <c r="A102" s="36" t="s">
        <v>275</v>
      </c>
      <c r="B102" s="29" t="str">
        <f ca="1">HYPERLINK("#"&amp;CELL("address",ctel!$C$2),"ctel")</f>
        <v>ctel</v>
      </c>
      <c r="C102" s="37">
        <f>ctel!C$2</f>
        <v>10846.284445059815</v>
      </c>
      <c r="D102" s="37">
        <f>ctel!D$2</f>
        <v>10745.431190000003</v>
      </c>
      <c r="E102" s="37">
        <f>ctel!E$2</f>
        <v>10659.30053</v>
      </c>
      <c r="F102" s="37">
        <f>ctel!F$2</f>
        <v>10555.712140000001</v>
      </c>
      <c r="G102" s="37">
        <f>ctel!G$2</f>
        <v>9855.3425000000007</v>
      </c>
      <c r="H102" s="37">
        <f>ctel!H$2</f>
        <v>8121.4267473880836</v>
      </c>
      <c r="I102" s="37">
        <f>ctel!I$2</f>
        <v>7592.9877400000005</v>
      </c>
      <c r="J102" s="37">
        <f>ctel!J$2</f>
        <v>7036.5364599999994</v>
      </c>
      <c r="K102" s="37">
        <f>ctel!K$2</f>
        <v>6211.3426400000008</v>
      </c>
      <c r="L102" s="37">
        <f>ctel!L$2</f>
        <v>5228.9950900000003</v>
      </c>
      <c r="M102" s="37">
        <f>ctel!M$2</f>
        <v>5229.695480300149</v>
      </c>
      <c r="N102" s="37">
        <f>ctel!N$2</f>
        <v>4912.0719504397712</v>
      </c>
      <c r="O102" s="37">
        <f>ctel!O$2</f>
        <v>4750.745949862936</v>
      </c>
      <c r="P102" s="37">
        <f>ctel!P$2</f>
        <v>4557.0566764619743</v>
      </c>
      <c r="Q102" s="37">
        <f>ctel!Q$2</f>
        <v>4422.420303673166</v>
      </c>
      <c r="R102" s="37">
        <f>ctel!R$2</f>
        <v>4469.2063855425031</v>
      </c>
    </row>
    <row r="103" spans="1:18" ht="11.25" customHeight="1" x14ac:dyDescent="0.25">
      <c r="A103" s="36" t="s">
        <v>277</v>
      </c>
      <c r="B103" s="29" t="str">
        <f ca="1">HYPERLINK("#"&amp;CELL("address",cwwp!$C$2),"cwwp")</f>
        <v>cwwp</v>
      </c>
      <c r="C103" s="37">
        <f>cwwp!C$2</f>
        <v>6468.3869178601681</v>
      </c>
      <c r="D103" s="37">
        <f>cwwp!D$2</f>
        <v>6173.1098099999999</v>
      </c>
      <c r="E103" s="37">
        <f>cwwp!E$2</f>
        <v>6282.1090599999998</v>
      </c>
      <c r="F103" s="37">
        <f>cwwp!F$2</f>
        <v>6728.6799700000001</v>
      </c>
      <c r="G103" s="37">
        <f>cwwp!G$2</f>
        <v>7384.0097900000001</v>
      </c>
      <c r="H103" s="37">
        <f>cwwp!H$2</f>
        <v>6971.0624824161423</v>
      </c>
      <c r="I103" s="37">
        <f>cwwp!I$2</f>
        <v>6619.6893600000012</v>
      </c>
      <c r="J103" s="37">
        <f>cwwp!J$2</f>
        <v>7193.3181999999988</v>
      </c>
      <c r="K103" s="37">
        <f>cwwp!K$2</f>
        <v>6920.7062099999994</v>
      </c>
      <c r="L103" s="37">
        <f>cwwp!L$2</f>
        <v>6712.1456199999993</v>
      </c>
      <c r="M103" s="37">
        <f>cwwp!M$2</f>
        <v>7312.8363804058208</v>
      </c>
      <c r="N103" s="37">
        <f>cwwp!N$2</f>
        <v>7416.2654898884657</v>
      </c>
      <c r="O103" s="37">
        <f>cwwp!O$2</f>
        <v>7223.4902122931071</v>
      </c>
      <c r="P103" s="37">
        <f>cwwp!P$2</f>
        <v>7494.9567338221468</v>
      </c>
      <c r="Q103" s="37">
        <f>cwwp!Q$2</f>
        <v>7726.4018372030641</v>
      </c>
      <c r="R103" s="37">
        <f>cwwp!R$2</f>
        <v>7925.7006324651284</v>
      </c>
    </row>
    <row r="104" spans="1:18" ht="11.25" customHeight="1" x14ac:dyDescent="0.25">
      <c r="A104" s="36" t="s">
        <v>279</v>
      </c>
      <c r="B104" s="29" t="str">
        <f ca="1">HYPERLINK("#"&amp;CELL("address",cmiq!$C$2),"cmiq")</f>
        <v>cmiq</v>
      </c>
      <c r="C104" s="37">
        <f>cmiq!C$2</f>
        <v>3689.7149025422941</v>
      </c>
      <c r="D104" s="37">
        <f>cmiq!D$2</f>
        <v>3553.3325500000001</v>
      </c>
      <c r="E104" s="37">
        <f>cmiq!E$2</f>
        <v>3604.8227000000002</v>
      </c>
      <c r="F104" s="37">
        <f>cmiq!F$2</f>
        <v>3437.2242700000002</v>
      </c>
      <c r="G104" s="37">
        <f>cmiq!G$2</f>
        <v>3343.0840500000004</v>
      </c>
      <c r="H104" s="37">
        <f>cmiq!H$2</f>
        <v>3247.4147685387939</v>
      </c>
      <c r="I104" s="37">
        <f>cmiq!I$2</f>
        <v>3110.4429</v>
      </c>
      <c r="J104" s="37">
        <f>cmiq!J$2</f>
        <v>3207.33169</v>
      </c>
      <c r="K104" s="37">
        <f>cmiq!K$2</f>
        <v>3388.1873600000004</v>
      </c>
      <c r="L104" s="37">
        <f>cmiq!L$2</f>
        <v>2766.1501600000001</v>
      </c>
      <c r="M104" s="37">
        <f>cmiq!M$2</f>
        <v>3238.2836004800565</v>
      </c>
      <c r="N104" s="37">
        <f>cmiq!N$2</f>
        <v>3156.8383893360096</v>
      </c>
      <c r="O104" s="37">
        <f>cmiq!O$2</f>
        <v>3106.9452388552377</v>
      </c>
      <c r="P104" s="37">
        <f>cmiq!P$2</f>
        <v>3258.0385010424334</v>
      </c>
      <c r="Q104" s="37">
        <f>cmiq!Q$2</f>
        <v>3193.1591555316945</v>
      </c>
      <c r="R104" s="37">
        <f>cmiq!R$2</f>
        <v>3368.5540474281161</v>
      </c>
    </row>
    <row r="105" spans="1:18" ht="11.25" customHeight="1" x14ac:dyDescent="0.25">
      <c r="A105" s="36" t="s">
        <v>281</v>
      </c>
      <c r="B105" s="29" t="str">
        <f ca="1">HYPERLINK("#"&amp;CELL("address",ccon!$C$2),"ccon")</f>
        <v>ccon</v>
      </c>
      <c r="C105" s="37">
        <f>ccon!C$2</f>
        <v>6610.4070192796698</v>
      </c>
      <c r="D105" s="37">
        <f>ccon!D$2</f>
        <v>6862.2040595546223</v>
      </c>
      <c r="E105" s="37">
        <f>ccon!E$2</f>
        <v>7337.9638526811896</v>
      </c>
      <c r="F105" s="37">
        <f>ccon!F$2</f>
        <v>6434.533746494958</v>
      </c>
      <c r="G105" s="37">
        <f>ccon!G$2</f>
        <v>6332.7620598599669</v>
      </c>
      <c r="H105" s="37">
        <f>ccon!H$2</f>
        <v>6613.3506669451426</v>
      </c>
      <c r="I105" s="37">
        <f>ccon!I$2</f>
        <v>6691.109953166032</v>
      </c>
      <c r="J105" s="37">
        <f>ccon!J$2</f>
        <v>6440.2820897565425</v>
      </c>
      <c r="K105" s="37">
        <f>ccon!K$2</f>
        <v>6911.1285627036932</v>
      </c>
      <c r="L105" s="37">
        <f>ccon!L$2</f>
        <v>6470.7605994497108</v>
      </c>
      <c r="M105" s="37">
        <f>ccon!M$2</f>
        <v>6142.0995348850529</v>
      </c>
      <c r="N105" s="37">
        <f>ccon!N$2</f>
        <v>6232.3810012775193</v>
      </c>
      <c r="O105" s="37">
        <f>ccon!O$2</f>
        <v>6709.083136869569</v>
      </c>
      <c r="P105" s="37">
        <f>ccon!P$2</f>
        <v>6988.9572150863787</v>
      </c>
      <c r="Q105" s="37">
        <f>ccon!Q$2</f>
        <v>6762.8435008047481</v>
      </c>
      <c r="R105" s="37">
        <f>ccon!R$2</f>
        <v>6438.3769887545732</v>
      </c>
    </row>
    <row r="106" spans="1:18" ht="11.25" customHeight="1" x14ac:dyDescent="0.25">
      <c r="A106" s="36" t="s">
        <v>283</v>
      </c>
      <c r="B106" s="29" t="str">
        <f ca="1">HYPERLINK("#"&amp;CELL("address",cnsi!$C$2),"cnsi")</f>
        <v>cnsi</v>
      </c>
      <c r="C106" s="37">
        <f>cnsi!C$2</f>
        <v>27684.172573343494</v>
      </c>
      <c r="D106" s="37">
        <f>cnsi!D$2</f>
        <v>28022.471524446551</v>
      </c>
      <c r="E106" s="37">
        <f>cnsi!E$2</f>
        <v>26940.040756778442</v>
      </c>
      <c r="F106" s="37">
        <f>cnsi!F$2</f>
        <v>25253.01641758141</v>
      </c>
      <c r="G106" s="37">
        <f>cnsi!G$2</f>
        <v>25470.017484437103</v>
      </c>
      <c r="H106" s="37">
        <f>cnsi!H$2</f>
        <v>25662.117293145689</v>
      </c>
      <c r="I106" s="37">
        <f>cnsi!I$2</f>
        <v>24072.631109880862</v>
      </c>
      <c r="J106" s="37">
        <f>cnsi!J$2</f>
        <v>24135.903547965314</v>
      </c>
      <c r="K106" s="37">
        <f>cnsi!K$2</f>
        <v>22622.046992447926</v>
      </c>
      <c r="L106" s="37">
        <f>cnsi!L$2</f>
        <v>19816.60085850344</v>
      </c>
      <c r="M106" s="37">
        <f>cnsi!M$2</f>
        <v>21953.921153404044</v>
      </c>
      <c r="N106" s="37">
        <f>cnsi!N$2</f>
        <v>19165.979445901925</v>
      </c>
      <c r="O106" s="37">
        <f>cnsi!O$2</f>
        <v>18455.927416315542</v>
      </c>
      <c r="P106" s="37">
        <f>cnsi!P$2</f>
        <v>17491.194812099129</v>
      </c>
      <c r="Q106" s="37">
        <f>cnsi!Q$2</f>
        <v>17465.036330033279</v>
      </c>
      <c r="R106" s="37">
        <f>cnsi!R$2</f>
        <v>17953.407668617016</v>
      </c>
    </row>
    <row r="107" spans="1:18" ht="11.25" customHeight="1" x14ac:dyDescent="0.25">
      <c r="A107" s="34" t="s">
        <v>285</v>
      </c>
      <c r="B107" s="29" t="str">
        <f ca="1">HYPERLINK("#"&amp;CELL("address",CDM!$C$2),"CDM")</f>
        <v>CDM</v>
      </c>
      <c r="C107" s="35">
        <f>CDM!C$2</f>
        <v>455005.18585901475</v>
      </c>
      <c r="D107" s="35">
        <f>CDM!D$2</f>
        <v>476710.12506185536</v>
      </c>
      <c r="E107" s="35">
        <f>CDM!E$2</f>
        <v>466386.95557916444</v>
      </c>
      <c r="F107" s="35">
        <f>CDM!F$2</f>
        <v>484996.48020800517</v>
      </c>
      <c r="G107" s="35">
        <f>CDM!G$2</f>
        <v>489057.70342591032</v>
      </c>
      <c r="H107" s="35">
        <f>CDM!H$2</f>
        <v>494973.73934907309</v>
      </c>
      <c r="I107" s="35">
        <f>CDM!I$2</f>
        <v>494739.37105729699</v>
      </c>
      <c r="J107" s="35">
        <f>CDM!J$2</f>
        <v>466059.94664924685</v>
      </c>
      <c r="K107" s="35">
        <f>CDM!K$2</f>
        <v>490456.20328766864</v>
      </c>
      <c r="L107" s="35">
        <f>CDM!L$2</f>
        <v>482858.23361841484</v>
      </c>
      <c r="M107" s="35">
        <f>CDM!M$2</f>
        <v>513278.15981062909</v>
      </c>
      <c r="N107" s="35">
        <f>CDM!N$2</f>
        <v>461767.69986076007</v>
      </c>
      <c r="O107" s="35">
        <f>CDM!O$2</f>
        <v>478451.5206532646</v>
      </c>
      <c r="P107" s="35">
        <f>CDM!P$2</f>
        <v>482035.05066962197</v>
      </c>
      <c r="Q107" s="35">
        <f>CDM!Q$2</f>
        <v>435085.57888327842</v>
      </c>
      <c r="R107" s="35">
        <f>CDM!R$2</f>
        <v>450620.23141435231</v>
      </c>
    </row>
    <row r="108" spans="1:18" ht="11.25" customHeight="1" x14ac:dyDescent="0.25">
      <c r="A108" s="36" t="s">
        <v>287</v>
      </c>
      <c r="B108" s="29" t="str">
        <f ca="1">HYPERLINK("#"&amp;CELL("address",cres!$C$2),"cres")</f>
        <v>cres</v>
      </c>
      <c r="C108" s="37">
        <f>cres!C$2</f>
        <v>293048.55733303539</v>
      </c>
      <c r="D108" s="37">
        <f>cres!D$2</f>
        <v>307921.51796089194</v>
      </c>
      <c r="E108" s="37">
        <f>cres!E$2</f>
        <v>301735.9539976138</v>
      </c>
      <c r="F108" s="37">
        <f>cres!F$2</f>
        <v>311659.65387588157</v>
      </c>
      <c r="G108" s="37">
        <f>cres!G$2</f>
        <v>311915.84719534509</v>
      </c>
      <c r="H108" s="37">
        <f>cres!H$2</f>
        <v>311693.90603739041</v>
      </c>
      <c r="I108" s="37">
        <f>cres!I$2</f>
        <v>308233.48837915168</v>
      </c>
      <c r="J108" s="37">
        <f>cres!J$2</f>
        <v>288908.59062403202</v>
      </c>
      <c r="K108" s="37">
        <f>cres!K$2</f>
        <v>303285.26794201648</v>
      </c>
      <c r="L108" s="37">
        <f>cres!L$2</f>
        <v>300201.92458108498</v>
      </c>
      <c r="M108" s="37">
        <f>cres!M$2</f>
        <v>321246.87915223656</v>
      </c>
      <c r="N108" s="37">
        <f>cres!N$2</f>
        <v>283639.48585557204</v>
      </c>
      <c r="O108" s="37">
        <f>cres!O$2</f>
        <v>298188.48817662144</v>
      </c>
      <c r="P108" s="37">
        <f>cres!P$2</f>
        <v>301076.36968902423</v>
      </c>
      <c r="Q108" s="37">
        <f>cres!Q$2</f>
        <v>265206.28600802197</v>
      </c>
      <c r="R108" s="37">
        <f>cres!R$2</f>
        <v>275587.3455895051</v>
      </c>
    </row>
    <row r="109" spans="1:18" ht="11.25" customHeight="1" x14ac:dyDescent="0.25">
      <c r="A109" s="39" t="s">
        <v>504</v>
      </c>
      <c r="B109" s="29" t="str">
        <f ca="1">HYPERLINK("#"&amp;CELL("address",cressh!$C$2),"cressh")</f>
        <v>cressh</v>
      </c>
      <c r="C109" s="1">
        <f>cressh!C$2</f>
        <v>201202.27096455061</v>
      </c>
      <c r="D109" s="1">
        <f>cressh!D$2</f>
        <v>214696.91430633009</v>
      </c>
      <c r="E109" s="1">
        <f>cressh!E$2</f>
        <v>206826.93347036547</v>
      </c>
      <c r="F109" s="1">
        <f>cressh!F$2</f>
        <v>214179.71676192078</v>
      </c>
      <c r="G109" s="1">
        <f>cressh!G$2</f>
        <v>212691.57813935855</v>
      </c>
      <c r="H109" s="1">
        <f>cressh!H$2</f>
        <v>210709.75158272343</v>
      </c>
      <c r="I109" s="1">
        <f>cressh!I$2</f>
        <v>206119.18989558835</v>
      </c>
      <c r="J109" s="1">
        <f>cressh!J$2</f>
        <v>185718.81985223334</v>
      </c>
      <c r="K109" s="1">
        <f>cressh!K$2</f>
        <v>198695.26037304645</v>
      </c>
      <c r="L109" s="1">
        <f>cressh!L$2</f>
        <v>194238.01820483696</v>
      </c>
      <c r="M109" s="1">
        <f>cressh!M$2</f>
        <v>213119.31586729281</v>
      </c>
      <c r="N109" s="1">
        <f>cressh!N$2</f>
        <v>176436.71006400755</v>
      </c>
      <c r="O109" s="1">
        <f>cressh!O$2</f>
        <v>189484.61373697658</v>
      </c>
      <c r="P109" s="1">
        <f>cressh!P$2</f>
        <v>192586.61685074167</v>
      </c>
      <c r="Q109" s="1">
        <f>cressh!Q$2</f>
        <v>158001.6599851755</v>
      </c>
      <c r="R109" s="1">
        <f>cressh!R$2</f>
        <v>168850.0583587939</v>
      </c>
    </row>
    <row r="110" spans="1:18" ht="11.25" customHeight="1" x14ac:dyDescent="0.25">
      <c r="A110" s="39" t="s">
        <v>505</v>
      </c>
      <c r="B110" s="29" t="str">
        <f ca="1">HYPERLINK("#"&amp;CELL("address",cressc!$C$2),"cressc")</f>
        <v>cressc</v>
      </c>
      <c r="C110" s="1">
        <f>cressc!C$2</f>
        <v>547.80678428256249</v>
      </c>
      <c r="D110" s="1">
        <f>cressc!D$2</f>
        <v>596.95333357841287</v>
      </c>
      <c r="E110" s="1">
        <f>cressc!E$2</f>
        <v>642.77432173012721</v>
      </c>
      <c r="F110" s="1">
        <f>cressc!F$2</f>
        <v>689.40290974070888</v>
      </c>
      <c r="G110" s="1">
        <f>cressc!G$2</f>
        <v>746.13878922174365</v>
      </c>
      <c r="H110" s="1">
        <f>cressc!H$2</f>
        <v>810.65633366492034</v>
      </c>
      <c r="I110" s="1">
        <f>cressc!I$2</f>
        <v>879.64032070221162</v>
      </c>
      <c r="J110" s="1">
        <f>cressc!J$2</f>
        <v>939.50459298869384</v>
      </c>
      <c r="K110" s="1">
        <f>cressc!K$2</f>
        <v>1015.2836940681034</v>
      </c>
      <c r="L110" s="1">
        <f>cressc!L$2</f>
        <v>1070.1037852564775</v>
      </c>
      <c r="M110" s="1">
        <f>cressc!M$2</f>
        <v>1129.1743079294633</v>
      </c>
      <c r="N110" s="1">
        <f>cressc!N$2</f>
        <v>1215.9925153097781</v>
      </c>
      <c r="O110" s="1">
        <f>cressc!O$2</f>
        <v>1296.9642605433246</v>
      </c>
      <c r="P110" s="1">
        <f>cressc!P$2</f>
        <v>1315.5688699121492</v>
      </c>
      <c r="Q110" s="1">
        <f>cressc!Q$2</f>
        <v>1340.5916597618757</v>
      </c>
      <c r="R110" s="1">
        <f>cressc!R$2</f>
        <v>1361.2416299431793</v>
      </c>
    </row>
    <row r="111" spans="1:18" ht="11.25" customHeight="1" x14ac:dyDescent="0.25">
      <c r="A111" s="39" t="s">
        <v>506</v>
      </c>
      <c r="B111" s="29" t="str">
        <f ca="1">HYPERLINK("#"&amp;CELL("address",creswh!$C$2),"creswh")</f>
        <v>creswh</v>
      </c>
      <c r="C111" s="1">
        <f>creswh!C$2</f>
        <v>42408.618315886823</v>
      </c>
      <c r="D111" s="1">
        <f>creswh!D$2</f>
        <v>42798.958545317437</v>
      </c>
      <c r="E111" s="1">
        <f>creswh!E$2</f>
        <v>43070.090249173903</v>
      </c>
      <c r="F111" s="1">
        <f>creswh!F$2</f>
        <v>43753.885403805805</v>
      </c>
      <c r="G111" s="1">
        <f>creswh!G$2</f>
        <v>44031.809530952531</v>
      </c>
      <c r="H111" s="1">
        <f>creswh!H$2</f>
        <v>44245.58802853091</v>
      </c>
      <c r="I111" s="1">
        <f>creswh!I$2</f>
        <v>44328.882521773005</v>
      </c>
      <c r="J111" s="1">
        <f>creswh!J$2</f>
        <v>44157.385219976357</v>
      </c>
      <c r="K111" s="1">
        <f>creswh!K$2</f>
        <v>44464.977028835587</v>
      </c>
      <c r="L111" s="1">
        <f>creswh!L$2</f>
        <v>44589.298761403275</v>
      </c>
      <c r="M111" s="1">
        <f>creswh!M$2</f>
        <v>45331.555600091575</v>
      </c>
      <c r="N111" s="1">
        <f>creswh!N$2</f>
        <v>44684.355542619727</v>
      </c>
      <c r="O111" s="1">
        <f>creswh!O$2</f>
        <v>45952.423821492259</v>
      </c>
      <c r="P111" s="1">
        <f>creswh!P$2</f>
        <v>46198.209232194757</v>
      </c>
      <c r="Q111" s="1">
        <f>creswh!Q$2</f>
        <v>45880.379502402269</v>
      </c>
      <c r="R111" s="1">
        <f>creswh!R$2</f>
        <v>45948.192318619032</v>
      </c>
    </row>
    <row r="112" spans="1:18" ht="11.25" customHeight="1" x14ac:dyDescent="0.25">
      <c r="A112" s="39" t="s">
        <v>507</v>
      </c>
      <c r="B112" s="29" t="str">
        <f ca="1">HYPERLINK("#"&amp;CELL("address",cresco!$C$2),"cresco")</f>
        <v>cresco</v>
      </c>
      <c r="C112" s="1">
        <f>cresco!C$2</f>
        <v>18826.511428712318</v>
      </c>
      <c r="D112" s="1">
        <f>cresco!D$2</f>
        <v>18900.489835692359</v>
      </c>
      <c r="E112" s="1">
        <f>cresco!E$2</f>
        <v>19378.751245602201</v>
      </c>
      <c r="F112" s="1">
        <f>cresco!F$2</f>
        <v>20112.85849596942</v>
      </c>
      <c r="G112" s="1">
        <f>cresco!G$2</f>
        <v>20454.720179758478</v>
      </c>
      <c r="H112" s="1">
        <f>cresco!H$2</f>
        <v>20867.745870803723</v>
      </c>
      <c r="I112" s="1">
        <f>cresco!I$2</f>
        <v>20786.924117227707</v>
      </c>
      <c r="J112" s="1">
        <f>cresco!J$2</f>
        <v>20864.786566455106</v>
      </c>
      <c r="K112" s="1">
        <f>cresco!K$2</f>
        <v>20810.251316173431</v>
      </c>
      <c r="L112" s="1">
        <f>cresco!L$2</f>
        <v>21087.989019107335</v>
      </c>
      <c r="M112" s="1">
        <f>cresco!M$2</f>
        <v>21677.667986572596</v>
      </c>
      <c r="N112" s="1">
        <f>cresco!N$2</f>
        <v>21309.302908544083</v>
      </c>
      <c r="O112" s="1">
        <f>cresco!O$2</f>
        <v>21722.605117768828</v>
      </c>
      <c r="P112" s="1">
        <f>cresco!P$2</f>
        <v>21879.518486357767</v>
      </c>
      <c r="Q112" s="1">
        <f>cresco!Q$2</f>
        <v>21579.013325757471</v>
      </c>
      <c r="R112" s="1">
        <f>cresco!R$2</f>
        <v>21994.544341182467</v>
      </c>
    </row>
    <row r="113" spans="1:18" ht="11.25" customHeight="1" x14ac:dyDescent="0.25">
      <c r="A113" s="39" t="s">
        <v>509</v>
      </c>
      <c r="B113" s="29" t="str">
        <f ca="1">HYPERLINK("#"&amp;CELL("address",cresrf!$C$2),"cresrf")</f>
        <v>cresrf</v>
      </c>
      <c r="C113" s="1">
        <f>cresrf!C$2</f>
        <v>7439.334727032603</v>
      </c>
      <c r="D113" s="1">
        <f>cresrf!D$2</f>
        <v>7510.6947480769541</v>
      </c>
      <c r="E113" s="1">
        <f>cresrf!E$2</f>
        <v>7569.0953318482862</v>
      </c>
      <c r="F113" s="1">
        <f>cresrf!F$2</f>
        <v>7655.7143426530129</v>
      </c>
      <c r="G113" s="1">
        <f>cresrf!G$2</f>
        <v>7710.7167835267619</v>
      </c>
      <c r="H113" s="1">
        <f>cresrf!H$2</f>
        <v>7753.4169937782481</v>
      </c>
      <c r="I113" s="1">
        <f>cresrf!I$2</f>
        <v>7817.8642710185713</v>
      </c>
      <c r="J113" s="1">
        <f>cresrf!J$2</f>
        <v>7882.6857353672658</v>
      </c>
      <c r="K113" s="1">
        <f>cresrf!K$2</f>
        <v>7981.969382022904</v>
      </c>
      <c r="L113" s="1">
        <f>cresrf!L$2</f>
        <v>8075.9527674811216</v>
      </c>
      <c r="M113" s="1">
        <f>cresrf!M$2</f>
        <v>8168.9380191501441</v>
      </c>
      <c r="N113" s="1">
        <f>cresrf!N$2</f>
        <v>8233.8722220101008</v>
      </c>
      <c r="O113" s="1">
        <f>cresrf!O$2</f>
        <v>8318.9031096460076</v>
      </c>
      <c r="P113" s="1">
        <f>cresrf!P$2</f>
        <v>8346.1386083174348</v>
      </c>
      <c r="Q113" s="1">
        <f>cresrf!Q$2</f>
        <v>8493.275168008222</v>
      </c>
      <c r="R113" s="1">
        <f>cresrf!R$2</f>
        <v>8591.7585863895365</v>
      </c>
    </row>
    <row r="114" spans="1:18" ht="11.25" customHeight="1" x14ac:dyDescent="0.25">
      <c r="A114" s="39" t="s">
        <v>521</v>
      </c>
      <c r="B114" s="29" t="str">
        <f ca="1">HYPERLINK("#"&amp;CELL("address",creswm!$C$2),"creswm")</f>
        <v>creswm</v>
      </c>
      <c r="C114" s="1">
        <f>creswm!C$2</f>
        <v>2945.4578001707637</v>
      </c>
      <c r="D114" s="1">
        <f>creswm!D$2</f>
        <v>2887.3430048424511</v>
      </c>
      <c r="E114" s="1">
        <f>creswm!E$2</f>
        <v>2884.6146174909854</v>
      </c>
      <c r="F114" s="1">
        <f>creswm!F$2</f>
        <v>2907.5496201521041</v>
      </c>
      <c r="G114" s="1">
        <f>creswm!G$2</f>
        <v>2933.4745042739723</v>
      </c>
      <c r="H114" s="1">
        <f>creswm!H$2</f>
        <v>2960.6784048046165</v>
      </c>
      <c r="I114" s="1">
        <f>creswm!I$2</f>
        <v>2976.5987749730411</v>
      </c>
      <c r="J114" s="1">
        <f>creswm!J$2</f>
        <v>2994.5294415279295</v>
      </c>
      <c r="K114" s="1">
        <f>creswm!K$2</f>
        <v>3007.5742118247349</v>
      </c>
      <c r="L114" s="1">
        <f>creswm!L$2</f>
        <v>3020.1345085431099</v>
      </c>
      <c r="M114" s="1">
        <f>creswm!M$2</f>
        <v>3042.6251009619659</v>
      </c>
      <c r="N114" s="1">
        <f>creswm!N$2</f>
        <v>3059.365931877905</v>
      </c>
      <c r="O114" s="1">
        <f>creswm!O$2</f>
        <v>3091.4701735555564</v>
      </c>
      <c r="P114" s="1">
        <f>creswm!P$2</f>
        <v>3101.4925463652908</v>
      </c>
      <c r="Q114" s="1">
        <f>creswm!Q$2</f>
        <v>3124.9795397871139</v>
      </c>
      <c r="R114" s="1">
        <f>creswm!R$2</f>
        <v>3145.9876462864008</v>
      </c>
    </row>
    <row r="115" spans="1:18" ht="11.25" customHeight="1" x14ac:dyDescent="0.25">
      <c r="A115" s="39" t="s">
        <v>522</v>
      </c>
      <c r="B115" s="29" t="str">
        <f ca="1">HYPERLINK("#"&amp;CELL("address",cresdr!$C$2),"cresdr")</f>
        <v>cresdr</v>
      </c>
      <c r="C115" s="1">
        <f>cresdr!C$2</f>
        <v>1042.9873960222778</v>
      </c>
      <c r="D115" s="1">
        <f>cresdr!D$2</f>
        <v>1118.6073130259499</v>
      </c>
      <c r="E115" s="1">
        <f>cresdr!E$2</f>
        <v>1200.500087188761</v>
      </c>
      <c r="F115" s="1">
        <f>cresdr!F$2</f>
        <v>1320.0437468672401</v>
      </c>
      <c r="G115" s="1">
        <f>cresdr!G$2</f>
        <v>1416.3748147107824</v>
      </c>
      <c r="H115" s="1">
        <f>cresdr!H$2</f>
        <v>1532.9187557988305</v>
      </c>
      <c r="I115" s="1">
        <f>cresdr!I$2</f>
        <v>1644.756756325974</v>
      </c>
      <c r="J115" s="1">
        <f>cresdr!J$2</f>
        <v>1767.9002437096258</v>
      </c>
      <c r="K115" s="1">
        <f>cresdr!K$2</f>
        <v>1889.9304534964785</v>
      </c>
      <c r="L115" s="1">
        <f>cresdr!L$2</f>
        <v>2024.3781280571986</v>
      </c>
      <c r="M115" s="1">
        <f>cresdr!M$2</f>
        <v>2173.8247642636734</v>
      </c>
      <c r="N115" s="1">
        <f>cresdr!N$2</f>
        <v>2210.643902295732</v>
      </c>
      <c r="O115" s="1">
        <f>cresdr!O$2</f>
        <v>2257.8096538570176</v>
      </c>
      <c r="P115" s="1">
        <f>cresdr!P$2</f>
        <v>2309.6784894731295</v>
      </c>
      <c r="Q115" s="1">
        <f>cresdr!Q$2</f>
        <v>2351.4537859769684</v>
      </c>
      <c r="R115" s="1">
        <f>cresdr!R$2</f>
        <v>2386.8088507575794</v>
      </c>
    </row>
    <row r="116" spans="1:18" ht="11.25" customHeight="1" x14ac:dyDescent="0.25">
      <c r="A116" s="39" t="s">
        <v>523</v>
      </c>
      <c r="B116" s="29" t="str">
        <f ca="1">HYPERLINK("#"&amp;CELL("address",cresdw!$C$2),"cresdw")</f>
        <v>cresdw</v>
      </c>
      <c r="C116" s="1">
        <f>cresdw!C$2</f>
        <v>1122.4460048875767</v>
      </c>
      <c r="D116" s="1">
        <f>cresdw!D$2</f>
        <v>1165.9237830024363</v>
      </c>
      <c r="E116" s="1">
        <f>cresdw!E$2</f>
        <v>1218.7808636113098</v>
      </c>
      <c r="F116" s="1">
        <f>cresdw!F$2</f>
        <v>1283.0387731431083</v>
      </c>
      <c r="G116" s="1">
        <f>cresdw!G$2</f>
        <v>1347.568127493415</v>
      </c>
      <c r="H116" s="1">
        <f>cresdw!H$2</f>
        <v>1412.7315215748374</v>
      </c>
      <c r="I116" s="1">
        <f>cresdw!I$2</f>
        <v>1483.5592733356777</v>
      </c>
      <c r="J116" s="1">
        <f>cresdw!J$2</f>
        <v>1562.7971738975721</v>
      </c>
      <c r="K116" s="1">
        <f>cresdw!K$2</f>
        <v>1653.2523413186434</v>
      </c>
      <c r="L116" s="1">
        <f>cresdw!L$2</f>
        <v>1735.728182352454</v>
      </c>
      <c r="M116" s="1">
        <f>cresdw!M$2</f>
        <v>1819.7301982061178</v>
      </c>
      <c r="N116" s="1">
        <f>cresdw!N$2</f>
        <v>1853.3643672255657</v>
      </c>
      <c r="O116" s="1">
        <f>cresdw!O$2</f>
        <v>1901.357287229343</v>
      </c>
      <c r="P116" s="1">
        <f>cresdw!P$2</f>
        <v>1946.6262167413759</v>
      </c>
      <c r="Q116" s="1">
        <f>cresdw!Q$2</f>
        <v>1993.6023684273819</v>
      </c>
      <c r="R116" s="1">
        <f>cresdw!R$2</f>
        <v>2023.1765147239655</v>
      </c>
    </row>
    <row r="117" spans="1:18" ht="11.25" customHeight="1" x14ac:dyDescent="0.25">
      <c r="A117" s="39" t="s">
        <v>510</v>
      </c>
      <c r="B117" s="29" t="str">
        <f ca="1">HYPERLINK("#"&amp;CELL("address",crestv!$C$2),"crestv")</f>
        <v>crestv</v>
      </c>
      <c r="C117" s="1">
        <f>crestv!C$2</f>
        <v>5307.1738401444236</v>
      </c>
      <c r="D117" s="1">
        <f>crestv!D$2</f>
        <v>5779.6346565815556</v>
      </c>
      <c r="E117" s="1">
        <f>crestv!E$2</f>
        <v>6288.0451283154798</v>
      </c>
      <c r="F117" s="1">
        <f>crestv!F$2</f>
        <v>6863.5034612528361</v>
      </c>
      <c r="G117" s="1">
        <f>crestv!G$2</f>
        <v>7444.6556677910658</v>
      </c>
      <c r="H117" s="1">
        <f>crestv!H$2</f>
        <v>8057.4848159788808</v>
      </c>
      <c r="I117" s="1">
        <f>crestv!I$2</f>
        <v>8656.1401363925615</v>
      </c>
      <c r="J117" s="1">
        <f>crestv!J$2</f>
        <v>9269.1809269485166</v>
      </c>
      <c r="K117" s="1">
        <f>crestv!K$2</f>
        <v>9873.5299452391573</v>
      </c>
      <c r="L117" s="1">
        <f>crestv!L$2</f>
        <v>10445.096824014618</v>
      </c>
      <c r="M117" s="1">
        <f>crestv!M$2</f>
        <v>10960.09426917249</v>
      </c>
      <c r="N117" s="1">
        <f>crestv!N$2</f>
        <v>11240.826562181832</v>
      </c>
      <c r="O117" s="1">
        <f>crestv!O$2</f>
        <v>11423.682477854347</v>
      </c>
      <c r="P117" s="1">
        <f>crestv!P$2</f>
        <v>11489.840130477116</v>
      </c>
      <c r="Q117" s="1">
        <f>crestv!Q$2</f>
        <v>11451.503238659492</v>
      </c>
      <c r="R117" s="1">
        <f>crestv!R$2</f>
        <v>11304.641668043565</v>
      </c>
    </row>
    <row r="118" spans="1:18" ht="11.25" customHeight="1" x14ac:dyDescent="0.25">
      <c r="A118" s="39" t="s">
        <v>511</v>
      </c>
      <c r="B118" s="29" t="str">
        <f ca="1">HYPERLINK("#"&amp;CELL("address",cresit!$C$2),"cresit")</f>
        <v>cresit</v>
      </c>
      <c r="C118" s="1">
        <f>cresit!C$2</f>
        <v>1376.4523792936641</v>
      </c>
      <c r="D118" s="1">
        <f>cresit!D$2</f>
        <v>1476.9307572266721</v>
      </c>
      <c r="E118" s="1">
        <f>cresit!E$2</f>
        <v>1581.5184899956384</v>
      </c>
      <c r="F118" s="1">
        <f>cresit!F$2</f>
        <v>1725.838624210784</v>
      </c>
      <c r="G118" s="1">
        <f>cresit!G$2</f>
        <v>1890.6445331639795</v>
      </c>
      <c r="H118" s="1">
        <f>cresit!H$2</f>
        <v>2028.4851475003925</v>
      </c>
      <c r="I118" s="1">
        <f>cresit!I$2</f>
        <v>2170.6436476191548</v>
      </c>
      <c r="J118" s="1">
        <f>cresit!J$2</f>
        <v>2322.1224508398163</v>
      </c>
      <c r="K118" s="1">
        <f>cresit!K$2</f>
        <v>2454.0424607056875</v>
      </c>
      <c r="L118" s="1">
        <f>cresit!L$2</f>
        <v>2585.7890046189959</v>
      </c>
      <c r="M118" s="1">
        <f>cresit!M$2</f>
        <v>2715.4523087107218</v>
      </c>
      <c r="N118" s="1">
        <f>cresit!N$2</f>
        <v>2800.0107123991388</v>
      </c>
      <c r="O118" s="1">
        <f>cresit!O$2</f>
        <v>2891.8282335450585</v>
      </c>
      <c r="P118" s="1">
        <f>cresit!P$2</f>
        <v>2957.403377320305</v>
      </c>
      <c r="Q118" s="1">
        <f>cresit!Q$2</f>
        <v>2986.9354212350636</v>
      </c>
      <c r="R118" s="1">
        <f>cresit!R$2</f>
        <v>2977.3159221704905</v>
      </c>
    </row>
    <row r="119" spans="1:18" ht="11.25" customHeight="1" x14ac:dyDescent="0.25">
      <c r="A119" s="39" t="s">
        <v>508</v>
      </c>
      <c r="B119" s="29" t="str">
        <f ca="1">HYPERLINK("#"&amp;CELL("address",cresli!$C$2),"cresli")</f>
        <v>cresli</v>
      </c>
      <c r="C119" s="1">
        <f>cresli!C$2</f>
        <v>8068.0409645981454</v>
      </c>
      <c r="D119" s="1">
        <f>cresli!D$2</f>
        <v>8126.9424127366583</v>
      </c>
      <c r="E119" s="1">
        <f>cresli!E$2</f>
        <v>8109.1133487777915</v>
      </c>
      <c r="F119" s="1">
        <f>cresli!F$2</f>
        <v>8098.2772045965239</v>
      </c>
      <c r="G119" s="1">
        <f>cresli!G$2</f>
        <v>8077.5998538396479</v>
      </c>
      <c r="H119" s="1">
        <f>cresli!H$2</f>
        <v>8038.5190960750087</v>
      </c>
      <c r="I119" s="1">
        <f>cresli!I$2</f>
        <v>7994.1725174212606</v>
      </c>
      <c r="J119" s="1">
        <f>cresli!J$2</f>
        <v>7940.5193933621213</v>
      </c>
      <c r="K119" s="1">
        <f>cresli!K$2</f>
        <v>7832.6965126233645</v>
      </c>
      <c r="L119" s="1">
        <f>cresli!L$2</f>
        <v>7627.7390017231583</v>
      </c>
      <c r="M119" s="1">
        <f>cresli!M$2</f>
        <v>7303.8750655273707</v>
      </c>
      <c r="N119" s="1">
        <f>cresli!N$2</f>
        <v>6706.5742243184777</v>
      </c>
      <c r="O119" s="1">
        <f>cresli!O$2</f>
        <v>5874.6399589593575</v>
      </c>
      <c r="P119" s="1">
        <f>cresli!P$2</f>
        <v>4909.7719712279486</v>
      </c>
      <c r="Q119" s="1">
        <f>cresli!Q$2</f>
        <v>3907.9590430315643</v>
      </c>
      <c r="R119" s="1">
        <f>cresli!R$2</f>
        <v>2871.7962172338707</v>
      </c>
    </row>
    <row r="120" spans="1:18" ht="11.25" customHeight="1" x14ac:dyDescent="0.25">
      <c r="A120" s="39" t="s">
        <v>512</v>
      </c>
      <c r="B120" s="29" t="str">
        <f ca="1">HYPERLINK("#"&amp;CELL("address",cresoa!$C$2),"cresoa")</f>
        <v>cresoa</v>
      </c>
      <c r="C120" s="1">
        <f>cresoa!C$2</f>
        <v>2761.4567274535975</v>
      </c>
      <c r="D120" s="1">
        <f>cresoa!D$2</f>
        <v>2862.1252644809201</v>
      </c>
      <c r="E120" s="1">
        <f>cresoa!E$2</f>
        <v>2965.7368435138369</v>
      </c>
      <c r="F120" s="1">
        <f>cresoa!F$2</f>
        <v>3069.8245315692711</v>
      </c>
      <c r="G120" s="1">
        <f>cresoa!G$2</f>
        <v>3170.5662712541675</v>
      </c>
      <c r="H120" s="1">
        <f>cresoa!H$2</f>
        <v>3275.929486156595</v>
      </c>
      <c r="I120" s="1">
        <f>cresoa!I$2</f>
        <v>3375.116146774194</v>
      </c>
      <c r="J120" s="1">
        <f>cresoa!J$2</f>
        <v>3488.3590267256213</v>
      </c>
      <c r="K120" s="1">
        <f>cresoa!K$2</f>
        <v>3606.5002226619877</v>
      </c>
      <c r="L120" s="1">
        <f>cresoa!L$2</f>
        <v>3701.6963936902275</v>
      </c>
      <c r="M120" s="1">
        <f>cresoa!M$2</f>
        <v>3804.6256643576353</v>
      </c>
      <c r="N120" s="1">
        <f>cresoa!N$2</f>
        <v>3888.4669027821351</v>
      </c>
      <c r="O120" s="1">
        <f>cresoa!O$2</f>
        <v>3972.1903451937924</v>
      </c>
      <c r="P120" s="1">
        <f>cresoa!P$2</f>
        <v>4035.5049098952081</v>
      </c>
      <c r="Q120" s="1">
        <f>cresoa!Q$2</f>
        <v>4094.9329697990697</v>
      </c>
      <c r="R120" s="1">
        <f>cresoa!R$2</f>
        <v>4131.8235353611253</v>
      </c>
    </row>
    <row r="121" spans="1:18" ht="11.25" customHeight="1" x14ac:dyDescent="0.25">
      <c r="A121" s="36" t="s">
        <v>289</v>
      </c>
      <c r="B121" s="29" t="str">
        <f ca="1">HYPERLINK("#"&amp;CELL("address",cser!$C$2),"cser")</f>
        <v>cser</v>
      </c>
      <c r="C121" s="37">
        <f>cser!C$2</f>
        <v>130777.45713545664</v>
      </c>
      <c r="D121" s="37">
        <f>cser!D$2</f>
        <v>137563.8872970572</v>
      </c>
      <c r="E121" s="37">
        <f>cser!E$2</f>
        <v>134127.26074766187</v>
      </c>
      <c r="F121" s="37">
        <f>cser!F$2</f>
        <v>142451.86321196306</v>
      </c>
      <c r="G121" s="37">
        <f>cser!G$2</f>
        <v>145633.9442477673</v>
      </c>
      <c r="H121" s="37">
        <f>cser!H$2</f>
        <v>151489.24014446762</v>
      </c>
      <c r="I121" s="37">
        <f>cser!I$2</f>
        <v>156586.15194754343</v>
      </c>
      <c r="J121" s="37">
        <f>cser!J$2</f>
        <v>148112.68298257218</v>
      </c>
      <c r="K121" s="37">
        <f>cser!K$2</f>
        <v>158377.84220103192</v>
      </c>
      <c r="L121" s="37">
        <f>cser!L$2</f>
        <v>154717.66665825256</v>
      </c>
      <c r="M121" s="37">
        <f>cser!M$2</f>
        <v>163450.20997568918</v>
      </c>
      <c r="N121" s="37">
        <f>cser!N$2</f>
        <v>150482.58029029882</v>
      </c>
      <c r="O121" s="37">
        <f>cser!O$2</f>
        <v>152666.57481540967</v>
      </c>
      <c r="P121" s="37">
        <f>cser!P$2</f>
        <v>153014.55072606236</v>
      </c>
      <c r="Q121" s="37">
        <f>cser!Q$2</f>
        <v>143205.34248766175</v>
      </c>
      <c r="R121" s="37">
        <f>cser!R$2</f>
        <v>148539.39951892209</v>
      </c>
    </row>
    <row r="122" spans="1:18" ht="11.25" customHeight="1" x14ac:dyDescent="0.25">
      <c r="A122" s="39" t="s">
        <v>528</v>
      </c>
      <c r="B122" s="29" t="str">
        <f ca="1">HYPERLINK("#"&amp;CELL("address",csersh!$C$2),"csersh")</f>
        <v>csersh</v>
      </c>
      <c r="C122" s="1">
        <f>csersh!C$2</f>
        <v>68807.833091410212</v>
      </c>
      <c r="D122" s="1">
        <f>csersh!D$2</f>
        <v>73851.388241962384</v>
      </c>
      <c r="E122" s="1">
        <f>csersh!E$2</f>
        <v>69115.423986201378</v>
      </c>
      <c r="F122" s="1">
        <f>csersh!F$2</f>
        <v>75800.191436860754</v>
      </c>
      <c r="G122" s="1">
        <f>csersh!G$2</f>
        <v>77324.888610600203</v>
      </c>
      <c r="H122" s="1">
        <f>csersh!H$2</f>
        <v>81523.160776746692</v>
      </c>
      <c r="I122" s="1">
        <f>csersh!I$2</f>
        <v>84540.959843076213</v>
      </c>
      <c r="J122" s="1">
        <f>csersh!J$2</f>
        <v>73990.359308425468</v>
      </c>
      <c r="K122" s="1">
        <f>csersh!K$2</f>
        <v>82915.553627931207</v>
      </c>
      <c r="L122" s="1">
        <f>csersh!L$2</f>
        <v>78812.052782809784</v>
      </c>
      <c r="M122" s="1">
        <f>csersh!M$2</f>
        <v>86836.99266085538</v>
      </c>
      <c r="N122" s="1">
        <f>csersh!N$2</f>
        <v>73448.636984715689</v>
      </c>
      <c r="O122" s="1">
        <f>csersh!O$2</f>
        <v>75134.408977374173</v>
      </c>
      <c r="P122" s="1">
        <f>csersh!P$2</f>
        <v>75259.504928072114</v>
      </c>
      <c r="Q122" s="1">
        <f>csersh!Q$2</f>
        <v>64921.054811926711</v>
      </c>
      <c r="R122" s="1">
        <f>csersh!R$2</f>
        <v>69945.583187393728</v>
      </c>
    </row>
    <row r="123" spans="1:18" ht="11.25" customHeight="1" x14ac:dyDescent="0.25">
      <c r="A123" s="39" t="s">
        <v>529</v>
      </c>
      <c r="B123" s="29" t="str">
        <f ca="1">HYPERLINK("#"&amp;CELL("address",csersc!$C$2),"csersc")</f>
        <v>csersc</v>
      </c>
      <c r="C123" s="1">
        <f>csersc!C$2</f>
        <v>2198.6106537091623</v>
      </c>
      <c r="D123" s="1">
        <f>csersc!D$2</f>
        <v>2385.0764540106957</v>
      </c>
      <c r="E123" s="1">
        <f>csersc!E$2</f>
        <v>2626.3863566346918</v>
      </c>
      <c r="F123" s="1">
        <f>csersc!F$2</f>
        <v>2776.3105070164329</v>
      </c>
      <c r="G123" s="1">
        <f>csersc!G$2</f>
        <v>3000.2506598184841</v>
      </c>
      <c r="H123" s="1">
        <f>csersc!H$2</f>
        <v>3218.58412378503</v>
      </c>
      <c r="I123" s="1">
        <f>csersc!I$2</f>
        <v>3555.4838921217133</v>
      </c>
      <c r="J123" s="1">
        <f>csersc!J$2</f>
        <v>3938.7358443317798</v>
      </c>
      <c r="K123" s="1">
        <f>csersc!K$2</f>
        <v>4176.0888456392513</v>
      </c>
      <c r="L123" s="1">
        <f>csersc!L$2</f>
        <v>4400.9874661159547</v>
      </c>
      <c r="M123" s="1">
        <f>csersc!M$2</f>
        <v>4598.0647972386023</v>
      </c>
      <c r="N123" s="1">
        <f>csersc!N$2</f>
        <v>4634.0077613343674</v>
      </c>
      <c r="O123" s="1">
        <f>csersc!O$2</f>
        <v>4632.3612011433479</v>
      </c>
      <c r="P123" s="1">
        <f>csersc!P$2</f>
        <v>4622.8199866794839</v>
      </c>
      <c r="Q123" s="1">
        <f>csersc!Q$2</f>
        <v>4661.1037107090406</v>
      </c>
      <c r="R123" s="1">
        <f>csersc!R$2</f>
        <v>4644.5390408012427</v>
      </c>
    </row>
    <row r="124" spans="1:18" ht="11.25" customHeight="1" x14ac:dyDescent="0.25">
      <c r="A124" s="39" t="s">
        <v>530</v>
      </c>
      <c r="B124" s="29" t="str">
        <f ca="1">HYPERLINK("#"&amp;CELL("address",cserhw!$C$2),"cserhw")</f>
        <v>cserhw</v>
      </c>
      <c r="C124" s="1">
        <f>cserhw!C$2</f>
        <v>12624.427605000938</v>
      </c>
      <c r="D124" s="1">
        <f>cserhw!D$2</f>
        <v>12894.863898031144</v>
      </c>
      <c r="E124" s="1">
        <f>cserhw!E$2</f>
        <v>13093.166410641548</v>
      </c>
      <c r="F124" s="1">
        <f>cserhw!F$2</f>
        <v>13394.79305998273</v>
      </c>
      <c r="G124" s="1">
        <f>cserhw!G$2</f>
        <v>13660.819607614474</v>
      </c>
      <c r="H124" s="1">
        <f>cserhw!H$2</f>
        <v>13851.775633649597</v>
      </c>
      <c r="I124" s="1">
        <f>cserhw!I$2</f>
        <v>14157.907867170748</v>
      </c>
      <c r="J124" s="1">
        <f>cserhw!J$2</f>
        <v>14421.295142669846</v>
      </c>
      <c r="K124" s="1">
        <f>cserhw!K$2</f>
        <v>14603.943932898796</v>
      </c>
      <c r="L124" s="1">
        <f>cserhw!L$2</f>
        <v>14614.95003065383</v>
      </c>
      <c r="M124" s="1">
        <f>cserhw!M$2</f>
        <v>14632.095614856489</v>
      </c>
      <c r="N124" s="1">
        <f>cserhw!N$2</f>
        <v>14807.590008386356</v>
      </c>
      <c r="O124" s="1">
        <f>cserhw!O$2</f>
        <v>14981.296177473865</v>
      </c>
      <c r="P124" s="1">
        <f>cserhw!P$2</f>
        <v>15085.182311769848</v>
      </c>
      <c r="Q124" s="1">
        <f>cserhw!Q$2</f>
        <v>15310.844119852407</v>
      </c>
      <c r="R124" s="1">
        <f>cserhw!R$2</f>
        <v>15573.477736380086</v>
      </c>
    </row>
    <row r="125" spans="1:18" ht="11.25" customHeight="1" x14ac:dyDescent="0.25">
      <c r="A125" s="39" t="s">
        <v>531</v>
      </c>
      <c r="B125" s="29" t="str">
        <f ca="1">HYPERLINK("#"&amp;CELL("address",cserca!$C$2),"cserca")</f>
        <v>cserca</v>
      </c>
      <c r="C125" s="1">
        <f>cserca!C$2</f>
        <v>14559.273645352567</v>
      </c>
      <c r="D125" s="1">
        <f>cserca!D$2</f>
        <v>15002.728121360269</v>
      </c>
      <c r="E125" s="1">
        <f>cserca!E$2</f>
        <v>15119.174147173871</v>
      </c>
      <c r="F125" s="1">
        <f>cserca!F$2</f>
        <v>15542.83792372579</v>
      </c>
      <c r="G125" s="1">
        <f>cserca!G$2</f>
        <v>15894.673091024997</v>
      </c>
      <c r="H125" s="1">
        <f>cserca!H$2</f>
        <v>16183.385347992778</v>
      </c>
      <c r="I125" s="1">
        <f>cserca!I$2</f>
        <v>16425.958106228758</v>
      </c>
      <c r="J125" s="1">
        <f>cserca!J$2</f>
        <v>16777.017157147311</v>
      </c>
      <c r="K125" s="1">
        <f>cserca!K$2</f>
        <v>16972.766806531738</v>
      </c>
      <c r="L125" s="1">
        <f>cserca!L$2</f>
        <v>16951.320126899984</v>
      </c>
      <c r="M125" s="1">
        <f>cserca!M$2</f>
        <v>17070.605025586705</v>
      </c>
      <c r="N125" s="1">
        <f>cserca!N$2</f>
        <v>17096.293415904402</v>
      </c>
      <c r="O125" s="1">
        <f>cserca!O$2</f>
        <v>17286.423591621318</v>
      </c>
      <c r="P125" s="1">
        <f>cserca!P$2</f>
        <v>17428.614002043047</v>
      </c>
      <c r="Q125" s="1">
        <f>cserca!Q$2</f>
        <v>17600.984910407802</v>
      </c>
      <c r="R125" s="1">
        <f>cserca!R$2</f>
        <v>17702.990903156871</v>
      </c>
    </row>
    <row r="126" spans="1:18" ht="11.25" customHeight="1" x14ac:dyDescent="0.25">
      <c r="A126" s="39" t="s">
        <v>532</v>
      </c>
      <c r="B126" s="29" t="str">
        <f ca="1">HYPERLINK("#"&amp;CELL("address",cserve!$C$2),"cserve")</f>
        <v>cserve</v>
      </c>
      <c r="C126" s="1">
        <f>cserve!C$2</f>
        <v>5370.5093337772132</v>
      </c>
      <c r="D126" s="1">
        <f>cserve!D$2</f>
        <v>5495.9330789217192</v>
      </c>
      <c r="E126" s="1">
        <f>cserve!E$2</f>
        <v>5606.282538183561</v>
      </c>
      <c r="F126" s="1">
        <f>cserve!F$2</f>
        <v>5728.2337551539276</v>
      </c>
      <c r="G126" s="1">
        <f>cserve!G$2</f>
        <v>5861.2147978268176</v>
      </c>
      <c r="H126" s="1">
        <f>cserve!H$2</f>
        <v>5996.9332326337244</v>
      </c>
      <c r="I126" s="1">
        <f>cserve!I$2</f>
        <v>6180.2179754044664</v>
      </c>
      <c r="J126" s="1">
        <f>cserve!J$2</f>
        <v>6373.3634577912744</v>
      </c>
      <c r="K126" s="1">
        <f>cserve!K$2</f>
        <v>6509.4311785052423</v>
      </c>
      <c r="L126" s="1">
        <f>cserve!L$2</f>
        <v>6566.0636791814541</v>
      </c>
      <c r="M126" s="1">
        <f>cserve!M$2</f>
        <v>6678.9565645351049</v>
      </c>
      <c r="N126" s="1">
        <f>cserve!N$2</f>
        <v>6780.2133028888675</v>
      </c>
      <c r="O126" s="1">
        <f>cserve!O$2</f>
        <v>6878.0416378702776</v>
      </c>
      <c r="P126" s="1">
        <f>cserve!P$2</f>
        <v>6958.292441530999</v>
      </c>
      <c r="Q126" s="1">
        <f>cserve!Q$2</f>
        <v>7066.145130393099</v>
      </c>
      <c r="R126" s="1">
        <f>cserve!R$2</f>
        <v>7165.791183022613</v>
      </c>
    </row>
    <row r="127" spans="1:18" ht="11.25" customHeight="1" x14ac:dyDescent="0.25">
      <c r="A127" s="39" t="s">
        <v>533</v>
      </c>
      <c r="B127" s="29" t="str">
        <f ca="1">HYPERLINK("#"&amp;CELL("address",csersl!$C$2),"csersl")</f>
        <v>csersl</v>
      </c>
      <c r="C127" s="1">
        <f>csersl!C$2</f>
        <v>3232.1104529476138</v>
      </c>
      <c r="D127" s="1">
        <f>csersl!D$2</f>
        <v>3255.8003864738494</v>
      </c>
      <c r="E127" s="1">
        <f>csersl!E$2</f>
        <v>3276.5351674423869</v>
      </c>
      <c r="F127" s="1">
        <f>csersl!F$2</f>
        <v>3291.0627632902533</v>
      </c>
      <c r="G127" s="1">
        <f>csersl!G$2</f>
        <v>3288.61122745391</v>
      </c>
      <c r="H127" s="1">
        <f>csersl!H$2</f>
        <v>3322.5221964750467</v>
      </c>
      <c r="I127" s="1">
        <f>csersl!I$2</f>
        <v>3355.7065179106635</v>
      </c>
      <c r="J127" s="1">
        <f>csersl!J$2</f>
        <v>3376.1305748698805</v>
      </c>
      <c r="K127" s="1">
        <f>csersl!K$2</f>
        <v>3386.2457283834283</v>
      </c>
      <c r="L127" s="1">
        <f>csersl!L$2</f>
        <v>3402.9998701937079</v>
      </c>
      <c r="M127" s="1">
        <f>csersl!M$2</f>
        <v>3421.0931417605648</v>
      </c>
      <c r="N127" s="1">
        <f>csersl!N$2</f>
        <v>3420.9480587460748</v>
      </c>
      <c r="O127" s="1">
        <f>csersl!O$2</f>
        <v>3418.2269238325935</v>
      </c>
      <c r="P127" s="1">
        <f>csersl!P$2</f>
        <v>3408.3884605150756</v>
      </c>
      <c r="Q127" s="1">
        <f>csersl!Q$2</f>
        <v>3399.1974096392287</v>
      </c>
      <c r="R127" s="1">
        <f>csersl!R$2</f>
        <v>3377.5433433051298</v>
      </c>
    </row>
    <row r="128" spans="1:18" ht="11.25" customHeight="1" x14ac:dyDescent="0.25">
      <c r="A128" s="39" t="s">
        <v>534</v>
      </c>
      <c r="B128" s="29" t="str">
        <f ca="1">HYPERLINK("#"&amp;CELL("address",cserbl!$C$2),"cserbl")</f>
        <v>cserbl</v>
      </c>
      <c r="C128" s="1">
        <f>cserbl!C$2</f>
        <v>13730.791918165531</v>
      </c>
      <c r="D128" s="1">
        <f>cserbl!D$2</f>
        <v>13961.705537751332</v>
      </c>
      <c r="E128" s="1">
        <f>cserbl!E$2</f>
        <v>14073.12958630377</v>
      </c>
      <c r="F128" s="1">
        <f>cserbl!F$2</f>
        <v>14100.956658417015</v>
      </c>
      <c r="G128" s="1">
        <f>cserbl!G$2</f>
        <v>14107.863463557052</v>
      </c>
      <c r="H128" s="1">
        <f>cserbl!H$2</f>
        <v>14190.788411480227</v>
      </c>
      <c r="I128" s="1">
        <f>cserbl!I$2</f>
        <v>14443.987698275439</v>
      </c>
      <c r="J128" s="1">
        <f>cserbl!J$2</f>
        <v>14683.799853117858</v>
      </c>
      <c r="K128" s="1">
        <f>cserbl!K$2</f>
        <v>14779.310936915661</v>
      </c>
      <c r="L128" s="1">
        <f>cserbl!L$2</f>
        <v>14641.237405547507</v>
      </c>
      <c r="M128" s="1">
        <f>cserbl!M$2</f>
        <v>14643.678641063601</v>
      </c>
      <c r="N128" s="1">
        <f>cserbl!N$2</f>
        <v>14619.417229775596</v>
      </c>
      <c r="O128" s="1">
        <f>cserbl!O$2</f>
        <v>14566.091360911212</v>
      </c>
      <c r="P128" s="1">
        <f>cserbl!P$2</f>
        <v>14439.420796121223</v>
      </c>
      <c r="Q128" s="1">
        <f>cserbl!Q$2</f>
        <v>14383.62069053266</v>
      </c>
      <c r="R128" s="1">
        <f>cserbl!R$2</f>
        <v>14265.078838848218</v>
      </c>
    </row>
    <row r="129" spans="1:18" ht="11.25" customHeight="1" x14ac:dyDescent="0.25">
      <c r="A129" s="39" t="s">
        <v>535</v>
      </c>
      <c r="B129" s="29" t="str">
        <f ca="1">HYPERLINK("#"&amp;CELL("address",csercr!$C$2),"csercr")</f>
        <v>csercr</v>
      </c>
      <c r="C129" s="1">
        <f>csercr!C$2</f>
        <v>5114.4079224255665</v>
      </c>
      <c r="D129" s="1">
        <f>csercr!D$2</f>
        <v>5232.0345754084474</v>
      </c>
      <c r="E129" s="1">
        <f>csercr!E$2</f>
        <v>5360.9092539833755</v>
      </c>
      <c r="F129" s="1">
        <f>csercr!F$2</f>
        <v>5518.2081788687628</v>
      </c>
      <c r="G129" s="1">
        <f>csercr!G$2</f>
        <v>5679.3787844092003</v>
      </c>
      <c r="H129" s="1">
        <f>csercr!H$2</f>
        <v>5830.9894206478975</v>
      </c>
      <c r="I129" s="1">
        <f>csercr!I$2</f>
        <v>5973.5207579934558</v>
      </c>
      <c r="J129" s="1">
        <f>csercr!J$2</f>
        <v>6079.0446822650774</v>
      </c>
      <c r="K129" s="1">
        <f>csercr!K$2</f>
        <v>6167.9693282329808</v>
      </c>
      <c r="L129" s="1">
        <f>csercr!L$2</f>
        <v>6215.9432232290565</v>
      </c>
      <c r="M129" s="1">
        <f>csercr!M$2</f>
        <v>6234.6581992587753</v>
      </c>
      <c r="N129" s="1">
        <f>csercr!N$2</f>
        <v>6228.5320897393649</v>
      </c>
      <c r="O129" s="1">
        <f>csercr!O$2</f>
        <v>6236.8175439809183</v>
      </c>
      <c r="P129" s="1">
        <f>csercr!P$2</f>
        <v>6244.3243189231753</v>
      </c>
      <c r="Q129" s="1">
        <f>csercr!Q$2</f>
        <v>6259.1082973636467</v>
      </c>
      <c r="R129" s="1">
        <f>csercr!R$2</f>
        <v>6272.1451325462012</v>
      </c>
    </row>
    <row r="130" spans="1:18" ht="11.25" customHeight="1" x14ac:dyDescent="0.25">
      <c r="A130" s="39" t="s">
        <v>536</v>
      </c>
      <c r="B130" s="29" t="str">
        <f ca="1">HYPERLINK("#"&amp;CELL("address",cserbt!$C$2),"cserbt")</f>
        <v>cserbt</v>
      </c>
      <c r="C130" s="1">
        <f>cserbt!C$2</f>
        <v>2644.2817749180972</v>
      </c>
      <c r="D130" s="1">
        <f>cserbt!D$2</f>
        <v>2846.442440601546</v>
      </c>
      <c r="E130" s="1">
        <f>cserbt!E$2</f>
        <v>3056.7328531035664</v>
      </c>
      <c r="F130" s="1">
        <f>cserbt!F$2</f>
        <v>3302.5795857186681</v>
      </c>
      <c r="G130" s="1">
        <f>cserbt!G$2</f>
        <v>3576.4616115286944</v>
      </c>
      <c r="H130" s="1">
        <f>cserbt!H$2</f>
        <v>3882.62319515031</v>
      </c>
      <c r="I130" s="1">
        <f>cserbt!I$2</f>
        <v>4222.3489842577219</v>
      </c>
      <c r="J130" s="1">
        <f>cserbt!J$2</f>
        <v>4533.5907794320883</v>
      </c>
      <c r="K130" s="1">
        <f>cserbt!K$2</f>
        <v>4771.1381546141574</v>
      </c>
      <c r="L130" s="1">
        <f>cserbt!L$2</f>
        <v>4921.9695571486709</v>
      </c>
      <c r="M130" s="1">
        <f>cserbt!M$2</f>
        <v>5089.0815518693616</v>
      </c>
      <c r="N130" s="1">
        <f>cserbt!N$2</f>
        <v>5218.9930702768888</v>
      </c>
      <c r="O130" s="1">
        <f>cserbt!O$2</f>
        <v>5335.4759636718863</v>
      </c>
      <c r="P130" s="1">
        <f>cserbt!P$2</f>
        <v>5425.3481804117055</v>
      </c>
      <c r="Q130" s="1">
        <f>cserbt!Q$2</f>
        <v>5530.5069460420691</v>
      </c>
      <c r="R130" s="1">
        <f>cserbt!R$2</f>
        <v>5614.2389050819065</v>
      </c>
    </row>
    <row r="131" spans="1:18" ht="11.25" customHeight="1" x14ac:dyDescent="0.25">
      <c r="A131" s="39" t="s">
        <v>537</v>
      </c>
      <c r="B131" s="29" t="str">
        <f ca="1">HYPERLINK("#"&amp;CELL("address",cserit!$C$2),"cserit")</f>
        <v>cserit</v>
      </c>
      <c r="C131" s="1">
        <f>cserit!C$2</f>
        <v>2495.2107377497859</v>
      </c>
      <c r="D131" s="1">
        <f>cserit!D$2</f>
        <v>2637.9145625357987</v>
      </c>
      <c r="E131" s="1">
        <f>cserit!E$2</f>
        <v>2799.5204479937647</v>
      </c>
      <c r="F131" s="1">
        <f>cserit!F$2</f>
        <v>2996.6893429287684</v>
      </c>
      <c r="G131" s="1">
        <f>cserit!G$2</f>
        <v>3239.782393933423</v>
      </c>
      <c r="H131" s="1">
        <f>cserit!H$2</f>
        <v>3488.4778059063342</v>
      </c>
      <c r="I131" s="1">
        <f>cserit!I$2</f>
        <v>3730.0603051042235</v>
      </c>
      <c r="J131" s="1">
        <f>cserit!J$2</f>
        <v>3939.3461825215791</v>
      </c>
      <c r="K131" s="1">
        <f>cserit!K$2</f>
        <v>4095.393661379479</v>
      </c>
      <c r="L131" s="1">
        <f>cserit!L$2</f>
        <v>4190.142516472647</v>
      </c>
      <c r="M131" s="1">
        <f>cserit!M$2</f>
        <v>4244.9837786645503</v>
      </c>
      <c r="N131" s="1">
        <f>cserit!N$2</f>
        <v>4227.9483685312362</v>
      </c>
      <c r="O131" s="1">
        <f>cserit!O$2</f>
        <v>4197.4314375301028</v>
      </c>
      <c r="P131" s="1">
        <f>cserit!P$2</f>
        <v>4142.6552999956975</v>
      </c>
      <c r="Q131" s="1">
        <f>cserit!Q$2</f>
        <v>4072.7764607950826</v>
      </c>
      <c r="R131" s="1">
        <f>cserit!R$2</f>
        <v>3978.0112483861117</v>
      </c>
    </row>
    <row r="132" spans="1:18" ht="11.25" customHeight="1" x14ac:dyDescent="0.25">
      <c r="A132" s="36" t="s">
        <v>463</v>
      </c>
      <c r="B132" s="29" t="str">
        <f ca="1">HYPERLINK("#"&amp;CELL("address",cagr!$C$2),"cagr")</f>
        <v>cagr</v>
      </c>
      <c r="C132" s="37">
        <f>cagr!C$2</f>
        <v>31179.171390522719</v>
      </c>
      <c r="D132" s="37">
        <f>cagr!D$2</f>
        <v>31224.71980390622</v>
      </c>
      <c r="E132" s="37">
        <f>cagr!E$2</f>
        <v>30523.740833888773</v>
      </c>
      <c r="F132" s="37">
        <f>cagr!F$2</f>
        <v>30884.963120160493</v>
      </c>
      <c r="G132" s="37">
        <f>cagr!G$2</f>
        <v>31507.911982797898</v>
      </c>
      <c r="H132" s="37">
        <f>cagr!H$2</f>
        <v>31790.593167215076</v>
      </c>
      <c r="I132" s="37">
        <f>cagr!I$2</f>
        <v>29919.73073060187</v>
      </c>
      <c r="J132" s="37">
        <f>cagr!J$2</f>
        <v>29038.673042642626</v>
      </c>
      <c r="K132" s="37">
        <f>cagr!K$2</f>
        <v>28793.09314462023</v>
      </c>
      <c r="L132" s="37">
        <f>cagr!L$2</f>
        <v>27938.642379077293</v>
      </c>
      <c r="M132" s="37">
        <f>cagr!M$2</f>
        <v>28581.070682703354</v>
      </c>
      <c r="N132" s="37">
        <f>cagr!N$2</f>
        <v>27645.633714889223</v>
      </c>
      <c r="O132" s="37">
        <f>cagr!O$2</f>
        <v>27596.457661233511</v>
      </c>
      <c r="P132" s="37">
        <f>cagr!P$2</f>
        <v>27944.130254535416</v>
      </c>
      <c r="Q132" s="37">
        <f>cagr!Q$2</f>
        <v>26673.950387594668</v>
      </c>
      <c r="R132" s="37">
        <f>cagr!R$2</f>
        <v>26493.486305925144</v>
      </c>
    </row>
    <row r="133" spans="1:18" ht="11.25" customHeight="1" x14ac:dyDescent="0.25">
      <c r="A133" s="34" t="s">
        <v>291</v>
      </c>
      <c r="B133" s="29" t="str">
        <f ca="1">HYPERLINK("#"&amp;CELL("address",CTR!$C$2),"CTR")</f>
        <v>CTR</v>
      </c>
      <c r="C133" s="35">
        <f>CTR!C$2</f>
        <v>344694.19426719716</v>
      </c>
      <c r="D133" s="35">
        <f>CTR!D$2</f>
        <v>348022.68465542811</v>
      </c>
      <c r="E133" s="35">
        <f>CTR!E$2</f>
        <v>350965.76028337696</v>
      </c>
      <c r="F133" s="35">
        <f>CTR!F$2</f>
        <v>356425.83823214419</v>
      </c>
      <c r="G133" s="35">
        <f>CTR!G$2</f>
        <v>366084.71106547548</v>
      </c>
      <c r="H133" s="35">
        <f>CTR!H$2</f>
        <v>369319.0443850297</v>
      </c>
      <c r="I133" s="35">
        <f>CTR!I$2</f>
        <v>377027.14496406348</v>
      </c>
      <c r="J133" s="35">
        <f>CTR!J$2</f>
        <v>383482.23265743704</v>
      </c>
      <c r="K133" s="35">
        <f>CTR!K$2</f>
        <v>377668.30715233134</v>
      </c>
      <c r="L133" s="35">
        <f>CTR!L$2</f>
        <v>365455.13347158523</v>
      </c>
      <c r="M133" s="35">
        <f>CTR!M$2</f>
        <v>364205.86172439734</v>
      </c>
      <c r="N133" s="35">
        <f>CTR!N$2</f>
        <v>362259.10166819964</v>
      </c>
      <c r="O133" s="35">
        <f>CTR!O$2</f>
        <v>351564.28500005766</v>
      </c>
      <c r="P133" s="35">
        <f>CTR!P$2</f>
        <v>347932.39538234577</v>
      </c>
      <c r="Q133" s="35">
        <f>CTR!Q$2</f>
        <v>352617.00697594887</v>
      </c>
      <c r="R133" s="35">
        <f>CTR!R$2</f>
        <v>358599.10214814893</v>
      </c>
    </row>
    <row r="134" spans="1:18" ht="11.25" customHeight="1" x14ac:dyDescent="0.25">
      <c r="A134" s="36" t="s">
        <v>293</v>
      </c>
      <c r="B134" s="29" t="str">
        <f ca="1">HYPERLINK("#"&amp;CELL("address",ctro!$C$2),"ctro")</f>
        <v>ctro</v>
      </c>
      <c r="C134" s="37">
        <f>ctro!C$2</f>
        <v>283703.00985462393</v>
      </c>
      <c r="D134" s="37">
        <f>ctro!D$2</f>
        <v>287959.64164807182</v>
      </c>
      <c r="E134" s="37">
        <f>ctro!E$2</f>
        <v>291717.3448321544</v>
      </c>
      <c r="F134" s="37">
        <f>ctro!F$2</f>
        <v>294369.49961069936</v>
      </c>
      <c r="G134" s="37">
        <f>ctro!G$2</f>
        <v>300782.27737279149</v>
      </c>
      <c r="H134" s="37">
        <f>ctro!H$2</f>
        <v>301678.20224543783</v>
      </c>
      <c r="I134" s="37">
        <f>ctro!I$2</f>
        <v>307726.66008701117</v>
      </c>
      <c r="J134" s="37">
        <f>ctro!J$2</f>
        <v>312559.20776382164</v>
      </c>
      <c r="K134" s="37">
        <f>ctro!K$2</f>
        <v>307602.8366592346</v>
      </c>
      <c r="L134" s="37">
        <f>ctro!L$2</f>
        <v>300598.77654158516</v>
      </c>
      <c r="M134" s="37">
        <f>ctro!M$2</f>
        <v>299483.59796602314</v>
      </c>
      <c r="N134" s="37">
        <f>ctro!N$2</f>
        <v>296513.45426752378</v>
      </c>
      <c r="O134" s="37">
        <f>ctro!O$2</f>
        <v>287633.86106735514</v>
      </c>
      <c r="P134" s="37">
        <f>ctro!P$2</f>
        <v>284875.2750927055</v>
      </c>
      <c r="Q134" s="37">
        <f>ctro!Q$2</f>
        <v>290041.62867529708</v>
      </c>
      <c r="R134" s="37">
        <f>ctro!R$2</f>
        <v>293976.74779517436</v>
      </c>
    </row>
    <row r="135" spans="1:18" ht="11.25" customHeight="1" x14ac:dyDescent="0.25">
      <c r="A135" s="39" t="s">
        <v>467</v>
      </c>
      <c r="B135" s="29" t="str">
        <f ca="1">HYPERLINK("#"&amp;CELL("address",cp2w!$C$2),"cp2w")</f>
        <v>cp2w</v>
      </c>
      <c r="C135" s="1">
        <f>cp2w!C$2</f>
        <v>3599.0208582186433</v>
      </c>
      <c r="D135" s="1">
        <f>cp2w!D$2</f>
        <v>3698.4454703617275</v>
      </c>
      <c r="E135" s="1">
        <f>cp2w!E$2</f>
        <v>3737.8552481725969</v>
      </c>
      <c r="F135" s="1">
        <f>cp2w!F$2</f>
        <v>3825.2158617687455</v>
      </c>
      <c r="G135" s="1">
        <f>cp2w!G$2</f>
        <v>3876.3236443893893</v>
      </c>
      <c r="H135" s="1">
        <f>cp2w!H$2</f>
        <v>3969.5850034419855</v>
      </c>
      <c r="I135" s="1">
        <f>cp2w!I$2</f>
        <v>3881.6399366030801</v>
      </c>
      <c r="J135" s="1">
        <f>cp2w!J$2</f>
        <v>3747.5071046893381</v>
      </c>
      <c r="K135" s="1">
        <f>cp2w!K$2</f>
        <v>3841.3012387970443</v>
      </c>
      <c r="L135" s="1">
        <f>cp2w!L$2</f>
        <v>3803.3049499214221</v>
      </c>
      <c r="M135" s="1">
        <f>cp2w!M$2</f>
        <v>3857.4515197356664</v>
      </c>
      <c r="N135" s="1">
        <f>cp2w!N$2</f>
        <v>3862.1964119155768</v>
      </c>
      <c r="O135" s="1">
        <f>cp2w!O$2</f>
        <v>3774.0031403995627</v>
      </c>
      <c r="P135" s="1">
        <f>cp2w!P$2</f>
        <v>3715.0069965594007</v>
      </c>
      <c r="Q135" s="1">
        <f>cp2w!Q$2</f>
        <v>3812.5670213358881</v>
      </c>
      <c r="R135" s="1">
        <f>cp2w!R$2</f>
        <v>3846.2324936312471</v>
      </c>
    </row>
    <row r="136" spans="1:18" ht="11.25" customHeight="1" x14ac:dyDescent="0.25">
      <c r="A136" s="39" t="s">
        <v>468</v>
      </c>
      <c r="B136" s="29" t="str">
        <f ca="1">HYPERLINK("#"&amp;CELL("address",ccar!$C$2),"ccar")</f>
        <v>ccar</v>
      </c>
      <c r="C136" s="1">
        <f>ccar!C$2</f>
        <v>172346.78641078161</v>
      </c>
      <c r="D136" s="1">
        <f>ccar!D$2</f>
        <v>174032.29372763255</v>
      </c>
      <c r="E136" s="1">
        <f>ccar!E$2</f>
        <v>176453.51270746606</v>
      </c>
      <c r="F136" s="1">
        <f>ccar!F$2</f>
        <v>175653.48376598803</v>
      </c>
      <c r="G136" s="1">
        <f>ccar!G$2</f>
        <v>177741.72340588711</v>
      </c>
      <c r="H136" s="1">
        <f>ccar!H$2</f>
        <v>175763.71473177872</v>
      </c>
      <c r="I136" s="1">
        <f>ccar!I$2</f>
        <v>179592.38325801445</v>
      </c>
      <c r="J136" s="1">
        <f>ccar!J$2</f>
        <v>180381.09324949974</v>
      </c>
      <c r="K136" s="1">
        <f>ccar!K$2</f>
        <v>178078.93272178565</v>
      </c>
      <c r="L136" s="1">
        <f>ccar!L$2</f>
        <v>177182.98477345274</v>
      </c>
      <c r="M136" s="1">
        <f>ccar!M$2</f>
        <v>173451.3801165311</v>
      </c>
      <c r="N136" s="1">
        <f>ccar!N$2</f>
        <v>171666.88936674775</v>
      </c>
      <c r="O136" s="1">
        <f>ccar!O$2</f>
        <v>167148.6511929337</v>
      </c>
      <c r="P136" s="1">
        <f>ccar!P$2</f>
        <v>165962.15462984299</v>
      </c>
      <c r="Q136" s="1">
        <f>ccar!Q$2</f>
        <v>170829.46667129634</v>
      </c>
      <c r="R136" s="1">
        <f>ccar!R$2</f>
        <v>172605.06339857331</v>
      </c>
    </row>
    <row r="137" spans="1:18" ht="11.25" customHeight="1" x14ac:dyDescent="0.25">
      <c r="A137" s="39" t="s">
        <v>469</v>
      </c>
      <c r="B137" s="29" t="str">
        <f ca="1">HYPERLINK("#"&amp;CELL("address",cbus!$C$2),"cbus")</f>
        <v>cbus</v>
      </c>
      <c r="C137" s="1">
        <f>cbus!C$2</f>
        <v>14861.773401112836</v>
      </c>
      <c r="D137" s="1">
        <f>cbus!D$2</f>
        <v>14868.772724889966</v>
      </c>
      <c r="E137" s="1">
        <f>cbus!E$2</f>
        <v>14789.236407285332</v>
      </c>
      <c r="F137" s="1">
        <f>cbus!F$2</f>
        <v>14797.869910206326</v>
      </c>
      <c r="G137" s="1">
        <f>cbus!G$2</f>
        <v>14856.70579535829</v>
      </c>
      <c r="H137" s="1">
        <f>cbus!H$2</f>
        <v>14636.222977112533</v>
      </c>
      <c r="I137" s="1">
        <f>cbus!I$2</f>
        <v>14768.246989003308</v>
      </c>
      <c r="J137" s="1">
        <f>cbus!J$2</f>
        <v>14779.918706974742</v>
      </c>
      <c r="K137" s="1">
        <f>cbus!K$2</f>
        <v>14802.253438429558</v>
      </c>
      <c r="L137" s="1">
        <f>cbus!L$2</f>
        <v>14570.770080725766</v>
      </c>
      <c r="M137" s="1">
        <f>cbus!M$2</f>
        <v>14513.369929735753</v>
      </c>
      <c r="N137" s="1">
        <f>cbus!N$2</f>
        <v>14417.35126425345</v>
      </c>
      <c r="O137" s="1">
        <f>cbus!O$2</f>
        <v>14055.257092067917</v>
      </c>
      <c r="P137" s="1">
        <f>cbus!P$2</f>
        <v>14072.115194281321</v>
      </c>
      <c r="Q137" s="1">
        <f>cbus!Q$2</f>
        <v>14240.188778288672</v>
      </c>
      <c r="R137" s="1">
        <f>cbus!R$2</f>
        <v>14715.522975597676</v>
      </c>
    </row>
    <row r="138" spans="1:18" ht="11.25" customHeight="1" x14ac:dyDescent="0.25">
      <c r="A138" s="39" t="s">
        <v>470</v>
      </c>
      <c r="B138" s="29" t="str">
        <f ca="1">HYPERLINK("#"&amp;CELL("address",clcv!$C$2),"clcv")</f>
        <v>clcv</v>
      </c>
      <c r="C138" s="1">
        <f>clcv!C$2</f>
        <v>30339.303339344919</v>
      </c>
      <c r="D138" s="1">
        <f>clcv!D$2</f>
        <v>30812.606579006519</v>
      </c>
      <c r="E138" s="1">
        <f>clcv!E$2</f>
        <v>31159.977144392702</v>
      </c>
      <c r="F138" s="1">
        <f>clcv!F$2</f>
        <v>32199.365572884697</v>
      </c>
      <c r="G138" s="1">
        <f>clcv!G$2</f>
        <v>32953.075916294831</v>
      </c>
      <c r="H138" s="1">
        <f>clcv!H$2</f>
        <v>33870.208973873865</v>
      </c>
      <c r="I138" s="1">
        <f>clcv!I$2</f>
        <v>33817.110571437261</v>
      </c>
      <c r="J138" s="1">
        <f>clcv!J$2</f>
        <v>35272.282173408028</v>
      </c>
      <c r="K138" s="1">
        <f>clcv!K$2</f>
        <v>34831.623833333761</v>
      </c>
      <c r="L138" s="1">
        <f>clcv!L$2</f>
        <v>34331.850140583723</v>
      </c>
      <c r="M138" s="1">
        <f>clcv!M$2</f>
        <v>35098.296957306702</v>
      </c>
      <c r="N138" s="1">
        <f>clcv!N$2</f>
        <v>35218.246965749902</v>
      </c>
      <c r="O138" s="1">
        <f>clcv!O$2</f>
        <v>33956.745723640845</v>
      </c>
      <c r="P138" s="1">
        <f>clcv!P$2</f>
        <v>33301.067170036578</v>
      </c>
      <c r="Q138" s="1">
        <f>clcv!Q$2</f>
        <v>33935.893115416038</v>
      </c>
      <c r="R138" s="1">
        <f>clcv!R$2</f>
        <v>34105.273865086805</v>
      </c>
    </row>
    <row r="139" spans="1:18" ht="11.25" customHeight="1" x14ac:dyDescent="0.25">
      <c r="A139" s="39" t="s">
        <v>471</v>
      </c>
      <c r="B139" s="29" t="str">
        <f ca="1">HYPERLINK("#"&amp;CELL("address",chdv!$C$2),"chdv")</f>
        <v>chdv</v>
      </c>
      <c r="C139" s="1">
        <f>chdv!C$2</f>
        <v>62556.125845165909</v>
      </c>
      <c r="D139" s="1">
        <f>chdv!D$2</f>
        <v>64547.523146181004</v>
      </c>
      <c r="E139" s="1">
        <f>chdv!E$2</f>
        <v>65576.763324837739</v>
      </c>
      <c r="F139" s="1">
        <f>chdv!F$2</f>
        <v>67893.564499851549</v>
      </c>
      <c r="G139" s="1">
        <f>chdv!G$2</f>
        <v>71354.448610861873</v>
      </c>
      <c r="H139" s="1">
        <f>chdv!H$2</f>
        <v>73438.470559230715</v>
      </c>
      <c r="I139" s="1">
        <f>chdv!I$2</f>
        <v>75667.279331953105</v>
      </c>
      <c r="J139" s="1">
        <f>chdv!J$2</f>
        <v>78378.406529249783</v>
      </c>
      <c r="K139" s="1">
        <f>chdv!K$2</f>
        <v>76048.725426888588</v>
      </c>
      <c r="L139" s="1">
        <f>chdv!L$2</f>
        <v>70709.866596901513</v>
      </c>
      <c r="M139" s="1">
        <f>chdv!M$2</f>
        <v>72563.099442713938</v>
      </c>
      <c r="N139" s="1">
        <f>chdv!N$2</f>
        <v>71348.770258857039</v>
      </c>
      <c r="O139" s="1">
        <f>chdv!O$2</f>
        <v>68699.203918313171</v>
      </c>
      <c r="P139" s="1">
        <f>chdv!P$2</f>
        <v>67824.931101985188</v>
      </c>
      <c r="Q139" s="1">
        <f>chdv!Q$2</f>
        <v>67223.513088960142</v>
      </c>
      <c r="R139" s="1">
        <f>chdv!R$2</f>
        <v>68704.655062285281</v>
      </c>
    </row>
    <row r="140" spans="1:18" ht="11.25" customHeight="1" x14ac:dyDescent="0.25">
      <c r="A140" s="36" t="s">
        <v>295</v>
      </c>
      <c r="B140" s="29" t="str">
        <f ca="1">HYPERLINK("#"&amp;CELL("address",ctra!$C$2),"ctra")</f>
        <v>ctra</v>
      </c>
      <c r="C140" s="37">
        <f>ctra!C$2</f>
        <v>9450.2360174528058</v>
      </c>
      <c r="D140" s="37">
        <f>ctra!D$2</f>
        <v>9184.9482673562925</v>
      </c>
      <c r="E140" s="37">
        <f>ctra!E$2</f>
        <v>9187.9420712225965</v>
      </c>
      <c r="F140" s="37">
        <f>ctra!F$2</f>
        <v>9025.189221444858</v>
      </c>
      <c r="G140" s="37">
        <f>ctra!G$2</f>
        <v>8735.1106826839841</v>
      </c>
      <c r="H140" s="37">
        <f>ctra!H$2</f>
        <v>8553.1400765643484</v>
      </c>
      <c r="I140" s="37">
        <f>ctra!I$2</f>
        <v>8225.5473870522728</v>
      </c>
      <c r="J140" s="37">
        <f>ctra!J$2</f>
        <v>8353.8680736153692</v>
      </c>
      <c r="K140" s="37">
        <f>ctra!K$2</f>
        <v>8205.0836330967104</v>
      </c>
      <c r="L140" s="37">
        <f>ctra!L$2</f>
        <v>7835.5241200000009</v>
      </c>
      <c r="M140" s="37">
        <f>ctra!M$2</f>
        <v>7909.4871610637565</v>
      </c>
      <c r="N140" s="37">
        <f>ctra!N$2</f>
        <v>7903.1087643887331</v>
      </c>
      <c r="O140" s="37">
        <f>ctra!O$2</f>
        <v>7910.8902992150943</v>
      </c>
      <c r="P140" s="37">
        <f>ctra!P$2</f>
        <v>7572.17432189396</v>
      </c>
      <c r="Q140" s="37">
        <f>ctra!Q$2</f>
        <v>7260.6853919500836</v>
      </c>
      <c r="R140" s="37">
        <f>ctra!R$2</f>
        <v>7232.0881688056925</v>
      </c>
    </row>
    <row r="141" spans="1:18" ht="11.25" customHeight="1" x14ac:dyDescent="0.25">
      <c r="A141" s="39" t="s">
        <v>472</v>
      </c>
      <c r="B141" s="29" t="str">
        <f ca="1">HYPERLINK("#"&amp;CELL("address",crtp!$C$2),"crtp")</f>
        <v>crtp</v>
      </c>
      <c r="C141" s="1">
        <f>crtp!C$2</f>
        <v>5913.8635282405239</v>
      </c>
      <c r="D141" s="1">
        <f>crtp!D$2</f>
        <v>5721.9440223395086</v>
      </c>
      <c r="E141" s="1">
        <f>crtp!E$2</f>
        <v>5694.8905610879601</v>
      </c>
      <c r="F141" s="1">
        <f>crtp!F$2</f>
        <v>5545.6764836160637</v>
      </c>
      <c r="G141" s="1">
        <f>crtp!G$2</f>
        <v>5141.7000116754571</v>
      </c>
      <c r="H141" s="1">
        <f>crtp!H$2</f>
        <v>5066.8814738103665</v>
      </c>
      <c r="I141" s="1">
        <f>crtp!I$2</f>
        <v>4740.9776387942966</v>
      </c>
      <c r="J141" s="1">
        <f>crtp!J$2</f>
        <v>4801.1808716021951</v>
      </c>
      <c r="K141" s="1">
        <f>crtp!K$2</f>
        <v>4716.3701155327781</v>
      </c>
      <c r="L141" s="1">
        <f>crtp!L$2</f>
        <v>4597.1416933753553</v>
      </c>
      <c r="M141" s="1">
        <f>crtp!M$2</f>
        <v>4600.8216055458606</v>
      </c>
      <c r="N141" s="1">
        <f>crtp!N$2</f>
        <v>4560.8861529357127</v>
      </c>
      <c r="O141" s="1">
        <f>crtp!O$2</f>
        <v>4660.1697206399385</v>
      </c>
      <c r="P141" s="1">
        <f>crtp!P$2</f>
        <v>4506.0833376274495</v>
      </c>
      <c r="Q141" s="1">
        <f>crtp!Q$2</f>
        <v>4312.2008093431295</v>
      </c>
      <c r="R141" s="1">
        <f>crtp!R$2</f>
        <v>4311.3495911108394</v>
      </c>
    </row>
    <row r="142" spans="1:18" ht="11.25" customHeight="1" x14ac:dyDescent="0.25">
      <c r="A142" s="39" t="s">
        <v>475</v>
      </c>
      <c r="B142" s="29" t="str">
        <f ca="1">HYPERLINK("#"&amp;CELL("address",crth!$C$2),"crth")</f>
        <v>crth</v>
      </c>
      <c r="C142" s="1">
        <f>crth!C$2</f>
        <v>542.9207093538555</v>
      </c>
      <c r="D142" s="1">
        <f>crth!D$2</f>
        <v>599.02806774051089</v>
      </c>
      <c r="E142" s="1">
        <f>crth!E$2</f>
        <v>623.74771747880902</v>
      </c>
      <c r="F142" s="1">
        <f>crth!F$2</f>
        <v>639.2539287113716</v>
      </c>
      <c r="G142" s="1">
        <f>crth!G$2</f>
        <v>677.84047740439905</v>
      </c>
      <c r="H142" s="1">
        <f>crth!H$2</f>
        <v>697.0844134572294</v>
      </c>
      <c r="I142" s="1">
        <f>crth!I$2</f>
        <v>713.66282950573111</v>
      </c>
      <c r="J142" s="1">
        <f>crth!J$2</f>
        <v>736.32786717013073</v>
      </c>
      <c r="K142" s="1">
        <f>crth!K$2</f>
        <v>803.0636415463473</v>
      </c>
      <c r="L142" s="1">
        <f>crth!L$2</f>
        <v>857.25895806814572</v>
      </c>
      <c r="M142" s="1">
        <f>crth!M$2</f>
        <v>865.74592053607432</v>
      </c>
      <c r="N142" s="1">
        <f>crth!N$2</f>
        <v>877.15914052633775</v>
      </c>
      <c r="O142" s="1">
        <f>crth!O$2</f>
        <v>869.42721617691404</v>
      </c>
      <c r="P142" s="1">
        <f>crth!P$2</f>
        <v>869.98159999199447</v>
      </c>
      <c r="Q142" s="1">
        <f>crth!Q$2</f>
        <v>846.28031480267032</v>
      </c>
      <c r="R142" s="1">
        <f>crth!R$2</f>
        <v>850.85415783461553</v>
      </c>
    </row>
    <row r="143" spans="1:18" ht="11.25" customHeight="1" x14ac:dyDescent="0.25">
      <c r="A143" s="39" t="s">
        <v>473</v>
      </c>
      <c r="B143" s="29" t="str">
        <f ca="1">HYPERLINK("#"&amp;CELL("address",crtm!$C$2),"crtm")</f>
        <v>crtm</v>
      </c>
      <c r="C143" s="1">
        <f>crtm!C$2</f>
        <v>565.46195408289873</v>
      </c>
      <c r="D143" s="1">
        <f>crtm!D$2</f>
        <v>557.46534546678845</v>
      </c>
      <c r="E143" s="1">
        <f>crtm!E$2</f>
        <v>559.33513759153857</v>
      </c>
      <c r="F143" s="1">
        <f>crtm!F$2</f>
        <v>540.91068302317115</v>
      </c>
      <c r="G143" s="1">
        <f>crtm!G$2</f>
        <v>552.23612564787686</v>
      </c>
      <c r="H143" s="1">
        <f>crtm!H$2</f>
        <v>543.12736428657911</v>
      </c>
      <c r="I143" s="1">
        <f>crtm!I$2</f>
        <v>541.89599729266695</v>
      </c>
      <c r="J143" s="1">
        <f>crtm!J$2</f>
        <v>545.44814765651245</v>
      </c>
      <c r="K143" s="1">
        <f>crtm!K$2</f>
        <v>559.60638252517049</v>
      </c>
      <c r="L143" s="1">
        <f>crtm!L$2</f>
        <v>556.51532055499263</v>
      </c>
      <c r="M143" s="1">
        <f>crtm!M$2</f>
        <v>566.44493778568267</v>
      </c>
      <c r="N143" s="1">
        <f>crtm!N$2</f>
        <v>563.40569882307443</v>
      </c>
      <c r="O143" s="1">
        <f>crtm!O$2</f>
        <v>566.63742815017599</v>
      </c>
      <c r="P143" s="1">
        <f>crtm!P$2</f>
        <v>557.39434947565337</v>
      </c>
      <c r="Q143" s="1">
        <f>crtm!Q$2</f>
        <v>551.06666607946238</v>
      </c>
      <c r="R143" s="1">
        <f>crtm!R$2</f>
        <v>547.92160063433357</v>
      </c>
    </row>
    <row r="144" spans="1:18" ht="11.25" customHeight="1" x14ac:dyDescent="0.25">
      <c r="A144" s="39" t="s">
        <v>474</v>
      </c>
      <c r="B144" s="29" t="str">
        <f ca="1">HYPERLINK("#"&amp;CELL("address",crtf!$C$2),"crtf")</f>
        <v>crtf</v>
      </c>
      <c r="C144" s="1">
        <f>crtf!C$2</f>
        <v>2427.9898257755281</v>
      </c>
      <c r="D144" s="1">
        <f>crtf!D$2</f>
        <v>2306.5108318094849</v>
      </c>
      <c r="E144" s="1">
        <f>crtf!E$2</f>
        <v>2309.9686550642896</v>
      </c>
      <c r="F144" s="1">
        <f>crtf!F$2</f>
        <v>2299.3481260942517</v>
      </c>
      <c r="G144" s="1">
        <f>crtf!G$2</f>
        <v>2363.3340679562511</v>
      </c>
      <c r="H144" s="1">
        <f>crtf!H$2</f>
        <v>2246.0468250101749</v>
      </c>
      <c r="I144" s="1">
        <f>crtf!I$2</f>
        <v>2229.0109214595777</v>
      </c>
      <c r="J144" s="1">
        <f>crtf!J$2</f>
        <v>2270.9111871865307</v>
      </c>
      <c r="K144" s="1">
        <f>crtf!K$2</f>
        <v>2126.0434934924142</v>
      </c>
      <c r="L144" s="1">
        <f>crtf!L$2</f>
        <v>1824.6081480015073</v>
      </c>
      <c r="M144" s="1">
        <f>crtf!M$2</f>
        <v>1876.474697196139</v>
      </c>
      <c r="N144" s="1">
        <f>crtf!N$2</f>
        <v>1901.6577721036087</v>
      </c>
      <c r="O144" s="1">
        <f>crtf!O$2</f>
        <v>1814.6559342480659</v>
      </c>
      <c r="P144" s="1">
        <f>crtf!P$2</f>
        <v>1638.7150347988627</v>
      </c>
      <c r="Q144" s="1">
        <f>crtf!Q$2</f>
        <v>1551.137601724821</v>
      </c>
      <c r="R144" s="1">
        <f>crtf!R$2</f>
        <v>1521.9628192259047</v>
      </c>
    </row>
    <row r="145" spans="1:18" ht="11.25" customHeight="1" x14ac:dyDescent="0.25">
      <c r="A145" s="36" t="s">
        <v>476</v>
      </c>
      <c r="B145" s="29" t="str">
        <f ca="1">HYPERLINK("#"&amp;CELL("address",ctav!$C$2),"ctav")</f>
        <v>ctav</v>
      </c>
      <c r="C145" s="37">
        <f>ctav!C$2</f>
        <v>44942.583010291099</v>
      </c>
      <c r="D145" s="37">
        <f>ctav!D$2</f>
        <v>43706.451609999996</v>
      </c>
      <c r="E145" s="37">
        <f>ctav!E$2</f>
        <v>43126.16737000001</v>
      </c>
      <c r="F145" s="37">
        <f>ctav!F$2</f>
        <v>44427.945620000013</v>
      </c>
      <c r="G145" s="37">
        <f>ctav!G$2</f>
        <v>47637.009150000005</v>
      </c>
      <c r="H145" s="37">
        <f>ctav!H$2</f>
        <v>50066.056725579867</v>
      </c>
      <c r="I145" s="37">
        <f>ctav!I$2</f>
        <v>51683.193450000006</v>
      </c>
      <c r="J145" s="37">
        <f>ctav!J$2</f>
        <v>53505.580400000006</v>
      </c>
      <c r="K145" s="37">
        <f>ctav!K$2</f>
        <v>53492.077320000019</v>
      </c>
      <c r="L145" s="37">
        <f>ctav!L$2</f>
        <v>49263.053420000004</v>
      </c>
      <c r="M145" s="37">
        <f>ctav!M$2</f>
        <v>49274.498533417493</v>
      </c>
      <c r="N145" s="37">
        <f>ctav!N$2</f>
        <v>50631.392204519725</v>
      </c>
      <c r="O145" s="37">
        <f>ctav!O$2</f>
        <v>49344.47329343282</v>
      </c>
      <c r="P145" s="37">
        <f>ctav!P$2</f>
        <v>49123.359627995611</v>
      </c>
      <c r="Q145" s="37">
        <f>ctav!Q$2</f>
        <v>49533.643705461764</v>
      </c>
      <c r="R145" s="37">
        <f>ctav!R$2</f>
        <v>51313.60080887346</v>
      </c>
    </row>
    <row r="146" spans="1:18" ht="11.25" customHeight="1" x14ac:dyDescent="0.25">
      <c r="A146" s="39" t="s">
        <v>297</v>
      </c>
      <c r="B146" s="29" t="str">
        <f ca="1">HYPERLINK("#"&amp;CELL("address",capd!$C$2),"capd")</f>
        <v>capd</v>
      </c>
      <c r="C146" s="1">
        <f>capd!C$2</f>
        <v>7467.4311030863992</v>
      </c>
      <c r="D146" s="1">
        <f>capd!D$2</f>
        <v>7202.53881</v>
      </c>
      <c r="E146" s="1">
        <f>capd!E$2</f>
        <v>7075.9241000000011</v>
      </c>
      <c r="F146" s="1">
        <f>capd!F$2</f>
        <v>7345.6093499999997</v>
      </c>
      <c r="G146" s="1">
        <f>capd!G$2</f>
        <v>7444.0966000000008</v>
      </c>
      <c r="H146" s="1">
        <f>capd!H$2</f>
        <v>7709.9328270269898</v>
      </c>
      <c r="I146" s="1">
        <f>capd!I$2</f>
        <v>7852.2257999999983</v>
      </c>
      <c r="J146" s="1">
        <f>capd!J$2</f>
        <v>8017.0406800000001</v>
      </c>
      <c r="K146" s="1">
        <f>capd!K$2</f>
        <v>7870.9934699999994</v>
      </c>
      <c r="L146" s="1">
        <f>capd!L$2</f>
        <v>7183.3091099999983</v>
      </c>
      <c r="M146" s="1">
        <f>capd!M$2</f>
        <v>7577.970174477874</v>
      </c>
      <c r="N146" s="1">
        <f>capd!N$2</f>
        <v>7331.5310637230668</v>
      </c>
      <c r="O146" s="1">
        <f>capd!O$2</f>
        <v>6883.1784886727601</v>
      </c>
      <c r="P146" s="1">
        <f>capd!P$2</f>
        <v>6522.4798627233895</v>
      </c>
      <c r="Q146" s="1">
        <f>capd!Q$2</f>
        <v>6541.2126553370463</v>
      </c>
      <c r="R146" s="1">
        <f>capd!R$2</f>
        <v>6786.2375882900142</v>
      </c>
    </row>
    <row r="147" spans="1:18" ht="11.25" customHeight="1" x14ac:dyDescent="0.25">
      <c r="A147" s="39" t="s">
        <v>477</v>
      </c>
      <c r="B147" s="29" t="str">
        <f ca="1">HYPERLINK("#"&amp;CELL("address",capi!$C$2),"capi")</f>
        <v>capi</v>
      </c>
      <c r="C147" s="1">
        <f>capi!C$2</f>
        <v>16481.774006908778</v>
      </c>
      <c r="D147" s="1">
        <f>capi!D$2</f>
        <v>17028.0702664079</v>
      </c>
      <c r="E147" s="1">
        <f>capi!E$2</f>
        <v>16683.303044355438</v>
      </c>
      <c r="F147" s="1">
        <f>capi!F$2</f>
        <v>17429.72245543138</v>
      </c>
      <c r="G147" s="1">
        <f>capi!G$2</f>
        <v>18271.229276213937</v>
      </c>
      <c r="H147" s="1">
        <f>capi!H$2</f>
        <v>19067.597010950361</v>
      </c>
      <c r="I147" s="1">
        <f>capi!I$2</f>
        <v>19597.028366239178</v>
      </c>
      <c r="J147" s="1">
        <f>capi!J$2</f>
        <v>20159.965277228002</v>
      </c>
      <c r="K147" s="1">
        <f>capi!K$2</f>
        <v>19623.746910194615</v>
      </c>
      <c r="L147" s="1">
        <f>capi!L$2</f>
        <v>17767.689690273859</v>
      </c>
      <c r="M147" s="1">
        <f>capi!M$2</f>
        <v>17783.262724281703</v>
      </c>
      <c r="N147" s="1">
        <f>capi!N$2</f>
        <v>19168.136114906563</v>
      </c>
      <c r="O147" s="1">
        <f>capi!O$2</f>
        <v>18646.622749545979</v>
      </c>
      <c r="P147" s="1">
        <f>capi!P$2</f>
        <v>18517.97885412534</v>
      </c>
      <c r="Q147" s="1">
        <f>capi!Q$2</f>
        <v>18748.116912621568</v>
      </c>
      <c r="R147" s="1">
        <f>capi!R$2</f>
        <v>19530.053442128719</v>
      </c>
    </row>
    <row r="148" spans="1:18" ht="11.25" customHeight="1" x14ac:dyDescent="0.25">
      <c r="A148" s="39" t="s">
        <v>478</v>
      </c>
      <c r="B148" s="29" t="str">
        <f ca="1">HYPERLINK("#"&amp;CELL("address",cape!$C$2),"cape")</f>
        <v>cape</v>
      </c>
      <c r="C148" s="1">
        <f>cape!C$2</f>
        <v>18492.630159614495</v>
      </c>
      <c r="D148" s="1">
        <f>cape!D$2</f>
        <v>16895.251338953276</v>
      </c>
      <c r="E148" s="1">
        <f>cape!E$2</f>
        <v>16757.546295678472</v>
      </c>
      <c r="F148" s="1">
        <f>cape!F$2</f>
        <v>16925.108892890254</v>
      </c>
      <c r="G148" s="1">
        <f>cape!G$2</f>
        <v>19029.036775699919</v>
      </c>
      <c r="H148" s="1">
        <f>cape!H$2</f>
        <v>20338.532307790414</v>
      </c>
      <c r="I148" s="1">
        <f>cape!I$2</f>
        <v>21111.711086360847</v>
      </c>
      <c r="J148" s="1">
        <f>cape!J$2</f>
        <v>22003.136611221489</v>
      </c>
      <c r="K148" s="1">
        <f>cape!K$2</f>
        <v>22562.18939171189</v>
      </c>
      <c r="L148" s="1">
        <f>cape!L$2</f>
        <v>21235.827344980502</v>
      </c>
      <c r="M148" s="1">
        <f>cape!M$2</f>
        <v>20535.179861287743</v>
      </c>
      <c r="N148" s="1">
        <f>cape!N$2</f>
        <v>20688.556610179894</v>
      </c>
      <c r="O148" s="1">
        <f>cape!O$2</f>
        <v>20425.378686045548</v>
      </c>
      <c r="P148" s="1">
        <f>cape!P$2</f>
        <v>20650.028340384048</v>
      </c>
      <c r="Q148" s="1">
        <f>cape!Q$2</f>
        <v>20880.232795862943</v>
      </c>
      <c r="R148" s="1">
        <f>cape!R$2</f>
        <v>21470.254214112465</v>
      </c>
    </row>
    <row r="149" spans="1:18" ht="11.25" customHeight="1" x14ac:dyDescent="0.25">
      <c r="A149" s="39" t="s">
        <v>479</v>
      </c>
      <c r="B149" s="29" t="str">
        <f ca="1">HYPERLINK("#"&amp;CELL("address",cafi!$C$2),"cafi")</f>
        <v>cafi</v>
      </c>
      <c r="C149" s="1">
        <f>cafi!C$2</f>
        <v>656.50606331393817</v>
      </c>
      <c r="D149" s="1">
        <f>cafi!D$2</f>
        <v>643.47490676012899</v>
      </c>
      <c r="E149" s="1">
        <f>cafi!E$2</f>
        <v>621.30299090265476</v>
      </c>
      <c r="F149" s="1">
        <f>cafi!F$2</f>
        <v>632.19824127734103</v>
      </c>
      <c r="G149" s="1">
        <f>cafi!G$2</f>
        <v>642.74201578139343</v>
      </c>
      <c r="H149" s="1">
        <f>cafi!H$2</f>
        <v>651.71710605246562</v>
      </c>
      <c r="I149" s="1">
        <f>cafi!I$2</f>
        <v>694.92948903235822</v>
      </c>
      <c r="J149" s="1">
        <f>cafi!J$2</f>
        <v>723.70293594171551</v>
      </c>
      <c r="K149" s="1">
        <f>cafi!K$2</f>
        <v>729.48758017847354</v>
      </c>
      <c r="L149" s="1">
        <f>cafi!L$2</f>
        <v>667.96172236757491</v>
      </c>
      <c r="M149" s="1">
        <f>cafi!M$2</f>
        <v>655.36753919064165</v>
      </c>
      <c r="N149" s="1">
        <f>cafi!N$2</f>
        <v>629.00271121914534</v>
      </c>
      <c r="O149" s="1">
        <f>cafi!O$2</f>
        <v>621.61540132433538</v>
      </c>
      <c r="P149" s="1">
        <f>cafi!P$2</f>
        <v>595.63779726256678</v>
      </c>
      <c r="Q149" s="1">
        <f>cafi!Q$2</f>
        <v>586.76751276443713</v>
      </c>
      <c r="R149" s="1">
        <f>cafi!R$2</f>
        <v>599.29683562151934</v>
      </c>
    </row>
    <row r="150" spans="1:18" ht="11.25" customHeight="1" x14ac:dyDescent="0.25">
      <c r="A150" s="39" t="s">
        <v>480</v>
      </c>
      <c r="B150" s="29" t="str">
        <f ca="1">HYPERLINK("#"&amp;CELL("address",cafe!$C$2),"cafe")</f>
        <v>cafe</v>
      </c>
      <c r="C150" s="1">
        <f>cafe!C$2</f>
        <v>1844.2416773675009</v>
      </c>
      <c r="D150" s="1">
        <f>cafe!D$2</f>
        <v>1937.1162878786913</v>
      </c>
      <c r="E150" s="1">
        <f>cafe!E$2</f>
        <v>1988.0909390634356</v>
      </c>
      <c r="F150" s="1">
        <f>cafe!F$2</f>
        <v>2095.30668040103</v>
      </c>
      <c r="G150" s="1">
        <f>cafe!G$2</f>
        <v>2249.9044823047525</v>
      </c>
      <c r="H150" s="1">
        <f>cafe!H$2</f>
        <v>2298.2774737596246</v>
      </c>
      <c r="I150" s="1">
        <f>cafe!I$2</f>
        <v>2427.298708367618</v>
      </c>
      <c r="J150" s="1">
        <f>cafe!J$2</f>
        <v>2601.7348956087935</v>
      </c>
      <c r="K150" s="1">
        <f>cafe!K$2</f>
        <v>2705.6599679150195</v>
      </c>
      <c r="L150" s="1">
        <f>cafe!L$2</f>
        <v>2408.26555237807</v>
      </c>
      <c r="M150" s="1">
        <f>cafe!M$2</f>
        <v>2722.7182341795333</v>
      </c>
      <c r="N150" s="1">
        <f>cafe!N$2</f>
        <v>2814.1657044910512</v>
      </c>
      <c r="O150" s="1">
        <f>cafe!O$2</f>
        <v>2767.6779678441976</v>
      </c>
      <c r="P150" s="1">
        <f>cafe!P$2</f>
        <v>2837.2347735002745</v>
      </c>
      <c r="Q150" s="1">
        <f>cafe!Q$2</f>
        <v>2777.3138288757868</v>
      </c>
      <c r="R150" s="1">
        <f>cafe!R$2</f>
        <v>2927.758728720753</v>
      </c>
    </row>
    <row r="151" spans="1:18" ht="11.25" customHeight="1" x14ac:dyDescent="0.25">
      <c r="A151" s="36" t="s">
        <v>298</v>
      </c>
      <c r="B151" s="29" t="str">
        <f ca="1">HYPERLINK("#"&amp;CELL("address",ctdn!$C$2),"ctdn")</f>
        <v>ctdn</v>
      </c>
      <c r="C151" s="37">
        <f>ctdn!C$2</f>
        <v>6062.6226867543037</v>
      </c>
      <c r="D151" s="37">
        <f>ctdn!D$2</f>
        <v>5942.7674800000004</v>
      </c>
      <c r="E151" s="37">
        <f>ctdn!E$2</f>
        <v>5926.5366199999999</v>
      </c>
      <c r="F151" s="37">
        <f>ctdn!F$2</f>
        <v>6676.6860100000004</v>
      </c>
      <c r="G151" s="37">
        <f>ctdn!G$2</f>
        <v>6747.6959400000005</v>
      </c>
      <c r="H151" s="37">
        <f>ctdn!H$2</f>
        <v>6838.8876456092585</v>
      </c>
      <c r="I151" s="37">
        <f>ctdn!I$2</f>
        <v>7387.3518999999997</v>
      </c>
      <c r="J151" s="37">
        <f>ctdn!J$2</f>
        <v>7047.5715</v>
      </c>
      <c r="K151" s="37">
        <f>ctdn!K$2</f>
        <v>6292.5069100000001</v>
      </c>
      <c r="L151" s="37">
        <f>ctdn!L$2</f>
        <v>6177.0196399999995</v>
      </c>
      <c r="M151" s="37">
        <f>ctdn!M$2</f>
        <v>5905.3966244446019</v>
      </c>
      <c r="N151" s="37">
        <f>ctdn!N$2</f>
        <v>5343.337406944057</v>
      </c>
      <c r="O151" s="37">
        <f>ctdn!O$2</f>
        <v>5098.6367391131907</v>
      </c>
      <c r="P151" s="37">
        <f>ctdn!P$2</f>
        <v>4591.2405522711197</v>
      </c>
      <c r="Q151" s="37">
        <f>ctdn!Q$2</f>
        <v>4239.3838442329115</v>
      </c>
      <c r="R151" s="37">
        <f>ctdn!R$2</f>
        <v>4570.1768133158866</v>
      </c>
    </row>
    <row r="152" spans="1:18" ht="11.25" customHeight="1" x14ac:dyDescent="0.25">
      <c r="A152" s="39" t="s">
        <v>481</v>
      </c>
      <c r="B152" s="29" t="str">
        <f ca="1">HYPERLINK("#"&amp;CELL("address",cncs!$C$2),"cncs")</f>
        <v>cncs</v>
      </c>
      <c r="C152" s="1">
        <f>cncs!C$2</f>
        <v>5069.6418099727762</v>
      </c>
      <c r="D152" s="1">
        <f>cncs!D$2</f>
        <v>4995.0745538939718</v>
      </c>
      <c r="E152" s="1">
        <f>cncs!E$2</f>
        <v>4992.9424411871387</v>
      </c>
      <c r="F152" s="1">
        <f>cncs!F$2</f>
        <v>5774.686623836018</v>
      </c>
      <c r="G152" s="1">
        <f>cncs!G$2</f>
        <v>5842.5372312446289</v>
      </c>
      <c r="H152" s="1">
        <f>cncs!H$2</f>
        <v>5860.4430569969682</v>
      </c>
      <c r="I152" s="1">
        <f>cncs!I$2</f>
        <v>6453.7792171498204</v>
      </c>
      <c r="J152" s="1">
        <f>cncs!J$2</f>
        <v>6048.736852689266</v>
      </c>
      <c r="K152" s="1">
        <f>cncs!K$2</f>
        <v>5355.3285217543053</v>
      </c>
      <c r="L152" s="1">
        <f>cncs!L$2</f>
        <v>5219.5191268603912</v>
      </c>
      <c r="M152" s="1">
        <f>cncs!M$2</f>
        <v>4917.0556493111044</v>
      </c>
      <c r="N152" s="1">
        <f>cncs!N$2</f>
        <v>4324.1954489855816</v>
      </c>
      <c r="O152" s="1">
        <f>cncs!O$2</f>
        <v>4140.3858242833176</v>
      </c>
      <c r="P152" s="1">
        <f>cncs!P$2</f>
        <v>3609.80848434987</v>
      </c>
      <c r="Q152" s="1">
        <f>cncs!Q$2</f>
        <v>3290.0565673439501</v>
      </c>
      <c r="R152" s="1">
        <f>cncs!R$2</f>
        <v>3512.1296173603528</v>
      </c>
    </row>
    <row r="153" spans="1:18" ht="11.25" customHeight="1" x14ac:dyDescent="0.25">
      <c r="A153" s="39" t="s">
        <v>482</v>
      </c>
      <c r="B153" s="29" t="str">
        <f ca="1">HYPERLINK("#"&amp;CELL("address",cniw!$C$2),"cniw")</f>
        <v>cniw</v>
      </c>
      <c r="C153" s="1">
        <f>cniw!C$2</f>
        <v>992.98087678152694</v>
      </c>
      <c r="D153" s="1">
        <f>cniw!D$2</f>
        <v>947.69292610602736</v>
      </c>
      <c r="E153" s="1">
        <f>cniw!E$2</f>
        <v>933.5941788128622</v>
      </c>
      <c r="F153" s="1">
        <f>cniw!F$2</f>
        <v>901.99938616398174</v>
      </c>
      <c r="G153" s="1">
        <f>cniw!G$2</f>
        <v>905.15870875537098</v>
      </c>
      <c r="H153" s="1">
        <f>cniw!H$2</f>
        <v>978.4445886122902</v>
      </c>
      <c r="I153" s="1">
        <f>cniw!I$2</f>
        <v>933.57268285017994</v>
      </c>
      <c r="J153" s="1">
        <f>cniw!J$2</f>
        <v>998.83464731073377</v>
      </c>
      <c r="K153" s="1">
        <f>cniw!K$2</f>
        <v>937.17838824569424</v>
      </c>
      <c r="L153" s="1">
        <f>cniw!L$2</f>
        <v>957.50051313960807</v>
      </c>
      <c r="M153" s="1">
        <f>cniw!M$2</f>
        <v>988.34097513349798</v>
      </c>
      <c r="N153" s="1">
        <f>cniw!N$2</f>
        <v>1019.1419579584758</v>
      </c>
      <c r="O153" s="1">
        <f>cniw!O$2</f>
        <v>958.25091482987261</v>
      </c>
      <c r="P153" s="1">
        <f>cniw!P$2</f>
        <v>981.4320679212492</v>
      </c>
      <c r="Q153" s="1">
        <f>cniw!Q$2</f>
        <v>949.32727688896091</v>
      </c>
      <c r="R153" s="1">
        <f>cniw!R$2</f>
        <v>1058.0471959555325</v>
      </c>
    </row>
    <row r="154" spans="1:18" ht="11.25" customHeight="1" x14ac:dyDescent="0.25">
      <c r="A154" s="36" t="s">
        <v>300</v>
      </c>
      <c r="B154" s="29" t="str">
        <f ca="1">HYPERLINK("#"&amp;CELL("address",ctpi!$C$2),"ctpi")</f>
        <v>ctpi</v>
      </c>
      <c r="C154" s="37">
        <f>ctpi!C$2</f>
        <v>535.74269807503583</v>
      </c>
      <c r="D154" s="37">
        <f>ctpi!D$2</f>
        <v>1228.87565</v>
      </c>
      <c r="E154" s="37">
        <f>ctpi!E$2</f>
        <v>1007.76939</v>
      </c>
      <c r="F154" s="37">
        <f>ctpi!F$2</f>
        <v>1926.5177700000002</v>
      </c>
      <c r="G154" s="37">
        <f>ctpi!G$2</f>
        <v>2182.6179200000006</v>
      </c>
      <c r="H154" s="37">
        <f>ctpi!H$2</f>
        <v>2182.7576918383652</v>
      </c>
      <c r="I154" s="37">
        <f>ctpi!I$2</f>
        <v>2004.3921399999999</v>
      </c>
      <c r="J154" s="37">
        <f>ctpi!J$2</f>
        <v>2016.0049199999999</v>
      </c>
      <c r="K154" s="37">
        <f>ctpi!K$2</f>
        <v>2075.8026299999997</v>
      </c>
      <c r="L154" s="37">
        <f>ctpi!L$2</f>
        <v>1580.7597499999999</v>
      </c>
      <c r="M154" s="37">
        <f>ctpi!M$2</f>
        <v>1632.8814394484007</v>
      </c>
      <c r="N154" s="37">
        <f>ctpi!N$2</f>
        <v>1867.8090248233884</v>
      </c>
      <c r="O154" s="37">
        <f>ctpi!O$2</f>
        <v>1576.4236009413944</v>
      </c>
      <c r="P154" s="37">
        <f>ctpi!P$2</f>
        <v>1770.3457874795679</v>
      </c>
      <c r="Q154" s="37">
        <f>ctpi!Q$2</f>
        <v>1541.6653590070525</v>
      </c>
      <c r="R154" s="37">
        <f>ctpi!R$2</f>
        <v>1506.4885619794786</v>
      </c>
    </row>
    <row r="155" spans="1:18" ht="11.25" customHeight="1" x14ac:dyDescent="0.25">
      <c r="A155" s="40" t="s">
        <v>302</v>
      </c>
      <c r="B155" s="41" t="str">
        <f ca="1">HYPERLINK("#"&amp;CELL("address",STDIF!$C$2),"STDIF")</f>
        <v>STDIF</v>
      </c>
      <c r="C155" s="42">
        <f>STDIF!C$2</f>
        <v>-1842.4984653546733</v>
      </c>
      <c r="D155" s="42">
        <f>STDIF!D$2</f>
        <v>5996.4433100000106</v>
      </c>
      <c r="E155" s="42">
        <f>STDIF!E$2</f>
        <v>6958.6077199999518</v>
      </c>
      <c r="F155" s="42">
        <f>STDIF!F$2</f>
        <v>184.3886700000042</v>
      </c>
      <c r="G155" s="42">
        <f>STDIF!G$2</f>
        <v>1737.6200099999978</v>
      </c>
      <c r="H155" s="42">
        <f>STDIF!H$2</f>
        <v>3247.7114142312771</v>
      </c>
      <c r="I155" s="42">
        <f>STDIF!I$2</f>
        <v>4047.2865799999627</v>
      </c>
      <c r="J155" s="42">
        <f>STDIF!J$2</f>
        <v>881.39877999998862</v>
      </c>
      <c r="K155" s="42">
        <f>STDIF!K$2</f>
        <v>4885.9998700000388</v>
      </c>
      <c r="L155" s="42">
        <f>STDIF!L$2</f>
        <v>8185.318219999991</v>
      </c>
      <c r="M155" s="42">
        <f>STDIF!M$2</f>
        <v>5016.5063539634075</v>
      </c>
      <c r="N155" s="42">
        <f>STDIF!N$2</f>
        <v>6883.4237342168608</v>
      </c>
      <c r="O155" s="42">
        <f>STDIF!O$2</f>
        <v>757.27546754460229</v>
      </c>
      <c r="P155" s="42">
        <f>STDIF!P$2</f>
        <v>3824.0950792524995</v>
      </c>
      <c r="Q155" s="42">
        <f>STDIF!Q$2</f>
        <v>353.80519186048048</v>
      </c>
      <c r="R155" s="42">
        <f>STDIF!R$2</f>
        <v>1614.4849417495291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343</v>
      </c>
      <c r="B1" s="43" t="s">
        <v>1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942568.11884971824</v>
      </c>
      <c r="D2" s="30">
        <v>943739.8</v>
      </c>
      <c r="E2" s="30">
        <v>945228.6</v>
      </c>
      <c r="F2" s="30">
        <v>938257.7</v>
      </c>
      <c r="G2" s="30">
        <v>932040.1</v>
      </c>
      <c r="H2" s="30">
        <v>904150.49679946573</v>
      </c>
      <c r="I2" s="30">
        <v>885279.4</v>
      </c>
      <c r="J2" s="30">
        <v>861920.80000000016</v>
      </c>
      <c r="K2" s="30">
        <v>857403.7</v>
      </c>
      <c r="L2" s="30">
        <v>821834.6</v>
      </c>
      <c r="M2" s="30">
        <v>837670.15381675714</v>
      </c>
      <c r="N2" s="30">
        <v>804022.54705264175</v>
      </c>
      <c r="O2" s="30">
        <v>796842.76774624933</v>
      </c>
      <c r="P2" s="30">
        <v>791998.23254036601</v>
      </c>
      <c r="Q2" s="30">
        <v>772869.90064010723</v>
      </c>
      <c r="R2" s="30">
        <v>766584.50367822649</v>
      </c>
    </row>
    <row r="3" spans="1:18" ht="11.25" customHeight="1" x14ac:dyDescent="0.25">
      <c r="A3" s="46" t="s">
        <v>4</v>
      </c>
      <c r="B3" s="47" t="s">
        <v>5</v>
      </c>
      <c r="C3" s="4">
        <v>213022.10535204154</v>
      </c>
      <c r="D3" s="4">
        <v>211470.67541999999</v>
      </c>
      <c r="E3" s="4">
        <v>210448.59457000002</v>
      </c>
      <c r="F3" s="4">
        <v>208504.08546999999</v>
      </c>
      <c r="G3" s="4">
        <v>200550.34552</v>
      </c>
      <c r="H3" s="4">
        <v>195025.43258882116</v>
      </c>
      <c r="I3" s="4">
        <v>190615.41040000005</v>
      </c>
      <c r="J3" s="4">
        <v>184699.86494000003</v>
      </c>
      <c r="K3" s="4">
        <v>176965.87050999998</v>
      </c>
      <c r="L3" s="4">
        <v>166321.05168999996</v>
      </c>
      <c r="M3" s="4">
        <v>164131.60222419054</v>
      </c>
      <c r="N3" s="4">
        <v>166713.34893741831</v>
      </c>
      <c r="O3" s="4">
        <v>166164.53357333248</v>
      </c>
      <c r="P3" s="4">
        <v>155957.3271246551</v>
      </c>
      <c r="Q3" s="4">
        <v>149416.65528254007</v>
      </c>
      <c r="R3" s="4">
        <v>144874.04921706906</v>
      </c>
    </row>
    <row r="4" spans="1:18" ht="11.25" customHeight="1" x14ac:dyDescent="0.25">
      <c r="A4" s="48" t="s">
        <v>304</v>
      </c>
      <c r="B4" s="49" t="s">
        <v>305</v>
      </c>
      <c r="C4" s="3">
        <v>119092.87965168215</v>
      </c>
      <c r="D4" s="3">
        <v>114401.27940999994</v>
      </c>
      <c r="E4" s="3">
        <v>111826.72109000001</v>
      </c>
      <c r="F4" s="3">
        <v>109067.04174999999</v>
      </c>
      <c r="G4" s="3">
        <v>102911.86689999998</v>
      </c>
      <c r="H4" s="3">
        <v>99071.859343450429</v>
      </c>
      <c r="I4" s="3">
        <v>93602.71576000005</v>
      </c>
      <c r="J4" s="3">
        <v>88498.81332000003</v>
      </c>
      <c r="K4" s="3">
        <v>83307.715279999975</v>
      </c>
      <c r="L4" s="3">
        <v>74970.623209999962</v>
      </c>
      <c r="M4" s="3">
        <v>74070.296925678369</v>
      </c>
      <c r="N4" s="3">
        <v>71805.015079671502</v>
      </c>
      <c r="O4" s="3">
        <v>71867.113074120556</v>
      </c>
      <c r="P4" s="3">
        <v>64256.79069936314</v>
      </c>
      <c r="Q4" s="3">
        <v>60948.145150574252</v>
      </c>
      <c r="R4" s="3">
        <v>57662.2019439098</v>
      </c>
    </row>
    <row r="5" spans="1:18" ht="11.25" customHeight="1" x14ac:dyDescent="0.25">
      <c r="A5" s="50" t="s">
        <v>306</v>
      </c>
      <c r="B5" s="51" t="s">
        <v>307</v>
      </c>
      <c r="C5" s="2">
        <v>119092.87965168215</v>
      </c>
      <c r="D5" s="2">
        <v>114401.27940999994</v>
      </c>
      <c r="E5" s="2">
        <v>111826.72109000001</v>
      </c>
      <c r="F5" s="2">
        <v>109067.04174999999</v>
      </c>
      <c r="G5" s="2">
        <v>102911.86689999998</v>
      </c>
      <c r="H5" s="2">
        <v>99071.859343450429</v>
      </c>
      <c r="I5" s="2">
        <v>93602.71576000005</v>
      </c>
      <c r="J5" s="2">
        <v>88498.81332000003</v>
      </c>
      <c r="K5" s="2">
        <v>83307.715279999975</v>
      </c>
      <c r="L5" s="2">
        <v>74970.623209999962</v>
      </c>
      <c r="M5" s="2">
        <v>74070.296925678369</v>
      </c>
      <c r="N5" s="2">
        <v>71805.015079671502</v>
      </c>
      <c r="O5" s="2">
        <v>71867.113074120556</v>
      </c>
      <c r="P5" s="2">
        <v>64256.79069936314</v>
      </c>
      <c r="Q5" s="2">
        <v>60948.145150574252</v>
      </c>
      <c r="R5" s="2">
        <v>57662.2019439098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1347.1999999999898</v>
      </c>
      <c r="G6" s="1">
        <v>3138.4175999999825</v>
      </c>
      <c r="H6" s="1">
        <v>3205.9096474070757</v>
      </c>
      <c r="I6" s="1">
        <v>3042.5724300000174</v>
      </c>
      <c r="J6" s="1">
        <v>2971.1707799999995</v>
      </c>
      <c r="K6" s="1">
        <v>2760.4345499999831</v>
      </c>
      <c r="L6" s="1">
        <v>3101.3106300000045</v>
      </c>
      <c r="M6" s="1">
        <v>2798.4853546856552</v>
      </c>
      <c r="N6" s="1">
        <v>2569.2649483547389</v>
      </c>
      <c r="O6" s="1">
        <v>2439.5713127798417</v>
      </c>
      <c r="P6" s="1">
        <v>1784.5614043897544</v>
      </c>
      <c r="Q6" s="1">
        <v>2058.0865434805974</v>
      </c>
      <c r="R6" s="1">
        <v>1557.7768223941873</v>
      </c>
    </row>
    <row r="7" spans="1:18" ht="11.25" customHeight="1" x14ac:dyDescent="0.25">
      <c r="A7" s="52" t="s">
        <v>8</v>
      </c>
      <c r="B7" s="53" t="s">
        <v>9</v>
      </c>
      <c r="C7" s="1">
        <v>30867.377706418152</v>
      </c>
      <c r="D7" s="1">
        <v>29484.681679999961</v>
      </c>
      <c r="E7" s="1">
        <v>29061.032500000016</v>
      </c>
      <c r="F7" s="1">
        <v>28948.414299999997</v>
      </c>
      <c r="G7" s="1">
        <v>28436.812299999972</v>
      </c>
      <c r="H7" s="1">
        <v>25502.151006265129</v>
      </c>
      <c r="I7" s="1">
        <v>24850.099880000042</v>
      </c>
      <c r="J7" s="1">
        <v>24562.699880000033</v>
      </c>
      <c r="K7" s="1">
        <v>21155.473349999989</v>
      </c>
      <c r="L7" s="1">
        <v>16528.301789999961</v>
      </c>
      <c r="M7" s="1">
        <v>18166.757219589679</v>
      </c>
      <c r="N7" s="1">
        <v>16961.111822284827</v>
      </c>
      <c r="O7" s="1">
        <v>16448.910889604551</v>
      </c>
      <c r="P7" s="1">
        <v>15123.272612432142</v>
      </c>
      <c r="Q7" s="1">
        <v>15172.134480148296</v>
      </c>
      <c r="R7" s="1">
        <v>14667.83816233098</v>
      </c>
    </row>
    <row r="8" spans="1:18" ht="11.25" customHeight="1" x14ac:dyDescent="0.25">
      <c r="A8" s="52" t="s">
        <v>10</v>
      </c>
      <c r="B8" s="53" t="s">
        <v>11</v>
      </c>
      <c r="C8" s="1">
        <v>87171.30629113139</v>
      </c>
      <c r="D8" s="1">
        <v>83908.197729999985</v>
      </c>
      <c r="E8" s="1">
        <v>81672.995769999994</v>
      </c>
      <c r="F8" s="1">
        <v>77812.933149999997</v>
      </c>
      <c r="G8" s="1">
        <v>70353.528590000016</v>
      </c>
      <c r="H8" s="1">
        <v>69385.27092145948</v>
      </c>
      <c r="I8" s="1">
        <v>64691.960070000001</v>
      </c>
      <c r="J8" s="1">
        <v>60079.758689999995</v>
      </c>
      <c r="K8" s="1">
        <v>58491.486080000002</v>
      </c>
      <c r="L8" s="1">
        <v>54555.206080000004</v>
      </c>
      <c r="M8" s="1">
        <v>52337.284206283861</v>
      </c>
      <c r="N8" s="1">
        <v>51503.404925920622</v>
      </c>
      <c r="O8" s="1">
        <v>52208.425529738022</v>
      </c>
      <c r="P8" s="1">
        <v>46743.673510895038</v>
      </c>
      <c r="Q8" s="1">
        <v>43269.276229365627</v>
      </c>
      <c r="R8" s="1">
        <v>41009.291650118044</v>
      </c>
    </row>
    <row r="9" spans="1:18" ht="11.25" customHeight="1" x14ac:dyDescent="0.25">
      <c r="A9" s="52" t="s">
        <v>12</v>
      </c>
      <c r="B9" s="53" t="s">
        <v>13</v>
      </c>
      <c r="C9" s="1">
        <v>1054.1956541326115</v>
      </c>
      <c r="D9" s="1">
        <v>1008.4</v>
      </c>
      <c r="E9" s="1">
        <v>1092.69282</v>
      </c>
      <c r="F9" s="1">
        <v>958.49429999999995</v>
      </c>
      <c r="G9" s="1">
        <v>983.10840999999982</v>
      </c>
      <c r="H9" s="1">
        <v>978.52776831874041</v>
      </c>
      <c r="I9" s="1">
        <v>1018.0833800000003</v>
      </c>
      <c r="J9" s="1">
        <v>885.1839700000022</v>
      </c>
      <c r="K9" s="1">
        <v>900.32130000000063</v>
      </c>
      <c r="L9" s="1">
        <v>785.80470999999966</v>
      </c>
      <c r="M9" s="1">
        <v>767.77014511917571</v>
      </c>
      <c r="N9" s="1">
        <v>771.23338311132102</v>
      </c>
      <c r="O9" s="1">
        <v>770.20534199813221</v>
      </c>
      <c r="P9" s="1">
        <v>605.2831716462041</v>
      </c>
      <c r="Q9" s="1">
        <v>448.64789757972989</v>
      </c>
      <c r="R9" s="1">
        <v>427.29530906659045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91341.71256383507</v>
      </c>
      <c r="D15" s="3">
        <v>94533.196010000014</v>
      </c>
      <c r="E15" s="3">
        <v>95968.173479999998</v>
      </c>
      <c r="F15" s="3">
        <v>96282.043719999987</v>
      </c>
      <c r="G15" s="3">
        <v>94673.978620000024</v>
      </c>
      <c r="H15" s="3">
        <v>92862.381882038331</v>
      </c>
      <c r="I15" s="3">
        <v>94026.498350000009</v>
      </c>
      <c r="J15" s="3">
        <v>92655.051619999998</v>
      </c>
      <c r="K15" s="3">
        <v>90243.753620000003</v>
      </c>
      <c r="L15" s="3">
        <v>88139.030960000004</v>
      </c>
      <c r="M15" s="3">
        <v>86206.385505947866</v>
      </c>
      <c r="N15" s="3">
        <v>90926.003449643395</v>
      </c>
      <c r="O15" s="3">
        <v>90301.910802068538</v>
      </c>
      <c r="P15" s="3">
        <v>87340.45235153634</v>
      </c>
      <c r="Q15" s="3">
        <v>84005.549681224671</v>
      </c>
      <c r="R15" s="3">
        <v>83042.004127347886</v>
      </c>
    </row>
    <row r="16" spans="1:18" ht="11.25" customHeight="1" x14ac:dyDescent="0.25">
      <c r="A16" s="50" t="s">
        <v>22</v>
      </c>
      <c r="B16" s="51" t="s">
        <v>23</v>
      </c>
      <c r="C16" s="2">
        <v>88985.614311418933</v>
      </c>
      <c r="D16" s="2">
        <v>91640.078080000007</v>
      </c>
      <c r="E16" s="2">
        <v>92698.698149999997</v>
      </c>
      <c r="F16" s="2">
        <v>93021.24377999999</v>
      </c>
      <c r="G16" s="2">
        <v>92494.178620000021</v>
      </c>
      <c r="H16" s="2">
        <v>89558.176481020011</v>
      </c>
      <c r="I16" s="2">
        <v>89711.221920000011</v>
      </c>
      <c r="J16" s="2">
        <v>90650.050499999998</v>
      </c>
      <c r="K16" s="2">
        <v>88212.4568</v>
      </c>
      <c r="L16" s="2">
        <v>85070.727039999998</v>
      </c>
      <c r="M16" s="2">
        <v>83079.509787604329</v>
      </c>
      <c r="N16" s="2">
        <v>88166.569194350785</v>
      </c>
      <c r="O16" s="2">
        <v>88793.8377892032</v>
      </c>
      <c r="P16" s="2">
        <v>84069.915016184663</v>
      </c>
      <c r="Q16" s="2">
        <v>81201.749497358571</v>
      </c>
      <c r="R16" s="2">
        <v>81280.730292485343</v>
      </c>
    </row>
    <row r="17" spans="1:18" ht="11.25" customHeight="1" x14ac:dyDescent="0.25">
      <c r="A17" s="55" t="s">
        <v>25</v>
      </c>
      <c r="B17" s="51" t="s">
        <v>26</v>
      </c>
      <c r="C17" s="2">
        <v>2356.0982524161373</v>
      </c>
      <c r="D17" s="2">
        <v>2893.1179300000017</v>
      </c>
      <c r="E17" s="2">
        <v>3269.4753300000029</v>
      </c>
      <c r="F17" s="2">
        <v>3260.7999399999999</v>
      </c>
      <c r="G17" s="2">
        <v>2179.7999999999997</v>
      </c>
      <c r="H17" s="2">
        <v>3304.2054010183165</v>
      </c>
      <c r="I17" s="2">
        <v>4315.2764299999972</v>
      </c>
      <c r="J17" s="2">
        <v>2005.0011200000013</v>
      </c>
      <c r="K17" s="2">
        <v>2031.2968199999964</v>
      </c>
      <c r="L17" s="2">
        <v>3068.3039199999989</v>
      </c>
      <c r="M17" s="2">
        <v>3126.8757183435346</v>
      </c>
      <c r="N17" s="2">
        <v>2759.4342552926155</v>
      </c>
      <c r="O17" s="2">
        <v>1508.0730128653329</v>
      </c>
      <c r="P17" s="2">
        <v>3270.5373353516802</v>
      </c>
      <c r="Q17" s="2">
        <v>2803.8001838660944</v>
      </c>
      <c r="R17" s="2">
        <v>1761.2738348625369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2587.5131365243151</v>
      </c>
      <c r="D20" s="3">
        <v>2536.1999999999998</v>
      </c>
      <c r="E20" s="3">
        <v>2653.7</v>
      </c>
      <c r="F20" s="3">
        <v>3155</v>
      </c>
      <c r="G20" s="3">
        <v>2964.5</v>
      </c>
      <c r="H20" s="3">
        <v>3091.1913633323761</v>
      </c>
      <c r="I20" s="3">
        <v>2986.1962899999999</v>
      </c>
      <c r="J20" s="3">
        <v>3546</v>
      </c>
      <c r="K20" s="3">
        <v>3414.4016099999999</v>
      </c>
      <c r="L20" s="3">
        <v>3211.39752</v>
      </c>
      <c r="M20" s="3">
        <v>3854.9197925642898</v>
      </c>
      <c r="N20" s="3">
        <v>3982.3304081034048</v>
      </c>
      <c r="O20" s="3">
        <v>3995.5096971433982</v>
      </c>
      <c r="P20" s="3">
        <v>4360.0840737556155</v>
      </c>
      <c r="Q20" s="3">
        <v>4462.9604507411423</v>
      </c>
      <c r="R20" s="3">
        <v>4169.8431458113655</v>
      </c>
    </row>
    <row r="21" spans="1:18" ht="11.25" customHeight="1" x14ac:dyDescent="0.25">
      <c r="A21" s="46" t="s">
        <v>31</v>
      </c>
      <c r="B21" s="47" t="s">
        <v>32</v>
      </c>
      <c r="C21" s="4">
        <v>172238.50495078403</v>
      </c>
      <c r="D21" s="4">
        <v>160969.94536000001</v>
      </c>
      <c r="E21" s="4">
        <v>166269.46467000002</v>
      </c>
      <c r="F21" s="4">
        <v>156958.29332</v>
      </c>
      <c r="G21" s="4">
        <v>145835.16326999999</v>
      </c>
      <c r="H21" s="4">
        <v>133314.40665313695</v>
      </c>
      <c r="I21" s="4">
        <v>122152.42038000003</v>
      </c>
      <c r="J21" s="4">
        <v>119883.41397000001</v>
      </c>
      <c r="K21" s="4">
        <v>111287.68543000004</v>
      </c>
      <c r="L21" s="4">
        <v>104678.33973000004</v>
      </c>
      <c r="M21" s="4">
        <v>97299.080478747346</v>
      </c>
      <c r="N21" s="4">
        <v>84741.94554654909</v>
      </c>
      <c r="O21" s="4">
        <v>76080.705756557058</v>
      </c>
      <c r="P21" s="4">
        <v>71527.393714162899</v>
      </c>
      <c r="Q21" s="4">
        <v>70076.335368057655</v>
      </c>
      <c r="R21" s="4">
        <v>74841.663306406568</v>
      </c>
    </row>
    <row r="22" spans="1:18" ht="11.25" customHeight="1" x14ac:dyDescent="0.25">
      <c r="A22" s="48" t="s">
        <v>313</v>
      </c>
      <c r="B22" s="49" t="s">
        <v>314</v>
      </c>
      <c r="C22" s="3">
        <v>172238.50495078403</v>
      </c>
      <c r="D22" s="3">
        <v>160969.94536000001</v>
      </c>
      <c r="E22" s="3">
        <v>166269.46467000002</v>
      </c>
      <c r="F22" s="3">
        <v>156958.29332</v>
      </c>
      <c r="G22" s="3">
        <v>145835.16326999999</v>
      </c>
      <c r="H22" s="3">
        <v>133314.40665313695</v>
      </c>
      <c r="I22" s="3">
        <v>122152.42038000003</v>
      </c>
      <c r="J22" s="3">
        <v>119883.41397000001</v>
      </c>
      <c r="K22" s="3">
        <v>111287.68543000004</v>
      </c>
      <c r="L22" s="3">
        <v>104678.33973000004</v>
      </c>
      <c r="M22" s="3">
        <v>97299.080478747346</v>
      </c>
      <c r="N22" s="3">
        <v>84741.94554654909</v>
      </c>
      <c r="O22" s="3">
        <v>76080.705756557058</v>
      </c>
      <c r="P22" s="3">
        <v>71527.393714162899</v>
      </c>
      <c r="Q22" s="3">
        <v>70076.335368057655</v>
      </c>
      <c r="R22" s="3">
        <v>74841.663306406568</v>
      </c>
    </row>
    <row r="23" spans="1:18" ht="11.25" customHeight="1" x14ac:dyDescent="0.25">
      <c r="A23" s="50" t="s">
        <v>315</v>
      </c>
      <c r="B23" s="51" t="s">
        <v>316</v>
      </c>
      <c r="C23" s="2">
        <v>169895.94670841101</v>
      </c>
      <c r="D23" s="2">
        <v>159164.95211000001</v>
      </c>
      <c r="E23" s="2">
        <v>163088.33061</v>
      </c>
      <c r="F23" s="2">
        <v>153559.1937</v>
      </c>
      <c r="G23" s="2">
        <v>143252.16013999999</v>
      </c>
      <c r="H23" s="2">
        <v>129913.86033090152</v>
      </c>
      <c r="I23" s="2">
        <v>118547.51760000002</v>
      </c>
      <c r="J23" s="2">
        <v>116703.99551000001</v>
      </c>
      <c r="K23" s="2">
        <v>108147.08115000004</v>
      </c>
      <c r="L23" s="2">
        <v>101866.41451000003</v>
      </c>
      <c r="M23" s="2">
        <v>94869.850759032226</v>
      </c>
      <c r="N23" s="2">
        <v>82515.402122212312</v>
      </c>
      <c r="O23" s="2">
        <v>73961.107688742326</v>
      </c>
      <c r="P23" s="2">
        <v>69493.423003062577</v>
      </c>
      <c r="Q23" s="2">
        <v>68137.017687014406</v>
      </c>
      <c r="R23" s="2">
        <v>72673.309274182073</v>
      </c>
    </row>
    <row r="24" spans="1:18" ht="11.25" customHeight="1" x14ac:dyDescent="0.25">
      <c r="A24" s="52" t="s">
        <v>33</v>
      </c>
      <c r="B24" s="53" t="s">
        <v>34</v>
      </c>
      <c r="C24" s="1">
        <v>158167.20519179298</v>
      </c>
      <c r="D24" s="1">
        <v>147625.80885</v>
      </c>
      <c r="E24" s="1">
        <v>151305.42676</v>
      </c>
      <c r="F24" s="1">
        <v>142285.21113000001</v>
      </c>
      <c r="G24" s="1">
        <v>132331.07903999998</v>
      </c>
      <c r="H24" s="1">
        <v>119435.31361133493</v>
      </c>
      <c r="I24" s="1">
        <v>108952.00835000002</v>
      </c>
      <c r="J24" s="1">
        <v>108189.95120000001</v>
      </c>
      <c r="K24" s="1">
        <v>99964.304800000042</v>
      </c>
      <c r="L24" s="1">
        <v>94759.210960000026</v>
      </c>
      <c r="M24" s="1">
        <v>88339.300633519539</v>
      </c>
      <c r="N24" s="1">
        <v>77693.819024821467</v>
      </c>
      <c r="O24" s="1">
        <v>70227.803829107943</v>
      </c>
      <c r="P24" s="1">
        <v>66203.487921528373</v>
      </c>
      <c r="Q24" s="1">
        <v>64652.114205908067</v>
      </c>
      <c r="R24" s="1">
        <v>69144.026239889121</v>
      </c>
    </row>
    <row r="25" spans="1:18" ht="11.25" customHeight="1" x14ac:dyDescent="0.25">
      <c r="A25" s="52" t="s">
        <v>35</v>
      </c>
      <c r="B25" s="53" t="s">
        <v>36</v>
      </c>
      <c r="C25" s="1">
        <v>11728.741516618036</v>
      </c>
      <c r="D25" s="1">
        <v>11539.143260000001</v>
      </c>
      <c r="E25" s="1">
        <v>11782.903850000001</v>
      </c>
      <c r="F25" s="1">
        <v>11273.98257</v>
      </c>
      <c r="G25" s="1">
        <v>10921.081099999999</v>
      </c>
      <c r="H25" s="1">
        <v>10478.546719566591</v>
      </c>
      <c r="I25" s="1">
        <v>9595.5092499999992</v>
      </c>
      <c r="J25" s="1">
        <v>8514.0443099999993</v>
      </c>
      <c r="K25" s="1">
        <v>8182.7763500000001</v>
      </c>
      <c r="L25" s="1">
        <v>7107.2035500000002</v>
      </c>
      <c r="M25" s="1">
        <v>6530.5501255126846</v>
      </c>
      <c r="N25" s="1">
        <v>4821.5830973908432</v>
      </c>
      <c r="O25" s="1">
        <v>3733.3038596343827</v>
      </c>
      <c r="P25" s="1">
        <v>3289.9350815341968</v>
      </c>
      <c r="Q25" s="1">
        <v>3484.9034811063398</v>
      </c>
      <c r="R25" s="1">
        <v>3529.283034292951</v>
      </c>
    </row>
    <row r="26" spans="1:18" ht="11.25" customHeight="1" x14ac:dyDescent="0.25">
      <c r="A26" s="50" t="s">
        <v>317</v>
      </c>
      <c r="B26" s="51" t="s">
        <v>318</v>
      </c>
      <c r="C26" s="2">
        <v>2342.5582423730152</v>
      </c>
      <c r="D26" s="2">
        <v>1804.99325</v>
      </c>
      <c r="E26" s="2">
        <v>3181.1340600000003</v>
      </c>
      <c r="F26" s="2">
        <v>3399.09962</v>
      </c>
      <c r="G26" s="2">
        <v>2583.0031300000005</v>
      </c>
      <c r="H26" s="2">
        <v>3400.5463222354392</v>
      </c>
      <c r="I26" s="2">
        <v>3604.9027799999999</v>
      </c>
      <c r="J26" s="2">
        <v>3179.4184599999999</v>
      </c>
      <c r="K26" s="2">
        <v>3140.60428</v>
      </c>
      <c r="L26" s="2">
        <v>2811.9252199999996</v>
      </c>
      <c r="M26" s="2">
        <v>2429.2297197151202</v>
      </c>
      <c r="N26" s="2">
        <v>2226.5434243367717</v>
      </c>
      <c r="O26" s="2">
        <v>2119.5980678147298</v>
      </c>
      <c r="P26" s="2">
        <v>2033.9707111003195</v>
      </c>
      <c r="Q26" s="2">
        <v>1939.3176810432424</v>
      </c>
      <c r="R26" s="2">
        <v>2168.3540322244899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2143.6690118523625</v>
      </c>
      <c r="D28" s="1">
        <v>1627.3938900000001</v>
      </c>
      <c r="E28" s="1">
        <v>1734.6051400000001</v>
      </c>
      <c r="F28" s="1">
        <v>1960.6996199999999</v>
      </c>
      <c r="G28" s="1">
        <v>2320.1031300000004</v>
      </c>
      <c r="H28" s="1">
        <v>2840.2135802955586</v>
      </c>
      <c r="I28" s="1">
        <v>2851.7002699999998</v>
      </c>
      <c r="J28" s="1">
        <v>2922.11987</v>
      </c>
      <c r="K28" s="1">
        <v>3140.60428</v>
      </c>
      <c r="L28" s="1">
        <v>2811.9252199999996</v>
      </c>
      <c r="M28" s="1">
        <v>2429.2297197151202</v>
      </c>
      <c r="N28" s="1">
        <v>2220.8111228177117</v>
      </c>
      <c r="O28" s="1">
        <v>2054.6319839320513</v>
      </c>
      <c r="P28" s="1">
        <v>2017.1081907984183</v>
      </c>
      <c r="Q28" s="1">
        <v>1910.5367585682652</v>
      </c>
      <c r="R28" s="1">
        <v>2161.2841936843161</v>
      </c>
    </row>
    <row r="29" spans="1:18" ht="11.25" customHeight="1" x14ac:dyDescent="0.25">
      <c r="A29" s="57" t="s">
        <v>41</v>
      </c>
      <c r="B29" s="53" t="s">
        <v>42</v>
      </c>
      <c r="C29" s="1">
        <v>198.8892305206528</v>
      </c>
      <c r="D29" s="1">
        <v>177.59935999999999</v>
      </c>
      <c r="E29" s="1">
        <v>1446.52892</v>
      </c>
      <c r="F29" s="1">
        <v>1438.3999999999999</v>
      </c>
      <c r="G29" s="1">
        <v>262.89999999999998</v>
      </c>
      <c r="H29" s="1">
        <v>560.33274193988075</v>
      </c>
      <c r="I29" s="1">
        <v>753.20251000000007</v>
      </c>
      <c r="J29" s="1">
        <v>257.29858999999999</v>
      </c>
      <c r="K29" s="1">
        <v>0</v>
      </c>
      <c r="L29" s="1">
        <v>0</v>
      </c>
      <c r="M29" s="1">
        <v>0</v>
      </c>
      <c r="N29" s="1">
        <v>5.7323015190598632</v>
      </c>
      <c r="O29" s="1">
        <v>64.966083882678561</v>
      </c>
      <c r="P29" s="1">
        <v>16.862520301901295</v>
      </c>
      <c r="Q29" s="1">
        <v>28.780922474977125</v>
      </c>
      <c r="R29" s="1">
        <v>7.0698385401739081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209212.42668336927</v>
      </c>
      <c r="D52" s="4">
        <v>210153.12052</v>
      </c>
      <c r="E52" s="4">
        <v>205968.18552999999</v>
      </c>
      <c r="F52" s="4">
        <v>201477.91307000001</v>
      </c>
      <c r="G52" s="4">
        <v>204785.35262999998</v>
      </c>
      <c r="H52" s="4">
        <v>190578.66048985082</v>
      </c>
      <c r="I52" s="4">
        <v>182403.8559</v>
      </c>
      <c r="J52" s="4">
        <v>171197.94739000002</v>
      </c>
      <c r="K52" s="4">
        <v>172075.84963000001</v>
      </c>
      <c r="L52" s="4">
        <v>157016.86476</v>
      </c>
      <c r="M52" s="4">
        <v>159676.05972789461</v>
      </c>
      <c r="N52" s="4">
        <v>141618.91585601712</v>
      </c>
      <c r="O52" s="4">
        <v>133053.80692431761</v>
      </c>
      <c r="P52" s="4">
        <v>131823.03952081379</v>
      </c>
      <c r="Q52" s="4">
        <v>117227.01314140207</v>
      </c>
      <c r="R52" s="4">
        <v>107588.15128160748</v>
      </c>
    </row>
    <row r="53" spans="1:18" ht="11.25" customHeight="1" x14ac:dyDescent="0.25">
      <c r="A53" s="48" t="s">
        <v>76</v>
      </c>
      <c r="B53" s="49" t="s">
        <v>77</v>
      </c>
      <c r="C53" s="3">
        <v>209212.42668336927</v>
      </c>
      <c r="D53" s="3">
        <v>210153.12052</v>
      </c>
      <c r="E53" s="3">
        <v>205968.18552999999</v>
      </c>
      <c r="F53" s="3">
        <v>201477.91307000001</v>
      </c>
      <c r="G53" s="3">
        <v>204785.35262999998</v>
      </c>
      <c r="H53" s="3">
        <v>190578.66048985082</v>
      </c>
      <c r="I53" s="3">
        <v>182403.8559</v>
      </c>
      <c r="J53" s="3">
        <v>171197.94739000002</v>
      </c>
      <c r="K53" s="3">
        <v>172075.84963000001</v>
      </c>
      <c r="L53" s="3">
        <v>157016.86476</v>
      </c>
      <c r="M53" s="3">
        <v>159676.05972789461</v>
      </c>
      <c r="N53" s="3">
        <v>141618.91585601712</v>
      </c>
      <c r="O53" s="3">
        <v>133053.80692431761</v>
      </c>
      <c r="P53" s="3">
        <v>131823.03952081379</v>
      </c>
      <c r="Q53" s="3">
        <v>117227.01314140207</v>
      </c>
      <c r="R53" s="3">
        <v>107588.15128160748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243840.7853253076</v>
      </c>
      <c r="D59" s="4">
        <v>252665.5</v>
      </c>
      <c r="E59" s="4">
        <v>255556.00000000003</v>
      </c>
      <c r="F59" s="4">
        <v>257017.5</v>
      </c>
      <c r="G59" s="4">
        <v>260286.1</v>
      </c>
      <c r="H59" s="4">
        <v>257515.97879048434</v>
      </c>
      <c r="I59" s="4">
        <v>255498.99999999997</v>
      </c>
      <c r="J59" s="4">
        <v>241409.79999999996</v>
      </c>
      <c r="K59" s="4">
        <v>241908.7</v>
      </c>
      <c r="L59" s="4">
        <v>230772.49999999997</v>
      </c>
      <c r="M59" s="4">
        <v>236562.36266360947</v>
      </c>
      <c r="N59" s="4">
        <v>234006.83099264395</v>
      </c>
      <c r="O59" s="4">
        <v>227718.52011082458</v>
      </c>
      <c r="P59" s="4">
        <v>226281.88592719947</v>
      </c>
      <c r="Q59" s="4">
        <v>226139.58154198923</v>
      </c>
      <c r="R59" s="4">
        <v>221202.25470526391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98196.284464438839</v>
      </c>
      <c r="D61" s="4">
        <v>101372.90686</v>
      </c>
      <c r="E61" s="4">
        <v>99905.656589999999</v>
      </c>
      <c r="F61" s="4">
        <v>107480.70796000001</v>
      </c>
      <c r="G61" s="4">
        <v>113412.69692999999</v>
      </c>
      <c r="H61" s="4">
        <v>119878.69638458863</v>
      </c>
      <c r="I61" s="4">
        <v>126144.01441999999</v>
      </c>
      <c r="J61" s="4">
        <v>135801.27631000004</v>
      </c>
      <c r="K61" s="4">
        <v>145303.29457999999</v>
      </c>
      <c r="L61" s="4">
        <v>152504.64589999997</v>
      </c>
      <c r="M61" s="4">
        <v>168940.71050126766</v>
      </c>
      <c r="N61" s="4">
        <v>165440.5204703802</v>
      </c>
      <c r="O61" s="4">
        <v>182162.97862048828</v>
      </c>
      <c r="P61" s="4">
        <v>194593.67113003216</v>
      </c>
      <c r="Q61" s="4">
        <v>197463.59137417149</v>
      </c>
      <c r="R61" s="4">
        <v>205045.01736195927</v>
      </c>
    </row>
    <row r="62" spans="1:18" ht="11.25" customHeight="1" x14ac:dyDescent="0.25">
      <c r="A62" s="48" t="s">
        <v>91</v>
      </c>
      <c r="B62" s="49" t="s">
        <v>92</v>
      </c>
      <c r="C62" s="3">
        <v>30687.302952135276</v>
      </c>
      <c r="D62" s="3">
        <v>32605.199999999993</v>
      </c>
      <c r="E62" s="3">
        <v>27428.100000000002</v>
      </c>
      <c r="F62" s="3">
        <v>26561.300000000003</v>
      </c>
      <c r="G62" s="3">
        <v>28284</v>
      </c>
      <c r="H62" s="3">
        <v>26940.288525843127</v>
      </c>
      <c r="I62" s="3">
        <v>27171.999999999996</v>
      </c>
      <c r="J62" s="3">
        <v>27037</v>
      </c>
      <c r="K62" s="3">
        <v>28570.499999999996</v>
      </c>
      <c r="L62" s="3">
        <v>28873.200000000004</v>
      </c>
      <c r="M62" s="3">
        <v>32408.450367822665</v>
      </c>
      <c r="N62" s="3">
        <v>26844.654628833494</v>
      </c>
      <c r="O62" s="3">
        <v>28878.642399923581</v>
      </c>
      <c r="P62" s="3">
        <v>31950.200630553161</v>
      </c>
      <c r="Q62" s="3">
        <v>32244.817044043168</v>
      </c>
      <c r="R62" s="3">
        <v>29326.741186586412</v>
      </c>
    </row>
    <row r="63" spans="1:18" ht="11.25" customHeight="1" x14ac:dyDescent="0.25">
      <c r="A63" s="48" t="s">
        <v>93</v>
      </c>
      <c r="B63" s="49" t="s">
        <v>94</v>
      </c>
      <c r="C63" s="3">
        <v>1911.0060189165956</v>
      </c>
      <c r="D63" s="3">
        <v>2296.1</v>
      </c>
      <c r="E63" s="3">
        <v>3122.7</v>
      </c>
      <c r="F63" s="3">
        <v>3802.1</v>
      </c>
      <c r="G63" s="3">
        <v>5068.2999999999993</v>
      </c>
      <c r="H63" s="3">
        <v>6057.8484761631817</v>
      </c>
      <c r="I63" s="3">
        <v>7078.5999999999995</v>
      </c>
      <c r="J63" s="3">
        <v>8976.1999999999989</v>
      </c>
      <c r="K63" s="3">
        <v>10279</v>
      </c>
      <c r="L63" s="3">
        <v>11441.1</v>
      </c>
      <c r="M63" s="3">
        <v>12842.337823636193</v>
      </c>
      <c r="N63" s="3">
        <v>15449.245246966668</v>
      </c>
      <c r="O63" s="3">
        <v>17714.34030763352</v>
      </c>
      <c r="P63" s="3">
        <v>20277.037355498229</v>
      </c>
      <c r="Q63" s="3">
        <v>21763.447023980123</v>
      </c>
      <c r="R63" s="3">
        <v>25956.195662558519</v>
      </c>
    </row>
    <row r="64" spans="1:18" ht="11.25" customHeight="1" x14ac:dyDescent="0.25">
      <c r="A64" s="48" t="s">
        <v>334</v>
      </c>
      <c r="B64" s="49" t="s">
        <v>335</v>
      </c>
      <c r="C64" s="3">
        <v>436.94468329034078</v>
      </c>
      <c r="D64" s="3">
        <v>485.79999999999995</v>
      </c>
      <c r="E64" s="3">
        <v>533.70000000000005</v>
      </c>
      <c r="F64" s="3">
        <v>627.89999999999986</v>
      </c>
      <c r="G64" s="3">
        <v>694.19999999999993</v>
      </c>
      <c r="H64" s="3">
        <v>828.58029999044629</v>
      </c>
      <c r="I64" s="3">
        <v>1018.3999999999999</v>
      </c>
      <c r="J64" s="3">
        <v>1295.4000000000001</v>
      </c>
      <c r="K64" s="3">
        <v>1741.3</v>
      </c>
      <c r="L64" s="3">
        <v>2528</v>
      </c>
      <c r="M64" s="3">
        <v>3723.2492595777244</v>
      </c>
      <c r="N64" s="3">
        <v>6037.880959205123</v>
      </c>
      <c r="O64" s="3">
        <v>9012.0617177796776</v>
      </c>
      <c r="P64" s="3">
        <v>10652.956912200254</v>
      </c>
      <c r="Q64" s="3">
        <v>12023.287474921186</v>
      </c>
      <c r="R64" s="3">
        <v>13050.826406802327</v>
      </c>
    </row>
    <row r="65" spans="1:18" ht="11.25" customHeight="1" x14ac:dyDescent="0.25">
      <c r="A65" s="50" t="s">
        <v>95</v>
      </c>
      <c r="B65" s="51" t="s">
        <v>96</v>
      </c>
      <c r="C65" s="2">
        <v>426.72207891468395</v>
      </c>
      <c r="D65" s="2">
        <v>469.49999999999994</v>
      </c>
      <c r="E65" s="2">
        <v>509.50000000000006</v>
      </c>
      <c r="F65" s="2">
        <v>589.99999999999989</v>
      </c>
      <c r="G65" s="2">
        <v>631.59999999999991</v>
      </c>
      <c r="H65" s="2">
        <v>702.99512754370903</v>
      </c>
      <c r="I65" s="2">
        <v>804.09999999999991</v>
      </c>
      <c r="J65" s="2">
        <v>971.1</v>
      </c>
      <c r="K65" s="2">
        <v>1101.8</v>
      </c>
      <c r="L65" s="2">
        <v>1322.3</v>
      </c>
      <c r="M65" s="2">
        <v>1788.3108818190499</v>
      </c>
      <c r="N65" s="2">
        <v>2141.2295786758377</v>
      </c>
      <c r="O65" s="2">
        <v>3218.5678800038195</v>
      </c>
      <c r="P65" s="2">
        <v>3695.3042896723064</v>
      </c>
      <c r="Q65" s="2">
        <v>4085.172446737367</v>
      </c>
      <c r="R65" s="2">
        <v>4251.9585363523465</v>
      </c>
    </row>
    <row r="66" spans="1:18" ht="11.25" customHeight="1" x14ac:dyDescent="0.25">
      <c r="A66" s="50" t="s">
        <v>97</v>
      </c>
      <c r="B66" s="51" t="s">
        <v>98</v>
      </c>
      <c r="C66" s="2">
        <v>10.222604375656829</v>
      </c>
      <c r="D66" s="2">
        <v>16.299999999999997</v>
      </c>
      <c r="E66" s="2">
        <v>24.200000000000003</v>
      </c>
      <c r="F66" s="2">
        <v>37.900000000000006</v>
      </c>
      <c r="G66" s="2">
        <v>62.6</v>
      </c>
      <c r="H66" s="2">
        <v>125.58517244673727</v>
      </c>
      <c r="I66" s="2">
        <v>214.29999999999998</v>
      </c>
      <c r="J66" s="2">
        <v>324.3</v>
      </c>
      <c r="K66" s="2">
        <v>639.5</v>
      </c>
      <c r="L66" s="2">
        <v>1205.7</v>
      </c>
      <c r="M66" s="2">
        <v>1934.9383777586745</v>
      </c>
      <c r="N66" s="2">
        <v>3896.6513805292852</v>
      </c>
      <c r="O66" s="2">
        <v>5793.493837775859</v>
      </c>
      <c r="P66" s="2">
        <v>6957.6526225279486</v>
      </c>
      <c r="Q66" s="2">
        <v>7938.115028183819</v>
      </c>
      <c r="R66" s="2">
        <v>8798.8678704499798</v>
      </c>
    </row>
    <row r="67" spans="1:18" ht="11.25" customHeight="1" x14ac:dyDescent="0.25">
      <c r="A67" s="48" t="s">
        <v>99</v>
      </c>
      <c r="B67" s="49" t="s">
        <v>100</v>
      </c>
      <c r="C67" s="3">
        <v>43.589376134517998</v>
      </c>
      <c r="D67" s="3">
        <v>41.7</v>
      </c>
      <c r="E67" s="3">
        <v>42.5</v>
      </c>
      <c r="F67" s="3">
        <v>42.1</v>
      </c>
      <c r="G67" s="3">
        <v>40.4</v>
      </c>
      <c r="H67" s="3">
        <v>41.368109295882299</v>
      </c>
      <c r="I67" s="3">
        <v>39.9</v>
      </c>
      <c r="J67" s="3">
        <v>40</v>
      </c>
      <c r="K67" s="3">
        <v>40</v>
      </c>
      <c r="L67" s="3">
        <v>38.6</v>
      </c>
      <c r="M67" s="3">
        <v>41.105378809592047</v>
      </c>
      <c r="N67" s="3">
        <v>41.105378809591997</v>
      </c>
      <c r="O67" s="3">
        <v>39.720072609152595</v>
      </c>
      <c r="P67" s="3">
        <v>36.113499570077387</v>
      </c>
      <c r="Q67" s="3">
        <v>41.535301423521545</v>
      </c>
      <c r="R67" s="3">
        <v>42.03687780643925</v>
      </c>
    </row>
    <row r="68" spans="1:18" ht="11.25" customHeight="1" x14ac:dyDescent="0.25">
      <c r="A68" s="48" t="s">
        <v>336</v>
      </c>
      <c r="B68" s="49" t="s">
        <v>337</v>
      </c>
      <c r="C68" s="3">
        <v>60530.405989231062</v>
      </c>
      <c r="D68" s="3">
        <v>61487.006860000001</v>
      </c>
      <c r="E68" s="3">
        <v>64171.556589999986</v>
      </c>
      <c r="F68" s="3">
        <v>71228.007960000017</v>
      </c>
      <c r="G68" s="3">
        <v>74019.996929999979</v>
      </c>
      <c r="H68" s="3">
        <v>80701.401075522037</v>
      </c>
      <c r="I68" s="3">
        <v>85348.114419999984</v>
      </c>
      <c r="J68" s="3">
        <v>92828.976310000027</v>
      </c>
      <c r="K68" s="3">
        <v>99053.194579999981</v>
      </c>
      <c r="L68" s="3">
        <v>104150.44589999999</v>
      </c>
      <c r="M68" s="3">
        <v>114408.17969014701</v>
      </c>
      <c r="N68" s="3">
        <v>111306.6951144998</v>
      </c>
      <c r="O68" s="3">
        <v>120834.39832049783</v>
      </c>
      <c r="P68" s="3">
        <v>125776.00608751761</v>
      </c>
      <c r="Q68" s="3">
        <v>125229.11635745229</v>
      </c>
      <c r="R68" s="3">
        <v>130202.79896127139</v>
      </c>
    </row>
    <row r="69" spans="1:18" ht="11.25" customHeight="1" x14ac:dyDescent="0.25">
      <c r="A69" s="50" t="s">
        <v>559</v>
      </c>
      <c r="B69" s="51" t="s">
        <v>101</v>
      </c>
      <c r="C69" s="2">
        <v>53834.442339895206</v>
      </c>
      <c r="D69" s="2">
        <v>53920.168979999995</v>
      </c>
      <c r="E69" s="2">
        <v>55582.292099999984</v>
      </c>
      <c r="F69" s="2">
        <v>61556.315450000009</v>
      </c>
      <c r="G69" s="2">
        <v>62935.854419999989</v>
      </c>
      <c r="H69" s="2">
        <v>67303.032185758013</v>
      </c>
      <c r="I69" s="2">
        <v>68927.397889999993</v>
      </c>
      <c r="J69" s="2">
        <v>72420.839030000032</v>
      </c>
      <c r="K69" s="2">
        <v>76507.76479999999</v>
      </c>
      <c r="L69" s="2">
        <v>78821.122609999991</v>
      </c>
      <c r="M69" s="2">
        <v>86288.987105562657</v>
      </c>
      <c r="N69" s="2">
        <v>82118.883519669937</v>
      </c>
      <c r="O69" s="2">
        <v>88731.561893051301</v>
      </c>
      <c r="P69" s="2">
        <v>90346.853029900944</v>
      </c>
      <c r="Q69" s="2">
        <v>87228.593989849353</v>
      </c>
      <c r="R69" s="2">
        <v>91443.246166749508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2186.3604687069324</v>
      </c>
      <c r="D71" s="2">
        <v>2676.9758100000004</v>
      </c>
      <c r="E71" s="2">
        <v>3309.3559199999995</v>
      </c>
      <c r="F71" s="2">
        <v>3227.6038899999999</v>
      </c>
      <c r="G71" s="2">
        <v>3597.79367</v>
      </c>
      <c r="H71" s="2">
        <v>4000.013664371324</v>
      </c>
      <c r="I71" s="2">
        <v>4398.6758300000001</v>
      </c>
      <c r="J71" s="2">
        <v>5782.9384400000017</v>
      </c>
      <c r="K71" s="2">
        <v>6604.07924</v>
      </c>
      <c r="L71" s="2">
        <v>7397.2554299999983</v>
      </c>
      <c r="M71" s="2">
        <v>8529.9773120082136</v>
      </c>
      <c r="N71" s="2">
        <v>10437.487071969774</v>
      </c>
      <c r="O71" s="2">
        <v>12214.973307824588</v>
      </c>
      <c r="P71" s="2">
        <v>13962.605267191204</v>
      </c>
      <c r="Q71" s="2">
        <v>14985.604686912378</v>
      </c>
      <c r="R71" s="2">
        <v>15611.815480470626</v>
      </c>
    </row>
    <row r="72" spans="1:18" ht="11.25" customHeight="1" x14ac:dyDescent="0.25">
      <c r="A72" s="55" t="s">
        <v>104</v>
      </c>
      <c r="B72" s="51" t="s">
        <v>105</v>
      </c>
      <c r="C72" s="2">
        <v>3800.8290416937252</v>
      </c>
      <c r="D72" s="2">
        <v>4004.1656199999998</v>
      </c>
      <c r="E72" s="2">
        <v>4093.5265600000002</v>
      </c>
      <c r="F72" s="2">
        <v>4947.8729900000008</v>
      </c>
      <c r="G72" s="2">
        <v>5295.4296599999998</v>
      </c>
      <c r="H72" s="2">
        <v>6025.2995139876321</v>
      </c>
      <c r="I72" s="2">
        <v>6535.7772699999987</v>
      </c>
      <c r="J72" s="2">
        <v>7263.21234</v>
      </c>
      <c r="K72" s="2">
        <v>7225.3400299999994</v>
      </c>
      <c r="L72" s="2">
        <v>7421.9926800000003</v>
      </c>
      <c r="M72" s="2">
        <v>7864.0279352683947</v>
      </c>
      <c r="N72" s="2">
        <v>8156.2976883292185</v>
      </c>
      <c r="O72" s="2">
        <v>8405.5811401595729</v>
      </c>
      <c r="P72" s="2">
        <v>8723.5671850242834</v>
      </c>
      <c r="Q72" s="2">
        <v>9033.4281082904963</v>
      </c>
      <c r="R72" s="2">
        <v>9485.2737467987463</v>
      </c>
    </row>
    <row r="73" spans="1:18" ht="11.25" customHeight="1" x14ac:dyDescent="0.25">
      <c r="A73" s="50" t="s">
        <v>338</v>
      </c>
      <c r="B73" s="51" t="s">
        <v>339</v>
      </c>
      <c r="C73" s="2">
        <v>708.77413893520418</v>
      </c>
      <c r="D73" s="2">
        <v>885.69645000000014</v>
      </c>
      <c r="E73" s="2">
        <v>1186.38201</v>
      </c>
      <c r="F73" s="2">
        <v>1496.2156299999999</v>
      </c>
      <c r="G73" s="2">
        <v>2190.9191799999999</v>
      </c>
      <c r="H73" s="2">
        <v>3373.0557114050816</v>
      </c>
      <c r="I73" s="2">
        <v>5486.26343</v>
      </c>
      <c r="J73" s="2">
        <v>7361.9864999999991</v>
      </c>
      <c r="K73" s="2">
        <v>8716.0105099999982</v>
      </c>
      <c r="L73" s="2">
        <v>10510.07518</v>
      </c>
      <c r="M73" s="2">
        <v>11725.187337307736</v>
      </c>
      <c r="N73" s="2">
        <v>10594.026834530872</v>
      </c>
      <c r="O73" s="2">
        <v>11482.281979462359</v>
      </c>
      <c r="P73" s="2">
        <v>12742.980605401181</v>
      </c>
      <c r="Q73" s="2">
        <v>13981.489572400067</v>
      </c>
      <c r="R73" s="2">
        <v>13662.463567252504</v>
      </c>
    </row>
    <row r="74" spans="1:18" ht="11.25" customHeight="1" x14ac:dyDescent="0.25">
      <c r="A74" s="52" t="s">
        <v>108</v>
      </c>
      <c r="B74" s="53" t="s">
        <v>109</v>
      </c>
      <c r="C74" s="1">
        <v>59.209753966719816</v>
      </c>
      <c r="D74" s="1">
        <v>70.10033</v>
      </c>
      <c r="E74" s="1">
        <v>159.19923</v>
      </c>
      <c r="F74" s="1">
        <v>262.79543999999999</v>
      </c>
      <c r="G74" s="1">
        <v>310.60235999999998</v>
      </c>
      <c r="H74" s="1">
        <v>479.91272459660388</v>
      </c>
      <c r="I74" s="1">
        <v>740.89545999999996</v>
      </c>
      <c r="J74" s="1">
        <v>1035.4010899999998</v>
      </c>
      <c r="K74" s="1">
        <v>1491.6928999999998</v>
      </c>
      <c r="L74" s="1">
        <v>1688.29854</v>
      </c>
      <c r="M74" s="1">
        <v>1972.0790829229566</v>
      </c>
      <c r="N74" s="1">
        <v>1763.3022015305658</v>
      </c>
      <c r="O74" s="1">
        <v>2046.4278904490388</v>
      </c>
      <c r="P74" s="1">
        <v>2563.65134091654</v>
      </c>
      <c r="Q74" s="1">
        <v>2274.3405270665671</v>
      </c>
      <c r="R74" s="1">
        <v>2176.4587827855867</v>
      </c>
    </row>
    <row r="75" spans="1:18" ht="11.25" customHeight="1" x14ac:dyDescent="0.25">
      <c r="A75" s="52" t="s">
        <v>340</v>
      </c>
      <c r="B75" s="53" t="s">
        <v>110</v>
      </c>
      <c r="C75" s="1">
        <v>634.03940041956821</v>
      </c>
      <c r="D75" s="1">
        <v>789.1961500000001</v>
      </c>
      <c r="E75" s="1">
        <v>996.98330999999996</v>
      </c>
      <c r="F75" s="1">
        <v>1182.7193199999999</v>
      </c>
      <c r="G75" s="1">
        <v>1771.5171399999999</v>
      </c>
      <c r="H75" s="1">
        <v>2498.9278704318881</v>
      </c>
      <c r="I75" s="1">
        <v>3673.76955</v>
      </c>
      <c r="J75" s="1">
        <v>5198.5813600000001</v>
      </c>
      <c r="K75" s="1">
        <v>6400.6243799999984</v>
      </c>
      <c r="L75" s="1">
        <v>7875.6763299999993</v>
      </c>
      <c r="M75" s="1">
        <v>8930.5699701929279</v>
      </c>
      <c r="N75" s="1">
        <v>8504.1031402481149</v>
      </c>
      <c r="O75" s="1">
        <v>9111.0473204140417</v>
      </c>
      <c r="P75" s="1">
        <v>9792.780825324493</v>
      </c>
      <c r="Q75" s="1">
        <v>11370.352031900744</v>
      </c>
      <c r="R75" s="1">
        <v>11086.821320294805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0.88372720196144916</v>
      </c>
      <c r="O76" s="1">
        <v>0</v>
      </c>
      <c r="P76" s="1">
        <v>0</v>
      </c>
      <c r="Q76" s="1">
        <v>0</v>
      </c>
      <c r="R76" s="1">
        <v>0.95538619435380767</v>
      </c>
    </row>
    <row r="77" spans="1:18" ht="11.25" customHeight="1" x14ac:dyDescent="0.25">
      <c r="A77" s="52" t="s">
        <v>111</v>
      </c>
      <c r="B77" s="53" t="s">
        <v>112</v>
      </c>
      <c r="C77" s="1">
        <v>15.524984548916098</v>
      </c>
      <c r="D77" s="1">
        <v>26.39997</v>
      </c>
      <c r="E77" s="1">
        <v>30.199469999999998</v>
      </c>
      <c r="F77" s="1">
        <v>50.700870000000002</v>
      </c>
      <c r="G77" s="1">
        <v>108.79968</v>
      </c>
      <c r="H77" s="1">
        <v>394.21511637658983</v>
      </c>
      <c r="I77" s="1">
        <v>1071.59842</v>
      </c>
      <c r="J77" s="1">
        <v>1128.0040499999998</v>
      </c>
      <c r="K77" s="1">
        <v>823.69323000000009</v>
      </c>
      <c r="L77" s="1">
        <v>946.10031000000004</v>
      </c>
      <c r="M77" s="1">
        <v>822.53828419185163</v>
      </c>
      <c r="N77" s="1">
        <v>325.73776555023107</v>
      </c>
      <c r="O77" s="1">
        <v>324.80676859927894</v>
      </c>
      <c r="P77" s="1">
        <v>386.54843916014755</v>
      </c>
      <c r="Q77" s="1">
        <v>336.79701343275485</v>
      </c>
      <c r="R77" s="1">
        <v>398.2280779777596</v>
      </c>
    </row>
    <row r="78" spans="1:18" ht="11.25" customHeight="1" x14ac:dyDescent="0.25">
      <c r="A78" s="54" t="s">
        <v>115</v>
      </c>
      <c r="B78" s="58" t="s">
        <v>116</v>
      </c>
      <c r="C78" s="3">
        <v>4587.0354447310574</v>
      </c>
      <c r="D78" s="3">
        <v>4457.0999999999995</v>
      </c>
      <c r="E78" s="3">
        <v>4607.0999999999995</v>
      </c>
      <c r="F78" s="3">
        <v>5219.2999999999993</v>
      </c>
      <c r="G78" s="3">
        <v>5305.8</v>
      </c>
      <c r="H78" s="3">
        <v>5309.2098977739561</v>
      </c>
      <c r="I78" s="3">
        <v>5487</v>
      </c>
      <c r="J78" s="3">
        <v>5623.7000000000016</v>
      </c>
      <c r="K78" s="3">
        <v>5619.3000000000011</v>
      </c>
      <c r="L78" s="3">
        <v>5473.300000000002</v>
      </c>
      <c r="M78" s="3">
        <v>5517.3879812744781</v>
      </c>
      <c r="N78" s="3">
        <v>5760.9391420655347</v>
      </c>
      <c r="O78" s="3">
        <v>5683.8158020445208</v>
      </c>
      <c r="P78" s="3">
        <v>5901.3566446928444</v>
      </c>
      <c r="Q78" s="3">
        <v>6161.3881723512013</v>
      </c>
      <c r="R78" s="3">
        <v>6466.4182669341762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6058.0120737770258</v>
      </c>
      <c r="D80" s="4">
        <v>7107.6518400000004</v>
      </c>
      <c r="E80" s="4">
        <v>7080.6986400000005</v>
      </c>
      <c r="F80" s="4">
        <v>6819.2001799999998</v>
      </c>
      <c r="G80" s="4">
        <v>7170.4416499999998</v>
      </c>
      <c r="H80" s="4">
        <v>7837.321892583851</v>
      </c>
      <c r="I80" s="4">
        <v>8464.6988999999994</v>
      </c>
      <c r="J80" s="4">
        <v>8928.4973899999986</v>
      </c>
      <c r="K80" s="4">
        <v>9862.2998499999994</v>
      </c>
      <c r="L80" s="4">
        <v>10541.197919999999</v>
      </c>
      <c r="M80" s="4">
        <v>11060.338221047588</v>
      </c>
      <c r="N80" s="4">
        <v>11500.98524963313</v>
      </c>
      <c r="O80" s="4">
        <v>11662.222760729232</v>
      </c>
      <c r="P80" s="4">
        <v>11814.915123502597</v>
      </c>
      <c r="Q80" s="4">
        <v>12546.723931946828</v>
      </c>
      <c r="R80" s="4">
        <v>13033.36780592027</v>
      </c>
    </row>
    <row r="81" spans="1:18" ht="11.25" customHeight="1" x14ac:dyDescent="0.25">
      <c r="A81" s="48" t="s">
        <v>119</v>
      </c>
      <c r="B81" s="49" t="s">
        <v>120</v>
      </c>
      <c r="C81" s="3">
        <v>2394.8324349675026</v>
      </c>
      <c r="D81" s="3">
        <v>3127.5940900000005</v>
      </c>
      <c r="E81" s="3">
        <v>3010.1628200000005</v>
      </c>
      <c r="F81" s="3">
        <v>1742.89984</v>
      </c>
      <c r="G81" s="3">
        <v>1742.8613999999998</v>
      </c>
      <c r="H81" s="3">
        <v>1632.7744764623919</v>
      </c>
      <c r="I81" s="3">
        <v>1669.0981499999998</v>
      </c>
      <c r="J81" s="3">
        <v>1860.6412800000003</v>
      </c>
      <c r="K81" s="3">
        <v>2842.9157700000001</v>
      </c>
      <c r="L81" s="3">
        <v>3245.8604100000011</v>
      </c>
      <c r="M81" s="3">
        <v>3466.1343867678838</v>
      </c>
      <c r="N81" s="3">
        <v>3721.6746559236649</v>
      </c>
      <c r="O81" s="3">
        <v>3686.8958673115981</v>
      </c>
      <c r="P81" s="3">
        <v>3334.3352609487347</v>
      </c>
      <c r="Q81" s="3">
        <v>3694.8767403088659</v>
      </c>
      <c r="R81" s="3">
        <v>3844.2002091261497</v>
      </c>
    </row>
    <row r="82" spans="1:18" ht="11.25" customHeight="1" x14ac:dyDescent="0.25">
      <c r="A82" s="48" t="s">
        <v>121</v>
      </c>
      <c r="B82" s="49" t="s">
        <v>122</v>
      </c>
      <c r="C82" s="3">
        <v>3663.1796388095231</v>
      </c>
      <c r="D82" s="3">
        <v>3980.0577499999999</v>
      </c>
      <c r="E82" s="3">
        <v>4070.5358199999996</v>
      </c>
      <c r="F82" s="3">
        <v>5076.3003399999998</v>
      </c>
      <c r="G82" s="3">
        <v>5427.58025</v>
      </c>
      <c r="H82" s="3">
        <v>6204.5474161214588</v>
      </c>
      <c r="I82" s="3">
        <v>6795.6007499999996</v>
      </c>
      <c r="J82" s="3">
        <v>7067.8561099999988</v>
      </c>
      <c r="K82" s="3">
        <v>7019.3840799999989</v>
      </c>
      <c r="L82" s="3">
        <v>7295.3375099999985</v>
      </c>
      <c r="M82" s="3">
        <v>7594.2038342797041</v>
      </c>
      <c r="N82" s="3">
        <v>7779.3105937094642</v>
      </c>
      <c r="O82" s="3">
        <v>7975.326893417634</v>
      </c>
      <c r="P82" s="3">
        <v>8480.5798625538628</v>
      </c>
      <c r="Q82" s="3">
        <v>8851.8471916379622</v>
      </c>
      <c r="R82" s="3">
        <v>9189.167596794121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555</v>
      </c>
      <c r="B1" s="43" t="s">
        <v>123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6010.700296168905</v>
      </c>
      <c r="D2" s="30">
        <v>6581.1</v>
      </c>
      <c r="E2" s="30">
        <v>7271.8000000000011</v>
      </c>
      <c r="F2" s="30">
        <v>7114.0000000000009</v>
      </c>
      <c r="G2" s="30">
        <v>7392.2000000000007</v>
      </c>
      <c r="H2" s="30">
        <v>6575.7141492309147</v>
      </c>
      <c r="I2" s="30">
        <v>6249.0999999999985</v>
      </c>
      <c r="J2" s="30">
        <v>6424.8000000000011</v>
      </c>
      <c r="K2" s="30">
        <v>5816.0999999999995</v>
      </c>
      <c r="L2" s="30">
        <v>7923.1</v>
      </c>
      <c r="M2" s="30">
        <v>8991.4732014904002</v>
      </c>
      <c r="N2" s="30">
        <v>7998.4475016719252</v>
      </c>
      <c r="O2" s="30">
        <v>8696.235788669157</v>
      </c>
      <c r="P2" s="30">
        <v>8781.4560045858452</v>
      </c>
      <c r="Q2" s="30">
        <v>9370.115601413976</v>
      </c>
      <c r="R2" s="30">
        <v>9171.6107767268459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6010.700296168905</v>
      </c>
      <c r="D21" s="4">
        <v>6581.1</v>
      </c>
      <c r="E21" s="4">
        <v>7271.8000000000011</v>
      </c>
      <c r="F21" s="4">
        <v>7114.0000000000009</v>
      </c>
      <c r="G21" s="4">
        <v>7392.2000000000007</v>
      </c>
      <c r="H21" s="4">
        <v>6575.7141492309147</v>
      </c>
      <c r="I21" s="4">
        <v>6249.0999999999985</v>
      </c>
      <c r="J21" s="4">
        <v>6424.8000000000011</v>
      </c>
      <c r="K21" s="4">
        <v>5816.0999999999995</v>
      </c>
      <c r="L21" s="4">
        <v>7923.1</v>
      </c>
      <c r="M21" s="4">
        <v>8991.4732014904002</v>
      </c>
      <c r="N21" s="4">
        <v>7998.4475016719252</v>
      </c>
      <c r="O21" s="4">
        <v>8696.235788669157</v>
      </c>
      <c r="P21" s="4">
        <v>8781.4560045858452</v>
      </c>
      <c r="Q21" s="4">
        <v>9370.115601413976</v>
      </c>
      <c r="R21" s="4">
        <v>9171.6107767268459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6010.700296168905</v>
      </c>
      <c r="D30" s="3">
        <v>6581.1</v>
      </c>
      <c r="E30" s="3">
        <v>7271.8000000000011</v>
      </c>
      <c r="F30" s="3">
        <v>7114.0000000000009</v>
      </c>
      <c r="G30" s="3">
        <v>7392.2000000000007</v>
      </c>
      <c r="H30" s="3">
        <v>6575.7141492309147</v>
      </c>
      <c r="I30" s="3">
        <v>6249.0999999999985</v>
      </c>
      <c r="J30" s="3">
        <v>6424.8000000000011</v>
      </c>
      <c r="K30" s="3">
        <v>5816.0999999999995</v>
      </c>
      <c r="L30" s="3">
        <v>7923.1</v>
      </c>
      <c r="M30" s="3">
        <v>8991.4732014904002</v>
      </c>
      <c r="N30" s="3">
        <v>7998.4475016719252</v>
      </c>
      <c r="O30" s="3">
        <v>8696.235788669157</v>
      </c>
      <c r="P30" s="3">
        <v>8781.4560045858452</v>
      </c>
      <c r="Q30" s="3">
        <v>9370.115601413976</v>
      </c>
      <c r="R30" s="3">
        <v>9171.6107767268459</v>
      </c>
    </row>
    <row r="31" spans="1:18" ht="11.25" customHeight="1" x14ac:dyDescent="0.25">
      <c r="A31" s="50" t="s">
        <v>321</v>
      </c>
      <c r="B31" s="51" t="s">
        <v>322</v>
      </c>
      <c r="C31" s="2">
        <v>2441.1006018916596</v>
      </c>
      <c r="D31" s="2">
        <v>2705.7000000000003</v>
      </c>
      <c r="E31" s="2">
        <v>3233.1000000000004</v>
      </c>
      <c r="F31" s="2">
        <v>3650.4</v>
      </c>
      <c r="G31" s="2">
        <v>3587.6</v>
      </c>
      <c r="H31" s="2">
        <v>3396.3886500429953</v>
      </c>
      <c r="I31" s="2">
        <v>3222.8</v>
      </c>
      <c r="J31" s="2">
        <v>3518.7</v>
      </c>
      <c r="K31" s="2">
        <v>3242</v>
      </c>
      <c r="L31" s="2">
        <v>3102.9</v>
      </c>
      <c r="M31" s="2">
        <v>3356.692462023499</v>
      </c>
      <c r="N31" s="2">
        <v>2948.0987866628434</v>
      </c>
      <c r="O31" s="2">
        <v>3011.9900640107026</v>
      </c>
      <c r="P31" s="2">
        <v>2818.7637336390558</v>
      </c>
      <c r="Q31" s="2">
        <v>2885.7122384637482</v>
      </c>
      <c r="R31" s="2">
        <v>2621.7158689213761</v>
      </c>
    </row>
    <row r="32" spans="1:18" ht="11.25" customHeight="1" x14ac:dyDescent="0.25">
      <c r="A32" s="52" t="s">
        <v>323</v>
      </c>
      <c r="B32" s="53" t="s">
        <v>43</v>
      </c>
      <c r="C32" s="1">
        <v>2441.1006018916596</v>
      </c>
      <c r="D32" s="1">
        <v>2705.7000000000003</v>
      </c>
      <c r="E32" s="1">
        <v>3233.1000000000004</v>
      </c>
      <c r="F32" s="1">
        <v>3650.4</v>
      </c>
      <c r="G32" s="1">
        <v>3587.6</v>
      </c>
      <c r="H32" s="1">
        <v>3396.3886500429953</v>
      </c>
      <c r="I32" s="1">
        <v>3222.8</v>
      </c>
      <c r="J32" s="1">
        <v>3518.7</v>
      </c>
      <c r="K32" s="1">
        <v>3242</v>
      </c>
      <c r="L32" s="1">
        <v>3102.9</v>
      </c>
      <c r="M32" s="1">
        <v>3356.692462023499</v>
      </c>
      <c r="N32" s="1">
        <v>2948.0987866628434</v>
      </c>
      <c r="O32" s="1">
        <v>3011.9900640107026</v>
      </c>
      <c r="P32" s="1">
        <v>2818.7637336390558</v>
      </c>
      <c r="Q32" s="1">
        <v>2885.7122384637482</v>
      </c>
      <c r="R32" s="1">
        <v>2621.7158689213761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7.5476470706817054</v>
      </c>
      <c r="D34" s="2">
        <v>15.1</v>
      </c>
      <c r="E34" s="2">
        <v>87.703649999999698</v>
      </c>
      <c r="F34" s="2">
        <v>88.998449999999863</v>
      </c>
      <c r="G34" s="2">
        <v>206.9</v>
      </c>
      <c r="H34" s="2">
        <v>118.94605822089966</v>
      </c>
      <c r="I34" s="2">
        <v>228.88756999999913</v>
      </c>
      <c r="J34" s="2">
        <v>142.49157000000059</v>
      </c>
      <c r="K34" s="2">
        <v>63.7</v>
      </c>
      <c r="L34" s="2">
        <v>115.30000000000001</v>
      </c>
      <c r="M34" s="2">
        <v>159.26244387121596</v>
      </c>
      <c r="N34" s="2">
        <v>135.44925385445504</v>
      </c>
      <c r="O34" s="2">
        <v>137.24309790341931</v>
      </c>
      <c r="P34" s="2">
        <v>91.764593484283907</v>
      </c>
      <c r="Q34" s="2">
        <v>125.22483178365974</v>
      </c>
      <c r="R34" s="2">
        <v>132.82407719407411</v>
      </c>
    </row>
    <row r="35" spans="1:18" ht="11.25" customHeight="1" x14ac:dyDescent="0.25">
      <c r="A35" s="50" t="s">
        <v>324</v>
      </c>
      <c r="B35" s="51" t="s">
        <v>325</v>
      </c>
      <c r="C35" s="2">
        <v>592.98270755708404</v>
      </c>
      <c r="D35" s="2">
        <v>1070.28234</v>
      </c>
      <c r="E35" s="2">
        <v>1253.4069500000001</v>
      </c>
      <c r="F35" s="2">
        <v>1433.2090800000001</v>
      </c>
      <c r="G35" s="2">
        <v>1420.8</v>
      </c>
      <c r="H35" s="2">
        <v>1312.4820865577499</v>
      </c>
      <c r="I35" s="2">
        <v>1317.7138500000001</v>
      </c>
      <c r="J35" s="2">
        <v>1300.7</v>
      </c>
      <c r="K35" s="2">
        <v>879.09999999999991</v>
      </c>
      <c r="L35" s="2">
        <v>2076.1838899999998</v>
      </c>
      <c r="M35" s="2">
        <v>2919.5328174261963</v>
      </c>
      <c r="N35" s="2">
        <v>2793.3510085496041</v>
      </c>
      <c r="O35" s="2">
        <v>3287.4510365911956</v>
      </c>
      <c r="P35" s="2">
        <v>3598.7388936658099</v>
      </c>
      <c r="Q35" s="2">
        <v>3801.8056749785078</v>
      </c>
      <c r="R35" s="2">
        <v>3568.9044240258613</v>
      </c>
    </row>
    <row r="36" spans="1:18" ht="11.25" customHeight="1" x14ac:dyDescent="0.25">
      <c r="A36" s="57" t="s">
        <v>47</v>
      </c>
      <c r="B36" s="53" t="s">
        <v>48</v>
      </c>
      <c r="C36" s="1">
        <v>592.98270755708404</v>
      </c>
      <c r="D36" s="1">
        <v>1070.28234</v>
      </c>
      <c r="E36" s="1">
        <v>1253.4069500000001</v>
      </c>
      <c r="F36" s="1">
        <v>1433.2090800000001</v>
      </c>
      <c r="G36" s="1">
        <v>1420.8</v>
      </c>
      <c r="H36" s="1">
        <v>1312.4820865577499</v>
      </c>
      <c r="I36" s="1">
        <v>1317.7138500000001</v>
      </c>
      <c r="J36" s="1">
        <v>1300.7</v>
      </c>
      <c r="K36" s="1">
        <v>879.09999999999991</v>
      </c>
      <c r="L36" s="1">
        <v>2076.1838899999998</v>
      </c>
      <c r="M36" s="1">
        <v>2919.5328174261963</v>
      </c>
      <c r="N36" s="1">
        <v>2793.3510085496041</v>
      </c>
      <c r="O36" s="1">
        <v>3287.4510365911956</v>
      </c>
      <c r="P36" s="1">
        <v>3598.7388936658099</v>
      </c>
      <c r="Q36" s="1">
        <v>3801.8056749785078</v>
      </c>
      <c r="R36" s="1">
        <v>3568.9044240258613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31.910305336805422</v>
      </c>
      <c r="D38" s="2">
        <v>110.1</v>
      </c>
      <c r="E38" s="2">
        <v>39.102559999999997</v>
      </c>
      <c r="F38" s="2">
        <v>36</v>
      </c>
      <c r="G38" s="2">
        <v>22.6</v>
      </c>
      <c r="H38" s="2">
        <v>19.561824873008351</v>
      </c>
      <c r="I38" s="2">
        <v>19.59853</v>
      </c>
      <c r="J38" s="2">
        <v>15.39888</v>
      </c>
      <c r="K38" s="2">
        <v>25.7</v>
      </c>
      <c r="L38" s="2">
        <v>30.9</v>
      </c>
      <c r="M38" s="2">
        <v>23.66962835578488</v>
      </c>
      <c r="N38" s="2">
        <v>26.774625011942348</v>
      </c>
      <c r="O38" s="2">
        <v>22.642983501170665</v>
      </c>
      <c r="P38" s="2">
        <v>4.1081494219929304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31.910305336805422</v>
      </c>
      <c r="D41" s="1">
        <v>110.1</v>
      </c>
      <c r="E41" s="1">
        <v>39.102559999999997</v>
      </c>
      <c r="F41" s="1">
        <v>36</v>
      </c>
      <c r="G41" s="1">
        <v>22.6</v>
      </c>
      <c r="H41" s="1">
        <v>19.561824873008351</v>
      </c>
      <c r="I41" s="1">
        <v>19.59853</v>
      </c>
      <c r="J41" s="1">
        <v>15.39888</v>
      </c>
      <c r="K41" s="1">
        <v>25.7</v>
      </c>
      <c r="L41" s="1">
        <v>30.9</v>
      </c>
      <c r="M41" s="1">
        <v>23.66962835578488</v>
      </c>
      <c r="N41" s="1">
        <v>26.774625011942348</v>
      </c>
      <c r="O41" s="1">
        <v>22.642983501170665</v>
      </c>
      <c r="P41" s="1">
        <v>4.1081494219929304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863.87120016585072</v>
      </c>
      <c r="D42" s="2">
        <v>842.80000000000007</v>
      </c>
      <c r="E42" s="2">
        <v>1016.3424199999999</v>
      </c>
      <c r="F42" s="2">
        <v>1056.19523</v>
      </c>
      <c r="G42" s="2">
        <v>1090.8</v>
      </c>
      <c r="H42" s="2">
        <v>973.16782742917007</v>
      </c>
      <c r="I42" s="2">
        <v>782.84717999999998</v>
      </c>
      <c r="J42" s="2">
        <v>792.34344999999996</v>
      </c>
      <c r="K42" s="2">
        <v>965.8</v>
      </c>
      <c r="L42" s="2">
        <v>1269.5</v>
      </c>
      <c r="M42" s="2">
        <v>1129.7410910480594</v>
      </c>
      <c r="N42" s="2">
        <v>193.36941372091042</v>
      </c>
      <c r="O42" s="2">
        <v>483.42921384676407</v>
      </c>
      <c r="P42" s="2">
        <v>473.96579726760297</v>
      </c>
      <c r="Q42" s="2">
        <v>696.754538262898</v>
      </c>
      <c r="R42" s="2">
        <v>802.91364227886152</v>
      </c>
    </row>
    <row r="43" spans="1:18" ht="11.25" customHeight="1" x14ac:dyDescent="0.25">
      <c r="A43" s="50" t="s">
        <v>59</v>
      </c>
      <c r="B43" s="51" t="s">
        <v>60</v>
      </c>
      <c r="C43" s="2">
        <v>51.018209063823591</v>
      </c>
      <c r="D43" s="2">
        <v>26.6</v>
      </c>
      <c r="E43" s="2">
        <v>25.501239999999999</v>
      </c>
      <c r="F43" s="2">
        <v>11.29979</v>
      </c>
      <c r="G43" s="2">
        <v>7.1999999999999993</v>
      </c>
      <c r="H43" s="2">
        <v>69.481028678163284</v>
      </c>
      <c r="I43" s="2">
        <v>53.197850000000003</v>
      </c>
      <c r="J43" s="2">
        <v>42.89828</v>
      </c>
      <c r="K43" s="2">
        <v>103.3</v>
      </c>
      <c r="L43" s="2">
        <v>67</v>
      </c>
      <c r="M43" s="2">
        <v>95.299512754370923</v>
      </c>
      <c r="N43" s="2">
        <v>113.61899302569989</v>
      </c>
      <c r="O43" s="2">
        <v>114.64694952883801</v>
      </c>
      <c r="P43" s="2">
        <v>109.6063819623579</v>
      </c>
      <c r="Q43" s="2">
        <v>97.639054999861685</v>
      </c>
      <c r="R43" s="2">
        <v>101.62989338985754</v>
      </c>
    </row>
    <row r="44" spans="1:18" ht="11.25" customHeight="1" x14ac:dyDescent="0.25">
      <c r="A44" s="50" t="s">
        <v>328</v>
      </c>
      <c r="B44" s="51" t="s">
        <v>61</v>
      </c>
      <c r="C44" s="2">
        <v>166.23680316020682</v>
      </c>
      <c r="D44" s="2">
        <v>170.00000000000003</v>
      </c>
      <c r="E44" s="2">
        <v>170.09676000000002</v>
      </c>
      <c r="F44" s="2">
        <v>185.39744999999999</v>
      </c>
      <c r="G44" s="2">
        <v>169.10000000000002</v>
      </c>
      <c r="H44" s="2">
        <v>138.53063693963591</v>
      </c>
      <c r="I44" s="2">
        <v>149.99992</v>
      </c>
      <c r="J44" s="2">
        <v>101.30939000000001</v>
      </c>
      <c r="K44" s="2">
        <v>106.1</v>
      </c>
      <c r="L44" s="2">
        <v>57.36786</v>
      </c>
      <c r="M44" s="2">
        <v>79.296837680328636</v>
      </c>
      <c r="N44" s="2">
        <v>70.698385401738804</v>
      </c>
      <c r="O44" s="2">
        <v>65.921467469188897</v>
      </c>
      <c r="P44" s="2">
        <v>27.70612400878948</v>
      </c>
      <c r="Q44" s="2">
        <v>63.055316709658896</v>
      </c>
      <c r="R44" s="2">
        <v>45.858412152479197</v>
      </c>
    </row>
    <row r="45" spans="1:18" ht="11.25" customHeight="1" x14ac:dyDescent="0.25">
      <c r="A45" s="50" t="s">
        <v>329</v>
      </c>
      <c r="B45" s="51" t="s">
        <v>330</v>
      </c>
      <c r="C45" s="2">
        <v>1856.032821922794</v>
      </c>
      <c r="D45" s="2">
        <v>1640.5176600000002</v>
      </c>
      <c r="E45" s="2">
        <v>1446.5464200000001</v>
      </c>
      <c r="F45" s="2">
        <v>652.5</v>
      </c>
      <c r="G45" s="2">
        <v>887.19999999999993</v>
      </c>
      <c r="H45" s="2">
        <v>547.15603648929334</v>
      </c>
      <c r="I45" s="2">
        <v>474.05509999999998</v>
      </c>
      <c r="J45" s="2">
        <v>510.95843000000002</v>
      </c>
      <c r="K45" s="2">
        <v>430.40000000000003</v>
      </c>
      <c r="L45" s="2">
        <v>1203.9482499999999</v>
      </c>
      <c r="M45" s="2">
        <v>1227.978408330946</v>
      </c>
      <c r="N45" s="2">
        <v>1717.0870354447318</v>
      </c>
      <c r="O45" s="2">
        <v>1572.910975817877</v>
      </c>
      <c r="P45" s="2">
        <v>1656.8023311359511</v>
      </c>
      <c r="Q45" s="2">
        <v>1699.9239462156424</v>
      </c>
      <c r="R45" s="2">
        <v>1897.764458764337</v>
      </c>
    </row>
    <row r="46" spans="1:18" ht="11.25" customHeight="1" x14ac:dyDescent="0.25">
      <c r="A46" s="52" t="s">
        <v>62</v>
      </c>
      <c r="B46" s="53" t="s">
        <v>63</v>
      </c>
      <c r="C46" s="1">
        <v>129.12208881045618</v>
      </c>
      <c r="D46" s="1">
        <v>97.9</v>
      </c>
      <c r="E46" s="1">
        <v>103.10674</v>
      </c>
      <c r="F46" s="1">
        <v>91.6</v>
      </c>
      <c r="G46" s="1">
        <v>73.900000000000006</v>
      </c>
      <c r="H46" s="1">
        <v>71.846116261305482</v>
      </c>
      <c r="I46" s="1">
        <v>50.996160000000003</v>
      </c>
      <c r="J46" s="1">
        <v>99.992699999999999</v>
      </c>
      <c r="K46" s="1">
        <v>111.4</v>
      </c>
      <c r="L46" s="1">
        <v>177.09145999999998</v>
      </c>
      <c r="M46" s="1">
        <v>267.65071176077265</v>
      </c>
      <c r="N46" s="1">
        <v>752.89003534919311</v>
      </c>
      <c r="O46" s="1">
        <v>615.44395155607629</v>
      </c>
      <c r="P46" s="1">
        <v>650.85506830992597</v>
      </c>
      <c r="Q46" s="1">
        <v>603.98454434892949</v>
      </c>
      <c r="R46" s="1">
        <v>793.52853877959751</v>
      </c>
    </row>
    <row r="47" spans="1:18" ht="11.25" customHeight="1" x14ac:dyDescent="0.25">
      <c r="A47" s="52" t="s">
        <v>64</v>
      </c>
      <c r="B47" s="53" t="s">
        <v>65</v>
      </c>
      <c r="C47" s="1">
        <v>16.815011195442342</v>
      </c>
      <c r="D47" s="1">
        <v>16.8</v>
      </c>
      <c r="E47" s="1">
        <v>19.801290000000002</v>
      </c>
      <c r="F47" s="1">
        <v>24.7</v>
      </c>
      <c r="G47" s="1">
        <v>20.8</v>
      </c>
      <c r="H47" s="1">
        <v>22.738531476317405</v>
      </c>
      <c r="I47" s="1">
        <v>17.798660000000002</v>
      </c>
      <c r="J47" s="1">
        <v>17.7987</v>
      </c>
      <c r="K47" s="1">
        <v>21.8</v>
      </c>
      <c r="L47" s="1">
        <v>20.8</v>
      </c>
      <c r="M47" s="1">
        <v>21.758861182764978</v>
      </c>
      <c r="N47" s="1">
        <v>25.699818477118647</v>
      </c>
      <c r="O47" s="1">
        <v>22.738523515943537</v>
      </c>
      <c r="P47" s="1">
        <v>12.849909238559301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1197.9793637145306</v>
      </c>
      <c r="D48" s="1">
        <v>1084.8000000000002</v>
      </c>
      <c r="E48" s="1">
        <v>867.5</v>
      </c>
      <c r="F48" s="1">
        <v>88.5</v>
      </c>
      <c r="G48" s="1">
        <v>421.99999999999994</v>
      </c>
      <c r="H48" s="1">
        <v>87.77586701060477</v>
      </c>
      <c r="I48" s="1">
        <v>43.9</v>
      </c>
      <c r="J48" s="1">
        <v>53.9</v>
      </c>
      <c r="K48" s="1">
        <v>12.9</v>
      </c>
      <c r="L48" s="1">
        <v>5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11.2</v>
      </c>
      <c r="L50" s="1">
        <v>5.0999999999999996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512.11635820236518</v>
      </c>
      <c r="D51" s="1">
        <v>441.01766000000003</v>
      </c>
      <c r="E51" s="1">
        <v>456.13839000000002</v>
      </c>
      <c r="F51" s="1">
        <v>447.7</v>
      </c>
      <c r="G51" s="1">
        <v>370.5</v>
      </c>
      <c r="H51" s="1">
        <v>364.79552174106567</v>
      </c>
      <c r="I51" s="1">
        <v>361.36027999999999</v>
      </c>
      <c r="J51" s="1">
        <v>339.26703000000003</v>
      </c>
      <c r="K51" s="1">
        <v>273.10000000000002</v>
      </c>
      <c r="L51" s="1">
        <v>995.95678999999996</v>
      </c>
      <c r="M51" s="1">
        <v>938.5688353874084</v>
      </c>
      <c r="N51" s="1">
        <v>938.49718161841997</v>
      </c>
      <c r="O51" s="1">
        <v>934.72850074585722</v>
      </c>
      <c r="P51" s="1">
        <v>993.09735358746593</v>
      </c>
      <c r="Q51" s="1">
        <v>1095.9394018667128</v>
      </c>
      <c r="R51" s="1">
        <v>1104.2359199847394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557</v>
      </c>
      <c r="B1" s="43" t="s">
        <v>124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2515.2622527944968</v>
      </c>
      <c r="D2" s="30">
        <v>2015.4</v>
      </c>
      <c r="E2" s="30">
        <v>2343.3999999999996</v>
      </c>
      <c r="F2" s="30">
        <v>2519.4</v>
      </c>
      <c r="G2" s="30">
        <v>3799.7000000000003</v>
      </c>
      <c r="H2" s="30">
        <v>2678.4178847807379</v>
      </c>
      <c r="I2" s="30">
        <v>2673.6000000000004</v>
      </c>
      <c r="J2" s="30">
        <v>3396.7000000000003</v>
      </c>
      <c r="K2" s="30">
        <v>3732.0986599999997</v>
      </c>
      <c r="L2" s="30">
        <v>3793</v>
      </c>
      <c r="M2" s="30">
        <v>4082.5453064808157</v>
      </c>
      <c r="N2" s="30">
        <v>4332.2585267985087</v>
      </c>
      <c r="O2" s="30">
        <v>4935.9449512354568</v>
      </c>
      <c r="P2" s="30">
        <v>4662.9406706792779</v>
      </c>
      <c r="Q2" s="30">
        <v>4905.3643136500477</v>
      </c>
      <c r="R2" s="30">
        <v>5101.318429349386</v>
      </c>
    </row>
    <row r="3" spans="1:18" ht="11.25" customHeight="1" x14ac:dyDescent="0.25">
      <c r="A3" s="46" t="s">
        <v>4</v>
      </c>
      <c r="B3" s="47" t="s">
        <v>5</v>
      </c>
      <c r="C3" s="4">
        <v>1567.187350721314</v>
      </c>
      <c r="D3" s="4">
        <v>982</v>
      </c>
      <c r="E3" s="4">
        <v>1179.41731</v>
      </c>
      <c r="F3" s="4">
        <v>1364.1000000000001</v>
      </c>
      <c r="G3" s="4">
        <v>2574.3998300000003</v>
      </c>
      <c r="H3" s="4">
        <v>1165.0981911781048</v>
      </c>
      <c r="I3" s="4">
        <v>1003.4</v>
      </c>
      <c r="J3" s="4">
        <v>1108</v>
      </c>
      <c r="K3" s="4">
        <v>856.74060000000009</v>
      </c>
      <c r="L3" s="4">
        <v>743.8</v>
      </c>
      <c r="M3" s="4">
        <v>897.07438476558355</v>
      </c>
      <c r="N3" s="4">
        <v>1017.497208893952</v>
      </c>
      <c r="O3" s="4">
        <v>1038.3221061685897</v>
      </c>
      <c r="P3" s="4">
        <v>665.56797554218019</v>
      </c>
      <c r="Q3" s="4">
        <v>735.3966530025258</v>
      </c>
      <c r="R3" s="4">
        <v>538.16757428107417</v>
      </c>
    </row>
    <row r="4" spans="1:18" ht="11.25" customHeight="1" x14ac:dyDescent="0.25">
      <c r="A4" s="48" t="s">
        <v>304</v>
      </c>
      <c r="B4" s="49" t="s">
        <v>305</v>
      </c>
      <c r="C4" s="3">
        <v>1567.187350721314</v>
      </c>
      <c r="D4" s="3">
        <v>982</v>
      </c>
      <c r="E4" s="3">
        <v>1179.41731</v>
      </c>
      <c r="F4" s="3">
        <v>1364.1000000000001</v>
      </c>
      <c r="G4" s="3">
        <v>2574.3998300000003</v>
      </c>
      <c r="H4" s="3">
        <v>1165.0981911781048</v>
      </c>
      <c r="I4" s="3">
        <v>1003.4</v>
      </c>
      <c r="J4" s="3">
        <v>1102.2919899999999</v>
      </c>
      <c r="K4" s="3">
        <v>813.2</v>
      </c>
      <c r="L4" s="3">
        <v>743.8</v>
      </c>
      <c r="M4" s="3">
        <v>897.07438476558355</v>
      </c>
      <c r="N4" s="3">
        <v>1017.497208893952</v>
      </c>
      <c r="O4" s="3">
        <v>1038.3221061685897</v>
      </c>
      <c r="P4" s="3">
        <v>665.56797554218019</v>
      </c>
      <c r="Q4" s="3">
        <v>735.3966530025258</v>
      </c>
      <c r="R4" s="3">
        <v>538.16757428107417</v>
      </c>
    </row>
    <row r="5" spans="1:18" ht="11.25" customHeight="1" x14ac:dyDescent="0.25">
      <c r="A5" s="50" t="s">
        <v>306</v>
      </c>
      <c r="B5" s="51" t="s">
        <v>307</v>
      </c>
      <c r="C5" s="2">
        <v>1567.187350721314</v>
      </c>
      <c r="D5" s="2">
        <v>982</v>
      </c>
      <c r="E5" s="2">
        <v>1179.41731</v>
      </c>
      <c r="F5" s="2">
        <v>1364.1000000000001</v>
      </c>
      <c r="G5" s="2">
        <v>2574.3998300000003</v>
      </c>
      <c r="H5" s="2">
        <v>1165.0981911781048</v>
      </c>
      <c r="I5" s="2">
        <v>1003.4</v>
      </c>
      <c r="J5" s="2">
        <v>1102.2919899999999</v>
      </c>
      <c r="K5" s="2">
        <v>813.2</v>
      </c>
      <c r="L5" s="2">
        <v>743.8</v>
      </c>
      <c r="M5" s="2">
        <v>895.71364659939059</v>
      </c>
      <c r="N5" s="2">
        <v>1017.497208893952</v>
      </c>
      <c r="O5" s="2">
        <v>1038.3221061685897</v>
      </c>
      <c r="P5" s="2">
        <v>665.56797554218019</v>
      </c>
      <c r="Q5" s="2">
        <v>735.3966530025258</v>
      </c>
      <c r="R5" s="2">
        <v>538.16757428107417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11.605850975213386</v>
      </c>
      <c r="O7" s="1">
        <v>25.3893188115028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1361.612687494028</v>
      </c>
      <c r="D8" s="1">
        <v>867.6</v>
      </c>
      <c r="E8" s="1">
        <v>1088.6173100000001</v>
      </c>
      <c r="F8" s="1">
        <v>1296.4000000000001</v>
      </c>
      <c r="G8" s="1">
        <v>2479.3998300000003</v>
      </c>
      <c r="H8" s="1">
        <v>1107.9184835254823</v>
      </c>
      <c r="I8" s="1">
        <v>988.19999999999993</v>
      </c>
      <c r="J8" s="1">
        <v>1102.2919899999999</v>
      </c>
      <c r="K8" s="1">
        <v>813.2</v>
      </c>
      <c r="L8" s="1">
        <v>743.8</v>
      </c>
      <c r="M8" s="1">
        <v>895.71364659939059</v>
      </c>
      <c r="N8" s="1">
        <v>1005.8913579187387</v>
      </c>
      <c r="O8" s="1">
        <v>1012.9327873570869</v>
      </c>
      <c r="P8" s="1">
        <v>665.56797554218019</v>
      </c>
      <c r="Q8" s="1">
        <v>735.3966530025258</v>
      </c>
      <c r="R8" s="1">
        <v>538.16757428107417</v>
      </c>
    </row>
    <row r="9" spans="1:18" ht="11.25" customHeight="1" x14ac:dyDescent="0.25">
      <c r="A9" s="52" t="s">
        <v>12</v>
      </c>
      <c r="B9" s="53" t="s">
        <v>13</v>
      </c>
      <c r="C9" s="1">
        <v>205.57466322728601</v>
      </c>
      <c r="D9" s="1">
        <v>114.4</v>
      </c>
      <c r="E9" s="1">
        <v>90.8</v>
      </c>
      <c r="F9" s="1">
        <v>67.7</v>
      </c>
      <c r="G9" s="1">
        <v>95</v>
      </c>
      <c r="H9" s="1">
        <v>57.179707652622497</v>
      </c>
      <c r="I9" s="1">
        <v>15.2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1.3607381661930025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1.3607381661930025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5.7080099999999998</v>
      </c>
      <c r="K15" s="3">
        <v>43.540599999999998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43.540599999999998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5.7080099999999998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715.43899875800173</v>
      </c>
      <c r="D21" s="4">
        <v>901.66931999999997</v>
      </c>
      <c r="E21" s="4">
        <v>1044.7388799999999</v>
      </c>
      <c r="F21" s="4">
        <v>1043.7</v>
      </c>
      <c r="G21" s="4">
        <v>1115.6001700000002</v>
      </c>
      <c r="H21" s="4">
        <v>1401.802634344237</v>
      </c>
      <c r="I21" s="4">
        <v>1523.8460100000002</v>
      </c>
      <c r="J21" s="4">
        <v>2124.0922600000004</v>
      </c>
      <c r="K21" s="4">
        <v>2672.8580599999996</v>
      </c>
      <c r="L21" s="4">
        <v>2857.5000000000005</v>
      </c>
      <c r="M21" s="4">
        <v>3016.3202577236398</v>
      </c>
      <c r="N21" s="4">
        <v>3174.0780714925468</v>
      </c>
      <c r="O21" s="4">
        <v>3655.9575070641567</v>
      </c>
      <c r="P21" s="4">
        <v>3783.8930479045771</v>
      </c>
      <c r="Q21" s="4">
        <v>3913.6382682661106</v>
      </c>
      <c r="R21" s="4">
        <v>4263.5415828445675</v>
      </c>
    </row>
    <row r="22" spans="1:18" ht="11.25" customHeight="1" x14ac:dyDescent="0.25">
      <c r="A22" s="48" t="s">
        <v>313</v>
      </c>
      <c r="B22" s="49" t="s">
        <v>314</v>
      </c>
      <c r="C22" s="3">
        <v>715.43899875800173</v>
      </c>
      <c r="D22" s="3">
        <v>901.66931999999997</v>
      </c>
      <c r="E22" s="3">
        <v>1044.7388799999999</v>
      </c>
      <c r="F22" s="3">
        <v>1043.7</v>
      </c>
      <c r="G22" s="3">
        <v>1115.6001700000002</v>
      </c>
      <c r="H22" s="3">
        <v>1401.802634344237</v>
      </c>
      <c r="I22" s="3">
        <v>1523.8460100000002</v>
      </c>
      <c r="J22" s="3">
        <v>2124.0922600000004</v>
      </c>
      <c r="K22" s="3">
        <v>2672.8580599999996</v>
      </c>
      <c r="L22" s="3">
        <v>2857.5000000000005</v>
      </c>
      <c r="M22" s="3">
        <v>3016.3202577236398</v>
      </c>
      <c r="N22" s="3">
        <v>3174.0780714925468</v>
      </c>
      <c r="O22" s="3">
        <v>3655.9575070641567</v>
      </c>
      <c r="P22" s="3">
        <v>3783.8930479045771</v>
      </c>
      <c r="Q22" s="3">
        <v>3913.6382682661106</v>
      </c>
      <c r="R22" s="3">
        <v>4263.5415828445675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715.43899875800173</v>
      </c>
      <c r="D26" s="2">
        <v>901.66931999999997</v>
      </c>
      <c r="E26" s="2">
        <v>1044.7388799999999</v>
      </c>
      <c r="F26" s="2">
        <v>1043.7</v>
      </c>
      <c r="G26" s="2">
        <v>1115.6001700000002</v>
      </c>
      <c r="H26" s="2">
        <v>1401.802634344237</v>
      </c>
      <c r="I26" s="2">
        <v>1523.8460100000002</v>
      </c>
      <c r="J26" s="2">
        <v>2124.0922600000004</v>
      </c>
      <c r="K26" s="2">
        <v>2672.8580599999996</v>
      </c>
      <c r="L26" s="2">
        <v>2857.5000000000005</v>
      </c>
      <c r="M26" s="2">
        <v>3016.3202577236398</v>
      </c>
      <c r="N26" s="2">
        <v>3174.0780714925468</v>
      </c>
      <c r="O26" s="2">
        <v>3655.9575070641567</v>
      </c>
      <c r="P26" s="2">
        <v>3783.8930479045771</v>
      </c>
      <c r="Q26" s="2">
        <v>3913.6382682661106</v>
      </c>
      <c r="R26" s="2">
        <v>4263.5415828445675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79.72676029425817</v>
      </c>
      <c r="D28" s="1">
        <v>257.8</v>
      </c>
      <c r="E28" s="1">
        <v>283.93887999999998</v>
      </c>
      <c r="F28" s="1">
        <v>305.09999999999997</v>
      </c>
      <c r="G28" s="1">
        <v>382.60016999999999</v>
      </c>
      <c r="H28" s="1">
        <v>626.51630757269811</v>
      </c>
      <c r="I28" s="1">
        <v>667.53584000000001</v>
      </c>
      <c r="J28" s="1">
        <v>1070.7906600000001</v>
      </c>
      <c r="K28" s="1">
        <v>1538.0977099999998</v>
      </c>
      <c r="L28" s="1">
        <v>1701.7582700000005</v>
      </c>
      <c r="M28" s="1">
        <v>1685.511607910576</v>
      </c>
      <c r="N28" s="1">
        <v>1795.7825394713047</v>
      </c>
      <c r="O28" s="1">
        <v>1922.3943591790742</v>
      </c>
      <c r="P28" s="1">
        <v>1733.0427565125842</v>
      </c>
      <c r="Q28" s="1">
        <v>1833.0825318079728</v>
      </c>
      <c r="R28" s="1">
        <v>1842.0502290660243</v>
      </c>
    </row>
    <row r="29" spans="1:18" ht="11.25" customHeight="1" x14ac:dyDescent="0.25">
      <c r="A29" s="57" t="s">
        <v>41</v>
      </c>
      <c r="B29" s="53" t="s">
        <v>42</v>
      </c>
      <c r="C29" s="1">
        <v>635.71223846374357</v>
      </c>
      <c r="D29" s="1">
        <v>643.86932000000002</v>
      </c>
      <c r="E29" s="1">
        <v>760.8</v>
      </c>
      <c r="F29" s="1">
        <v>738.60000000000014</v>
      </c>
      <c r="G29" s="1">
        <v>733.00000000000011</v>
      </c>
      <c r="H29" s="1">
        <v>775.28632677153882</v>
      </c>
      <c r="I29" s="1">
        <v>856.31017000000008</v>
      </c>
      <c r="J29" s="1">
        <v>1053.3016000000002</v>
      </c>
      <c r="K29" s="1">
        <v>1134.76035</v>
      </c>
      <c r="L29" s="1">
        <v>1155.74173</v>
      </c>
      <c r="M29" s="1">
        <v>1330.8086498130638</v>
      </c>
      <c r="N29" s="1">
        <v>1378.2955320212418</v>
      </c>
      <c r="O29" s="1">
        <v>1733.5631478850823</v>
      </c>
      <c r="P29" s="1">
        <v>2050.8502913919929</v>
      </c>
      <c r="Q29" s="1">
        <v>2080.5557364581377</v>
      </c>
      <c r="R29" s="1">
        <v>2421.4913537785433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232.63590331518094</v>
      </c>
      <c r="D52" s="4">
        <v>131.73068000000001</v>
      </c>
      <c r="E52" s="4">
        <v>119.24381000000002</v>
      </c>
      <c r="F52" s="4">
        <v>111.6</v>
      </c>
      <c r="G52" s="4">
        <v>109.70000000000002</v>
      </c>
      <c r="H52" s="4">
        <v>111.5170592583964</v>
      </c>
      <c r="I52" s="4">
        <v>146.35399000000001</v>
      </c>
      <c r="J52" s="4">
        <v>164.60773999999998</v>
      </c>
      <c r="K52" s="4">
        <v>202.5</v>
      </c>
      <c r="L52" s="4">
        <v>191.7</v>
      </c>
      <c r="M52" s="4">
        <v>169.15066399159241</v>
      </c>
      <c r="N52" s="4">
        <v>140.68324641200977</v>
      </c>
      <c r="O52" s="4">
        <v>241.66533800271034</v>
      </c>
      <c r="P52" s="4">
        <v>213.47964723252107</v>
      </c>
      <c r="Q52" s="4">
        <v>256.32939238141154</v>
      </c>
      <c r="R52" s="4">
        <v>299.60927222374414</v>
      </c>
    </row>
    <row r="53" spans="1:18" ht="11.25" customHeight="1" x14ac:dyDescent="0.25">
      <c r="A53" s="48" t="s">
        <v>76</v>
      </c>
      <c r="B53" s="49" t="s">
        <v>77</v>
      </c>
      <c r="C53" s="3">
        <v>13.112639724849499</v>
      </c>
      <c r="D53" s="3">
        <v>11.5</v>
      </c>
      <c r="E53" s="3">
        <v>9.9</v>
      </c>
      <c r="F53" s="3">
        <v>7.5</v>
      </c>
      <c r="G53" s="3">
        <v>10.4</v>
      </c>
      <c r="H53" s="3">
        <v>10.652526989586301</v>
      </c>
      <c r="I53" s="3">
        <v>51.7</v>
      </c>
      <c r="J53" s="3">
        <v>84.1</v>
      </c>
      <c r="K53" s="3">
        <v>121.2</v>
      </c>
      <c r="L53" s="3">
        <v>117.4</v>
      </c>
      <c r="M53" s="3">
        <v>102.226043756568</v>
      </c>
      <c r="N53" s="3">
        <v>113.09352506591628</v>
      </c>
      <c r="O53" s="3">
        <v>216.63326694091248</v>
      </c>
      <c r="P53" s="3">
        <v>187.94783605617636</v>
      </c>
      <c r="Q53" s="3">
        <v>231.48944301136885</v>
      </c>
      <c r="R53" s="3">
        <v>277.92108531575423</v>
      </c>
    </row>
    <row r="54" spans="1:18" ht="11.25" customHeight="1" x14ac:dyDescent="0.25">
      <c r="A54" s="48" t="s">
        <v>331</v>
      </c>
      <c r="B54" s="49" t="s">
        <v>332</v>
      </c>
      <c r="C54" s="3">
        <v>219.52326359033145</v>
      </c>
      <c r="D54" s="3">
        <v>120.23068000000001</v>
      </c>
      <c r="E54" s="3">
        <v>109.34381000000002</v>
      </c>
      <c r="F54" s="3">
        <v>104.1</v>
      </c>
      <c r="G54" s="3">
        <v>99.300000000000011</v>
      </c>
      <c r="H54" s="3">
        <v>100.86453226881009</v>
      </c>
      <c r="I54" s="3">
        <v>94.653989999999993</v>
      </c>
      <c r="J54" s="3">
        <v>80.507739999999998</v>
      </c>
      <c r="K54" s="3">
        <v>81.299999999999983</v>
      </c>
      <c r="L54" s="3">
        <v>74.3</v>
      </c>
      <c r="M54" s="3">
        <v>66.924620235024406</v>
      </c>
      <c r="N54" s="3">
        <v>27.589721346093491</v>
      </c>
      <c r="O54" s="3">
        <v>25.032071061797858</v>
      </c>
      <c r="P54" s="3">
        <v>25.531811176344718</v>
      </c>
      <c r="Q54" s="3">
        <v>24.839949370042714</v>
      </c>
      <c r="R54" s="3">
        <v>21.688186907989937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219.52326359033145</v>
      </c>
      <c r="D57" s="2">
        <v>120.23068000000001</v>
      </c>
      <c r="E57" s="2">
        <v>109.34381000000002</v>
      </c>
      <c r="F57" s="2">
        <v>104.1</v>
      </c>
      <c r="G57" s="2">
        <v>99.300000000000011</v>
      </c>
      <c r="H57" s="2">
        <v>100.86453226881009</v>
      </c>
      <c r="I57" s="2">
        <v>94.653989999999993</v>
      </c>
      <c r="J57" s="2">
        <v>80.507739999999998</v>
      </c>
      <c r="K57" s="2">
        <v>81.299999999999983</v>
      </c>
      <c r="L57" s="2">
        <v>74.3</v>
      </c>
      <c r="M57" s="2">
        <v>66.924620235024406</v>
      </c>
      <c r="N57" s="2">
        <v>27.589721346093491</v>
      </c>
      <c r="O57" s="2">
        <v>25.032071061797858</v>
      </c>
      <c r="P57" s="2">
        <v>25.531811176344718</v>
      </c>
      <c r="Q57" s="2">
        <v>24.839949370042714</v>
      </c>
      <c r="R57" s="2">
        <v>21.688186907989937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432</v>
      </c>
      <c r="B1" s="43" t="s">
        <v>126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1036.8300372599601</v>
      </c>
      <c r="D2" s="30">
        <v>1162.4000000000001</v>
      </c>
      <c r="E2" s="30">
        <v>1152</v>
      </c>
      <c r="F2" s="30">
        <v>1097.8999999999999</v>
      </c>
      <c r="G2" s="30">
        <v>1404.1000000000001</v>
      </c>
      <c r="H2" s="30">
        <v>1235.8842075093157</v>
      </c>
      <c r="I2" s="30">
        <v>1236.7</v>
      </c>
      <c r="J2" s="30">
        <v>1234.5</v>
      </c>
      <c r="K2" s="30">
        <v>1208.8</v>
      </c>
      <c r="L2" s="30">
        <v>960</v>
      </c>
      <c r="M2" s="30">
        <v>892.61488487627821</v>
      </c>
      <c r="N2" s="30">
        <v>964.1731155058751</v>
      </c>
      <c r="O2" s="30">
        <v>926.9848094009742</v>
      </c>
      <c r="P2" s="30">
        <v>974.03745103659173</v>
      </c>
      <c r="Q2" s="30">
        <v>1129.3589376134514</v>
      </c>
      <c r="R2" s="30">
        <v>1073.0629597783509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1036.8300372599601</v>
      </c>
      <c r="D21" s="4">
        <v>1162.4000000000001</v>
      </c>
      <c r="E21" s="4">
        <v>1152</v>
      </c>
      <c r="F21" s="4">
        <v>1097.8999999999999</v>
      </c>
      <c r="G21" s="4">
        <v>1404.1000000000001</v>
      </c>
      <c r="H21" s="4">
        <v>1235.8842075093157</v>
      </c>
      <c r="I21" s="4">
        <v>1236.7</v>
      </c>
      <c r="J21" s="4">
        <v>1234.5</v>
      </c>
      <c r="K21" s="4">
        <v>1208.8</v>
      </c>
      <c r="L21" s="4">
        <v>960</v>
      </c>
      <c r="M21" s="4">
        <v>892.61488487627821</v>
      </c>
      <c r="N21" s="4">
        <v>964.1731155058751</v>
      </c>
      <c r="O21" s="4">
        <v>926.9848094009742</v>
      </c>
      <c r="P21" s="4">
        <v>974.03745103659173</v>
      </c>
      <c r="Q21" s="4">
        <v>1129.3589376134514</v>
      </c>
      <c r="R21" s="4">
        <v>1073.0629597783509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1036.8300372599601</v>
      </c>
      <c r="D30" s="3">
        <v>1162.4000000000001</v>
      </c>
      <c r="E30" s="3">
        <v>1152</v>
      </c>
      <c r="F30" s="3">
        <v>1097.8999999999999</v>
      </c>
      <c r="G30" s="3">
        <v>1404.1000000000001</v>
      </c>
      <c r="H30" s="3">
        <v>1235.8842075093157</v>
      </c>
      <c r="I30" s="3">
        <v>1236.7</v>
      </c>
      <c r="J30" s="3">
        <v>1234.5</v>
      </c>
      <c r="K30" s="3">
        <v>1208.8</v>
      </c>
      <c r="L30" s="3">
        <v>960</v>
      </c>
      <c r="M30" s="3">
        <v>892.61488487627821</v>
      </c>
      <c r="N30" s="3">
        <v>964.1731155058751</v>
      </c>
      <c r="O30" s="3">
        <v>926.9848094009742</v>
      </c>
      <c r="P30" s="3">
        <v>974.03745103659173</v>
      </c>
      <c r="Q30" s="3">
        <v>1129.3589376134514</v>
      </c>
      <c r="R30" s="3">
        <v>1073.0629597783509</v>
      </c>
    </row>
    <row r="31" spans="1:18" ht="11.25" customHeight="1" x14ac:dyDescent="0.25">
      <c r="A31" s="50" t="s">
        <v>321</v>
      </c>
      <c r="B31" s="51" t="s">
        <v>322</v>
      </c>
      <c r="C31" s="2">
        <v>301.184675647272</v>
      </c>
      <c r="D31" s="2">
        <v>289.3</v>
      </c>
      <c r="E31" s="2">
        <v>271</v>
      </c>
      <c r="F31" s="2">
        <v>250.4</v>
      </c>
      <c r="G31" s="2">
        <v>261.2</v>
      </c>
      <c r="H31" s="2">
        <v>262.32444826597902</v>
      </c>
      <c r="I31" s="2">
        <v>290.39999999999998</v>
      </c>
      <c r="J31" s="2">
        <v>367</v>
      </c>
      <c r="K31" s="2">
        <v>367</v>
      </c>
      <c r="L31" s="2">
        <v>255.8</v>
      </c>
      <c r="M31" s="2">
        <v>322.77634470239798</v>
      </c>
      <c r="N31" s="2">
        <v>357.31346135473399</v>
      </c>
      <c r="O31" s="2">
        <v>279.59300659214699</v>
      </c>
      <c r="P31" s="2">
        <v>276.344702398013</v>
      </c>
      <c r="Q31" s="2">
        <v>391.85057800707</v>
      </c>
      <c r="R31" s="2">
        <v>380.26655202063597</v>
      </c>
    </row>
    <row r="32" spans="1:18" ht="11.25" customHeight="1" x14ac:dyDescent="0.25">
      <c r="A32" s="52" t="s">
        <v>323</v>
      </c>
      <c r="B32" s="53" t="s">
        <v>43</v>
      </c>
      <c r="C32" s="1">
        <v>301.184675647272</v>
      </c>
      <c r="D32" s="1">
        <v>289.3</v>
      </c>
      <c r="E32" s="1">
        <v>271</v>
      </c>
      <c r="F32" s="1">
        <v>250.4</v>
      </c>
      <c r="G32" s="1">
        <v>261.2</v>
      </c>
      <c r="H32" s="1">
        <v>262.32444826597902</v>
      </c>
      <c r="I32" s="1">
        <v>290.39999999999998</v>
      </c>
      <c r="J32" s="1">
        <v>367</v>
      </c>
      <c r="K32" s="1">
        <v>367</v>
      </c>
      <c r="L32" s="1">
        <v>255.8</v>
      </c>
      <c r="M32" s="1">
        <v>322.77634470239798</v>
      </c>
      <c r="N32" s="1">
        <v>357.31346135473399</v>
      </c>
      <c r="O32" s="1">
        <v>279.59300659214699</v>
      </c>
      <c r="P32" s="1">
        <v>276.344702398013</v>
      </c>
      <c r="Q32" s="1">
        <v>391.85057800707</v>
      </c>
      <c r="R32" s="1">
        <v>380.26655202063597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23.574089997133829</v>
      </c>
      <c r="D43" s="2">
        <v>30.782800000000023</v>
      </c>
      <c r="E43" s="2">
        <v>30.708189999999981</v>
      </c>
      <c r="F43" s="2">
        <v>36.799999999999997</v>
      </c>
      <c r="G43" s="2">
        <v>44</v>
      </c>
      <c r="H43" s="2">
        <v>36.85392184962258</v>
      </c>
      <c r="I43" s="2">
        <v>29.700000000000003</v>
      </c>
      <c r="J43" s="2">
        <v>26.6</v>
      </c>
      <c r="K43" s="2">
        <v>29.700000000000003</v>
      </c>
      <c r="L43" s="2">
        <v>38.9</v>
      </c>
      <c r="M43" s="2">
        <v>48.153739228431093</v>
      </c>
      <c r="N43" s="2">
        <v>56.367631604088885</v>
      </c>
      <c r="O43" s="2">
        <v>60.428011846756355</v>
      </c>
      <c r="P43" s="2">
        <v>55.31909338827267</v>
      </c>
      <c r="Q43" s="2">
        <v>55.985478169484956</v>
      </c>
      <c r="R43" s="2">
        <v>51.136906467946879</v>
      </c>
    </row>
    <row r="44" spans="1:18" ht="11.25" customHeight="1" x14ac:dyDescent="0.25">
      <c r="A44" s="50" t="s">
        <v>328</v>
      </c>
      <c r="B44" s="51" t="s">
        <v>61</v>
      </c>
      <c r="C44" s="2">
        <v>192.98748447501717</v>
      </c>
      <c r="D44" s="2">
        <v>242.68969000000004</v>
      </c>
      <c r="E44" s="2">
        <v>359.25653</v>
      </c>
      <c r="F44" s="2">
        <v>344.9</v>
      </c>
      <c r="G44" s="2">
        <v>223.5</v>
      </c>
      <c r="H44" s="2">
        <v>241.71204738702627</v>
      </c>
      <c r="I44" s="2">
        <v>254.20000000000002</v>
      </c>
      <c r="J44" s="2">
        <v>254.2</v>
      </c>
      <c r="K44" s="2">
        <v>232.10000000000002</v>
      </c>
      <c r="L44" s="2">
        <v>225.50000000000003</v>
      </c>
      <c r="M44" s="2">
        <v>247.45447590946176</v>
      </c>
      <c r="N44" s="2">
        <v>274.19508932836516</v>
      </c>
      <c r="O44" s="2">
        <v>269.41817139581514</v>
      </c>
      <c r="P44" s="2">
        <v>280.89280123197204</v>
      </c>
      <c r="Q44" s="2">
        <v>272.28432215534519</v>
      </c>
      <c r="R44" s="2">
        <v>257.95356835769547</v>
      </c>
    </row>
    <row r="45" spans="1:18" ht="11.25" customHeight="1" x14ac:dyDescent="0.25">
      <c r="A45" s="50" t="s">
        <v>329</v>
      </c>
      <c r="B45" s="51" t="s">
        <v>330</v>
      </c>
      <c r="C45" s="2">
        <v>519.08378714053697</v>
      </c>
      <c r="D45" s="2">
        <v>599.62751000000003</v>
      </c>
      <c r="E45" s="2">
        <v>491.03527999999994</v>
      </c>
      <c r="F45" s="2">
        <v>465.8</v>
      </c>
      <c r="G45" s="2">
        <v>875.40000000000009</v>
      </c>
      <c r="H45" s="2">
        <v>694.99379000668773</v>
      </c>
      <c r="I45" s="2">
        <v>662.40000000000009</v>
      </c>
      <c r="J45" s="2">
        <v>586.70000000000005</v>
      </c>
      <c r="K45" s="2">
        <v>580</v>
      </c>
      <c r="L45" s="2">
        <v>439.8</v>
      </c>
      <c r="M45" s="2">
        <v>274.23032503598728</v>
      </c>
      <c r="N45" s="2">
        <v>276.29693321868712</v>
      </c>
      <c r="O45" s="2">
        <v>317.54561956625577</v>
      </c>
      <c r="P45" s="2">
        <v>361.48085401833407</v>
      </c>
      <c r="Q45" s="2">
        <v>409.2385592815512</v>
      </c>
      <c r="R45" s="2">
        <v>383.70593293207241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3.1</v>
      </c>
      <c r="L46" s="1">
        <v>0</v>
      </c>
      <c r="M46" s="1">
        <v>0</v>
      </c>
      <c r="N46" s="1">
        <v>0</v>
      </c>
      <c r="O46" s="1">
        <v>0</v>
      </c>
      <c r="P46" s="1">
        <v>2.0541763978633392</v>
      </c>
      <c r="Q46" s="1">
        <v>5.1590713671538984</v>
      </c>
      <c r="R46" s="1">
        <v>5.1590713671539099</v>
      </c>
    </row>
    <row r="47" spans="1:18" ht="11.25" customHeight="1" x14ac:dyDescent="0.25">
      <c r="A47" s="52" t="s">
        <v>64</v>
      </c>
      <c r="B47" s="53" t="s">
        <v>65</v>
      </c>
      <c r="C47" s="1">
        <v>468.47234164517056</v>
      </c>
      <c r="D47" s="1">
        <v>560.62751000000003</v>
      </c>
      <c r="E47" s="1">
        <v>445.33527999999995</v>
      </c>
      <c r="F47" s="1">
        <v>417.8</v>
      </c>
      <c r="G47" s="1">
        <v>819.2</v>
      </c>
      <c r="H47" s="1">
        <v>600.38693035253664</v>
      </c>
      <c r="I47" s="1">
        <v>590.20000000000005</v>
      </c>
      <c r="J47" s="1">
        <v>550.1</v>
      </c>
      <c r="K47" s="1">
        <v>525</v>
      </c>
      <c r="L47" s="1">
        <v>218</v>
      </c>
      <c r="M47" s="1">
        <v>249.89192816964541</v>
      </c>
      <c r="N47" s="1">
        <v>261.89452565204908</v>
      </c>
      <c r="O47" s="1">
        <v>296.00171969045562</v>
      </c>
      <c r="P47" s="1">
        <v>344.14054023631093</v>
      </c>
      <c r="Q47" s="1">
        <v>385.23454667048793</v>
      </c>
      <c r="R47" s="1">
        <v>364.096684818955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50.611445495366397</v>
      </c>
      <c r="D51" s="1">
        <v>39</v>
      </c>
      <c r="E51" s="1">
        <v>45.699999999999996</v>
      </c>
      <c r="F51" s="1">
        <v>48</v>
      </c>
      <c r="G51" s="1">
        <v>56.2</v>
      </c>
      <c r="H51" s="1">
        <v>94.606859654151151</v>
      </c>
      <c r="I51" s="1">
        <v>72.2</v>
      </c>
      <c r="J51" s="1">
        <v>36.6</v>
      </c>
      <c r="K51" s="1">
        <v>51.9</v>
      </c>
      <c r="L51" s="1">
        <v>221.8</v>
      </c>
      <c r="M51" s="1">
        <v>24.338396866341878</v>
      </c>
      <c r="N51" s="1">
        <v>14.40240756663804</v>
      </c>
      <c r="O51" s="1">
        <v>21.543899875800143</v>
      </c>
      <c r="P51" s="1">
        <v>15.28613738415979</v>
      </c>
      <c r="Q51" s="1">
        <v>18.844941243909389</v>
      </c>
      <c r="R51" s="1">
        <v>14.4501767459635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431</v>
      </c>
      <c r="B1" s="43" t="s">
        <v>128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1265883.2826131978</v>
      </c>
      <c r="D2" s="30">
        <v>1297734.6303300001</v>
      </c>
      <c r="E2" s="30">
        <v>1308322.6508500001</v>
      </c>
      <c r="F2" s="30">
        <v>1350871.7871900005</v>
      </c>
      <c r="G2" s="30">
        <v>1413251.4967400003</v>
      </c>
      <c r="H2" s="30">
        <v>1463958.88322556</v>
      </c>
      <c r="I2" s="30">
        <v>1502202.6826900002</v>
      </c>
      <c r="J2" s="30">
        <v>1468684.25835</v>
      </c>
      <c r="K2" s="30">
        <v>1502475.1923</v>
      </c>
      <c r="L2" s="30">
        <v>1408165.2531600001</v>
      </c>
      <c r="M2" s="30">
        <v>1453339.8672837478</v>
      </c>
      <c r="N2" s="30">
        <v>1436062.5644477399</v>
      </c>
      <c r="O2" s="30">
        <v>1445370.4838133031</v>
      </c>
      <c r="P2" s="30">
        <v>1444052.4758691669</v>
      </c>
      <c r="Q2" s="30">
        <v>1414825.6419369075</v>
      </c>
      <c r="R2" s="30">
        <v>1477932.8335584619</v>
      </c>
    </row>
    <row r="3" spans="1:18" ht="11.25" customHeight="1" x14ac:dyDescent="0.25">
      <c r="A3" s="46" t="s">
        <v>4</v>
      </c>
      <c r="B3" s="47" t="s">
        <v>5</v>
      </c>
      <c r="C3" s="4">
        <v>131741.61236249347</v>
      </c>
      <c r="D3" s="4">
        <v>146757.96405000001</v>
      </c>
      <c r="E3" s="4">
        <v>139258.19847999999</v>
      </c>
      <c r="F3" s="4">
        <v>145755.67085000005</v>
      </c>
      <c r="G3" s="4">
        <v>156477.41569999995</v>
      </c>
      <c r="H3" s="4">
        <v>153582.37231096512</v>
      </c>
      <c r="I3" s="4">
        <v>168261.99356000006</v>
      </c>
      <c r="J3" s="4">
        <v>166585.07974999998</v>
      </c>
      <c r="K3" s="4">
        <v>162371.96276999995</v>
      </c>
      <c r="L3" s="4">
        <v>132260.28887999998</v>
      </c>
      <c r="M3" s="4">
        <v>136208.89805442042</v>
      </c>
      <c r="N3" s="4">
        <v>145944.30089143285</v>
      </c>
      <c r="O3" s="4">
        <v>153828.29096911848</v>
      </c>
      <c r="P3" s="4">
        <v>162121.74076394405</v>
      </c>
      <c r="Q3" s="4">
        <v>160293.40445332072</v>
      </c>
      <c r="R3" s="4">
        <v>151489.92736886902</v>
      </c>
    </row>
    <row r="4" spans="1:18" ht="11.25" customHeight="1" x14ac:dyDescent="0.25">
      <c r="A4" s="48" t="s">
        <v>304</v>
      </c>
      <c r="B4" s="49" t="s">
        <v>305</v>
      </c>
      <c r="C4" s="3">
        <v>130064.05424849167</v>
      </c>
      <c r="D4" s="3">
        <v>144930.62421000001</v>
      </c>
      <c r="E4" s="3">
        <v>138197.09675999999</v>
      </c>
      <c r="F4" s="3">
        <v>144521.98779000004</v>
      </c>
      <c r="G4" s="3">
        <v>155604.62481999997</v>
      </c>
      <c r="H4" s="3">
        <v>152825.34879068439</v>
      </c>
      <c r="I4" s="3">
        <v>167358.38891000007</v>
      </c>
      <c r="J4" s="3">
        <v>165576.28273999997</v>
      </c>
      <c r="K4" s="3">
        <v>161345.34003999995</v>
      </c>
      <c r="L4" s="3">
        <v>131297.98951999997</v>
      </c>
      <c r="M4" s="3">
        <v>135311.79127386792</v>
      </c>
      <c r="N4" s="3">
        <v>144913.01147545534</v>
      </c>
      <c r="O4" s="3">
        <v>152709.75152674128</v>
      </c>
      <c r="P4" s="3">
        <v>161116.20621891643</v>
      </c>
      <c r="Q4" s="3">
        <v>158992.5768931733</v>
      </c>
      <c r="R4" s="3">
        <v>150358.46320958625</v>
      </c>
    </row>
    <row r="5" spans="1:18" ht="11.25" customHeight="1" x14ac:dyDescent="0.25">
      <c r="A5" s="50" t="s">
        <v>306</v>
      </c>
      <c r="B5" s="51" t="s">
        <v>307</v>
      </c>
      <c r="C5" s="2">
        <v>120704.47943029685</v>
      </c>
      <c r="D5" s="2">
        <v>134744.122</v>
      </c>
      <c r="E5" s="2">
        <v>128591.72378999997</v>
      </c>
      <c r="F5" s="2">
        <v>133701.74836000003</v>
      </c>
      <c r="G5" s="2">
        <v>145604.90751999998</v>
      </c>
      <c r="H5" s="2">
        <v>144137.20611987478</v>
      </c>
      <c r="I5" s="2">
        <v>158241.72860000003</v>
      </c>
      <c r="J5" s="2">
        <v>156260.69740999996</v>
      </c>
      <c r="K5" s="2">
        <v>152366.87387999997</v>
      </c>
      <c r="L5" s="2">
        <v>125979.80118999997</v>
      </c>
      <c r="M5" s="2">
        <v>127063.89085834804</v>
      </c>
      <c r="N5" s="2">
        <v>138103.66167049322</v>
      </c>
      <c r="O5" s="2">
        <v>146753.01355399657</v>
      </c>
      <c r="P5" s="2">
        <v>154028.08546739214</v>
      </c>
      <c r="Q5" s="2">
        <v>151272.40634730991</v>
      </c>
      <c r="R5" s="2">
        <v>143513.17701371631</v>
      </c>
    </row>
    <row r="6" spans="1:18" ht="11.25" customHeight="1" x14ac:dyDescent="0.25">
      <c r="A6" s="52" t="s">
        <v>6</v>
      </c>
      <c r="B6" s="53" t="s">
        <v>7</v>
      </c>
      <c r="C6" s="1">
        <v>118.75624184417842</v>
      </c>
      <c r="D6" s="1">
        <v>232.80212999998909</v>
      </c>
      <c r="E6" s="1">
        <v>973.41351000000611</v>
      </c>
      <c r="F6" s="1">
        <v>2318.4177000000122</v>
      </c>
      <c r="G6" s="1">
        <v>3136.2639300000037</v>
      </c>
      <c r="H6" s="1">
        <v>2960.8681348101122</v>
      </c>
      <c r="I6" s="1">
        <v>2481.2412000000413</v>
      </c>
      <c r="J6" s="1">
        <v>3125.8132700000028</v>
      </c>
      <c r="K6" s="1">
        <v>4015.4533799999649</v>
      </c>
      <c r="L6" s="1">
        <v>2880.8927899999985</v>
      </c>
      <c r="M6" s="1">
        <v>3007.1721916049928</v>
      </c>
      <c r="N6" s="1">
        <v>4659.0603783201577</v>
      </c>
      <c r="O6" s="1">
        <v>4151.1339278609967</v>
      </c>
      <c r="P6" s="1">
        <v>3640.7011006084308</v>
      </c>
      <c r="Q6" s="1">
        <v>3056.916143825722</v>
      </c>
      <c r="R6" s="1">
        <v>3101.8452694262087</v>
      </c>
    </row>
    <row r="7" spans="1:18" ht="11.25" customHeight="1" x14ac:dyDescent="0.25">
      <c r="A7" s="52" t="s">
        <v>8</v>
      </c>
      <c r="B7" s="53" t="s">
        <v>9</v>
      </c>
      <c r="C7" s="1">
        <v>37878.153522929526</v>
      </c>
      <c r="D7" s="1">
        <v>36692.845409999994</v>
      </c>
      <c r="E7" s="1">
        <v>33739.981979999997</v>
      </c>
      <c r="F7" s="1">
        <v>32627.595330000015</v>
      </c>
      <c r="G7" s="1">
        <v>36468.531950000019</v>
      </c>
      <c r="H7" s="1">
        <v>36803.289941264506</v>
      </c>
      <c r="I7" s="1">
        <v>38322.793909999986</v>
      </c>
      <c r="J7" s="1">
        <v>40340.150829999984</v>
      </c>
      <c r="K7" s="1">
        <v>39298.272649999992</v>
      </c>
      <c r="L7" s="1">
        <v>25351.891009999981</v>
      </c>
      <c r="M7" s="1">
        <v>34031.475871781658</v>
      </c>
      <c r="N7" s="1">
        <v>32549.571946031268</v>
      </c>
      <c r="O7" s="1">
        <v>30930.143351044248</v>
      </c>
      <c r="P7" s="1">
        <v>30438.2174182813</v>
      </c>
      <c r="Q7" s="1">
        <v>31738.914034076872</v>
      </c>
      <c r="R7" s="1">
        <v>27637.628290870281</v>
      </c>
    </row>
    <row r="8" spans="1:18" ht="11.25" customHeight="1" x14ac:dyDescent="0.25">
      <c r="A8" s="52" t="s">
        <v>10</v>
      </c>
      <c r="B8" s="53" t="s">
        <v>11</v>
      </c>
      <c r="C8" s="1">
        <v>82204.936257196649</v>
      </c>
      <c r="D8" s="1">
        <v>97386.092320000025</v>
      </c>
      <c r="E8" s="1">
        <v>93379.138929999972</v>
      </c>
      <c r="F8" s="1">
        <v>98211.989660000007</v>
      </c>
      <c r="G8" s="1">
        <v>105143.72487999998</v>
      </c>
      <c r="H8" s="1">
        <v>103246.29290634733</v>
      </c>
      <c r="I8" s="1">
        <v>116252.80001999998</v>
      </c>
      <c r="J8" s="1">
        <v>111196.43941999998</v>
      </c>
      <c r="K8" s="1">
        <v>107590.00162</v>
      </c>
      <c r="L8" s="1">
        <v>96659.426399999997</v>
      </c>
      <c r="M8" s="1">
        <v>89007.081885518419</v>
      </c>
      <c r="N8" s="1">
        <v>100015.28737215442</v>
      </c>
      <c r="O8" s="1">
        <v>110488.39844443003</v>
      </c>
      <c r="P8" s="1">
        <v>118998.75180334249</v>
      </c>
      <c r="Q8" s="1">
        <v>115646.15729683435</v>
      </c>
      <c r="R8" s="1">
        <v>111900.20981512973</v>
      </c>
    </row>
    <row r="9" spans="1:18" ht="11.25" customHeight="1" x14ac:dyDescent="0.25">
      <c r="A9" s="52" t="s">
        <v>12</v>
      </c>
      <c r="B9" s="53" t="s">
        <v>13</v>
      </c>
      <c r="C9" s="1">
        <v>502.63340832648834</v>
      </c>
      <c r="D9" s="1">
        <v>432.38213999999999</v>
      </c>
      <c r="E9" s="1">
        <v>499.18937</v>
      </c>
      <c r="F9" s="1">
        <v>543.74567000000002</v>
      </c>
      <c r="G9" s="1">
        <v>856.38675999999987</v>
      </c>
      <c r="H9" s="1">
        <v>1126.7551374528475</v>
      </c>
      <c r="I9" s="1">
        <v>1184.89347</v>
      </c>
      <c r="J9" s="1">
        <v>1598.2938899999999</v>
      </c>
      <c r="K9" s="1">
        <v>1463.1462300000003</v>
      </c>
      <c r="L9" s="1">
        <v>1087.5909899999999</v>
      </c>
      <c r="M9" s="1">
        <v>1018.1609094429728</v>
      </c>
      <c r="N9" s="1">
        <v>879.74197398736283</v>
      </c>
      <c r="O9" s="1">
        <v>1183.3378306613083</v>
      </c>
      <c r="P9" s="1">
        <v>950.41514515991958</v>
      </c>
      <c r="Q9" s="1">
        <v>830.41887257298754</v>
      </c>
      <c r="R9" s="1">
        <v>873.49363829009951</v>
      </c>
    </row>
    <row r="10" spans="1:18" ht="11.25" customHeight="1" x14ac:dyDescent="0.25">
      <c r="A10" s="50" t="s">
        <v>14</v>
      </c>
      <c r="B10" s="51" t="s">
        <v>15</v>
      </c>
      <c r="C10" s="2">
        <v>95.156182203904223</v>
      </c>
      <c r="D10" s="2">
        <v>92.399389999999983</v>
      </c>
      <c r="E10" s="2">
        <v>98.699930000000009</v>
      </c>
      <c r="F10" s="2">
        <v>74.899950000000004</v>
      </c>
      <c r="G10" s="2">
        <v>73.499970000000019</v>
      </c>
      <c r="H10" s="2">
        <v>114.07282025608674</v>
      </c>
      <c r="I10" s="2">
        <v>116.90074</v>
      </c>
      <c r="J10" s="2">
        <v>114.10003</v>
      </c>
      <c r="K10" s="2">
        <v>200.20131999999998</v>
      </c>
      <c r="L10" s="2">
        <v>145.59926999999999</v>
      </c>
      <c r="M10" s="2">
        <v>349.90932683449415</v>
      </c>
      <c r="N10" s="2">
        <v>275.05482997093304</v>
      </c>
      <c r="O10" s="2">
        <v>198.05091570595883</v>
      </c>
      <c r="P10" s="2">
        <v>180.59144176125182</v>
      </c>
      <c r="Q10" s="2">
        <v>128.06914188865187</v>
      </c>
      <c r="R10" s="2">
        <v>162.34350210427763</v>
      </c>
    </row>
    <row r="11" spans="1:18" ht="11.25" customHeight="1" x14ac:dyDescent="0.25">
      <c r="A11" s="50" t="s">
        <v>308</v>
      </c>
      <c r="B11" s="51" t="s">
        <v>309</v>
      </c>
      <c r="C11" s="2">
        <v>9169.8595465657163</v>
      </c>
      <c r="D11" s="2">
        <v>9963.6028500000011</v>
      </c>
      <c r="E11" s="2">
        <v>9158.2718499999974</v>
      </c>
      <c r="F11" s="2">
        <v>10375.339699999999</v>
      </c>
      <c r="G11" s="2">
        <v>9443.5992800000004</v>
      </c>
      <c r="H11" s="2">
        <v>8192.2939110579282</v>
      </c>
      <c r="I11" s="2">
        <v>8580.2456099999999</v>
      </c>
      <c r="J11" s="2">
        <v>8792.7737699999998</v>
      </c>
      <c r="K11" s="2">
        <v>8368.5522600000004</v>
      </c>
      <c r="L11" s="2">
        <v>4769.1885699999984</v>
      </c>
      <c r="M11" s="2">
        <v>7522.4989522612186</v>
      </c>
      <c r="N11" s="2">
        <v>6182.2128118929968</v>
      </c>
      <c r="O11" s="2">
        <v>5340.8502237033572</v>
      </c>
      <c r="P11" s="2">
        <v>6445.6248339213125</v>
      </c>
      <c r="Q11" s="2">
        <v>7075.2834444408772</v>
      </c>
      <c r="R11" s="2">
        <v>6193.0920981060435</v>
      </c>
    </row>
    <row r="12" spans="1:18" ht="11.25" customHeight="1" x14ac:dyDescent="0.25">
      <c r="A12" s="52" t="s">
        <v>16</v>
      </c>
      <c r="B12" s="53" t="s">
        <v>17</v>
      </c>
      <c r="C12" s="1">
        <v>9169.8595465657163</v>
      </c>
      <c r="D12" s="1">
        <v>9963.6028500000011</v>
      </c>
      <c r="E12" s="1">
        <v>9158.2718499999974</v>
      </c>
      <c r="F12" s="1">
        <v>10375.339699999999</v>
      </c>
      <c r="G12" s="1">
        <v>9443.5992800000004</v>
      </c>
      <c r="H12" s="1">
        <v>8192.2939110579282</v>
      </c>
      <c r="I12" s="1">
        <v>8580.2456099999999</v>
      </c>
      <c r="J12" s="1">
        <v>8792.7737699999998</v>
      </c>
      <c r="K12" s="1">
        <v>8368.5522600000004</v>
      </c>
      <c r="L12" s="1">
        <v>4769.1885699999984</v>
      </c>
      <c r="M12" s="1">
        <v>7522.4989522612186</v>
      </c>
      <c r="N12" s="1">
        <v>6182.2128118929968</v>
      </c>
      <c r="O12" s="1">
        <v>5340.8502237033572</v>
      </c>
      <c r="P12" s="1">
        <v>6445.6248339213125</v>
      </c>
      <c r="Q12" s="1">
        <v>7075.2834444408772</v>
      </c>
      <c r="R12" s="1">
        <v>6193.0920981060435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94.559089425192852</v>
      </c>
      <c r="D14" s="2">
        <v>130.49996999999999</v>
      </c>
      <c r="E14" s="2">
        <v>348.40118999999999</v>
      </c>
      <c r="F14" s="2">
        <v>369.99977999999999</v>
      </c>
      <c r="G14" s="2">
        <v>482.61805000000004</v>
      </c>
      <c r="H14" s="2">
        <v>381.77593949560196</v>
      </c>
      <c r="I14" s="2">
        <v>419.51396</v>
      </c>
      <c r="J14" s="2">
        <v>408.71152999999998</v>
      </c>
      <c r="K14" s="2">
        <v>409.71258</v>
      </c>
      <c r="L14" s="2">
        <v>403.40048999999999</v>
      </c>
      <c r="M14" s="2">
        <v>375.4921364241867</v>
      </c>
      <c r="N14" s="2">
        <v>352.08216309817215</v>
      </c>
      <c r="O14" s="2">
        <v>417.8368333353809</v>
      </c>
      <c r="P14" s="2">
        <v>461.90447584169203</v>
      </c>
      <c r="Q14" s="2">
        <v>516.81795953387609</v>
      </c>
      <c r="R14" s="2">
        <v>489.85059565959722</v>
      </c>
    </row>
    <row r="15" spans="1:18" ht="11.25" customHeight="1" x14ac:dyDescent="0.25">
      <c r="A15" s="54" t="s">
        <v>310</v>
      </c>
      <c r="B15" s="49" t="s">
        <v>311</v>
      </c>
      <c r="C15" s="3">
        <v>1415.7606717835611</v>
      </c>
      <c r="D15" s="3">
        <v>1600.8979000000002</v>
      </c>
      <c r="E15" s="3">
        <v>923.70171999999991</v>
      </c>
      <c r="F15" s="3">
        <v>1020.58306</v>
      </c>
      <c r="G15" s="3">
        <v>643.49088000000006</v>
      </c>
      <c r="H15" s="3">
        <v>722.48640362841093</v>
      </c>
      <c r="I15" s="3">
        <v>903.60464999999999</v>
      </c>
      <c r="J15" s="3">
        <v>1008.79701</v>
      </c>
      <c r="K15" s="3">
        <v>1020.7227299999998</v>
      </c>
      <c r="L15" s="3">
        <v>957.89936</v>
      </c>
      <c r="M15" s="3">
        <v>897.10678055251822</v>
      </c>
      <c r="N15" s="3">
        <v>1031.2894159775274</v>
      </c>
      <c r="O15" s="3">
        <v>1118.539442377182</v>
      </c>
      <c r="P15" s="3">
        <v>1005.5345450276146</v>
      </c>
      <c r="Q15" s="3">
        <v>1300.8275601474245</v>
      </c>
      <c r="R15" s="3">
        <v>1131.4641592827679</v>
      </c>
    </row>
    <row r="16" spans="1:18" ht="11.25" customHeight="1" x14ac:dyDescent="0.25">
      <c r="A16" s="50" t="s">
        <v>22</v>
      </c>
      <c r="B16" s="51" t="s">
        <v>23</v>
      </c>
      <c r="C16" s="2">
        <v>1073.7798371615249</v>
      </c>
      <c r="D16" s="2">
        <v>1249.8969900000002</v>
      </c>
      <c r="E16" s="2">
        <v>573.49876999999992</v>
      </c>
      <c r="F16" s="2">
        <v>670.38218000000006</v>
      </c>
      <c r="G16" s="2">
        <v>298.79625999999996</v>
      </c>
      <c r="H16" s="2">
        <v>391.25334630755515</v>
      </c>
      <c r="I16" s="2">
        <v>524.69823999999994</v>
      </c>
      <c r="J16" s="2">
        <v>582.79952000000003</v>
      </c>
      <c r="K16" s="2">
        <v>565.71469999999999</v>
      </c>
      <c r="L16" s="2">
        <v>469.70042999999998</v>
      </c>
      <c r="M16" s="2">
        <v>388.38715960785862</v>
      </c>
      <c r="N16" s="2">
        <v>422.18415857290779</v>
      </c>
      <c r="O16" s="2">
        <v>519.98965466136428</v>
      </c>
      <c r="P16" s="2">
        <v>493.88038969195702</v>
      </c>
      <c r="Q16" s="2">
        <v>788.47755018295845</v>
      </c>
      <c r="R16" s="2">
        <v>676.93600910322095</v>
      </c>
    </row>
    <row r="17" spans="1:18" ht="11.25" customHeight="1" x14ac:dyDescent="0.25">
      <c r="A17" s="55" t="s">
        <v>25</v>
      </c>
      <c r="B17" s="51" t="s">
        <v>26</v>
      </c>
      <c r="C17" s="2">
        <v>69.695232635903295</v>
      </c>
      <c r="D17" s="2">
        <v>82.100290000000001</v>
      </c>
      <c r="E17" s="2">
        <v>103.30033999999999</v>
      </c>
      <c r="F17" s="2">
        <v>103.3</v>
      </c>
      <c r="G17" s="2">
        <v>129.69996</v>
      </c>
      <c r="H17" s="2">
        <v>100.98407236024417</v>
      </c>
      <c r="I17" s="2">
        <v>87.903509999999997</v>
      </c>
      <c r="J17" s="2">
        <v>135.59544</v>
      </c>
      <c r="K17" s="2">
        <v>166.50015999999999</v>
      </c>
      <c r="L17" s="2">
        <v>169.09994</v>
      </c>
      <c r="M17" s="2">
        <v>122.2643125181162</v>
      </c>
      <c r="N17" s="2">
        <v>144.78823586370322</v>
      </c>
      <c r="O17" s="2">
        <v>133.27611718245075</v>
      </c>
      <c r="P17" s="2">
        <v>62.625268010198333</v>
      </c>
      <c r="Q17" s="2">
        <v>52.808849003312815</v>
      </c>
      <c r="R17" s="2">
        <v>47.530208480558599</v>
      </c>
    </row>
    <row r="18" spans="1:18" ht="11.25" customHeight="1" x14ac:dyDescent="0.25">
      <c r="A18" s="56" t="s">
        <v>312</v>
      </c>
      <c r="B18" s="51" t="s">
        <v>24</v>
      </c>
      <c r="C18" s="2">
        <v>272.28560198613275</v>
      </c>
      <c r="D18" s="2">
        <v>268.90061999999995</v>
      </c>
      <c r="E18" s="2">
        <v>246.90260999999998</v>
      </c>
      <c r="F18" s="2">
        <v>245.50009000000003</v>
      </c>
      <c r="G18" s="2">
        <v>213.09464000000003</v>
      </c>
      <c r="H18" s="2">
        <v>224.99438505650721</v>
      </c>
      <c r="I18" s="2">
        <v>283.80290000000002</v>
      </c>
      <c r="J18" s="2">
        <v>278.90215999999998</v>
      </c>
      <c r="K18" s="2">
        <v>271.80094999999994</v>
      </c>
      <c r="L18" s="2">
        <v>299.99915000000004</v>
      </c>
      <c r="M18" s="2">
        <v>361.61533517728378</v>
      </c>
      <c r="N18" s="2">
        <v>431.83403422983474</v>
      </c>
      <c r="O18" s="2">
        <v>428.96915609291011</v>
      </c>
      <c r="P18" s="2">
        <v>407.95059759025855</v>
      </c>
      <c r="Q18" s="2">
        <v>432.31272874561859</v>
      </c>
      <c r="R18" s="2">
        <v>385.49872779386556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1.40079</v>
      </c>
      <c r="G19" s="2">
        <v>1.90002</v>
      </c>
      <c r="H19" s="2">
        <v>5.2545999041044658</v>
      </c>
      <c r="I19" s="2">
        <v>7.2</v>
      </c>
      <c r="J19" s="2">
        <v>11.499890000000001</v>
      </c>
      <c r="K19" s="2">
        <v>16.70692</v>
      </c>
      <c r="L19" s="2">
        <v>19.09984</v>
      </c>
      <c r="M19" s="2">
        <v>24.8399732492596</v>
      </c>
      <c r="N19" s="2">
        <v>32.482987311081615</v>
      </c>
      <c r="O19" s="2">
        <v>36.304514440456813</v>
      </c>
      <c r="P19" s="2">
        <v>41.078289735200805</v>
      </c>
      <c r="Q19" s="2">
        <v>27.228432215534731</v>
      </c>
      <c r="R19" s="2">
        <v>21.499213905122723</v>
      </c>
    </row>
    <row r="20" spans="1:18" ht="11.25" customHeight="1" x14ac:dyDescent="0.25">
      <c r="A20" s="48" t="s">
        <v>29</v>
      </c>
      <c r="B20" s="49" t="s">
        <v>30</v>
      </c>
      <c r="C20" s="3">
        <v>261.79744221824467</v>
      </c>
      <c r="D20" s="3">
        <v>226.44193999999999</v>
      </c>
      <c r="E20" s="3">
        <v>137.4</v>
      </c>
      <c r="F20" s="3">
        <v>213.1</v>
      </c>
      <c r="G20" s="3">
        <v>229.3</v>
      </c>
      <c r="H20" s="3">
        <v>34.537116652335897</v>
      </c>
      <c r="I20" s="3">
        <v>0</v>
      </c>
      <c r="J20" s="3">
        <v>0</v>
      </c>
      <c r="K20" s="3">
        <v>5.9</v>
      </c>
      <c r="L20" s="3">
        <v>4.4000000000000004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867991.64450971899</v>
      </c>
      <c r="D21" s="4">
        <v>880006.64543000003</v>
      </c>
      <c r="E21" s="4">
        <v>875394.97928999993</v>
      </c>
      <c r="F21" s="4">
        <v>893077.77961000009</v>
      </c>
      <c r="G21" s="4">
        <v>930353.2768300001</v>
      </c>
      <c r="H21" s="4">
        <v>954495.61306127987</v>
      </c>
      <c r="I21" s="4">
        <v>965499.77777000004</v>
      </c>
      <c r="J21" s="4">
        <v>939069.33280000009</v>
      </c>
      <c r="K21" s="4">
        <v>956337.98953999998</v>
      </c>
      <c r="L21" s="4">
        <v>904191.68105999986</v>
      </c>
      <c r="M21" s="4">
        <v>914286.17706160049</v>
      </c>
      <c r="N21" s="4">
        <v>894267.63443642808</v>
      </c>
      <c r="O21" s="4">
        <v>901472.74446368124</v>
      </c>
      <c r="P21" s="4">
        <v>893249.64889624645</v>
      </c>
      <c r="Q21" s="4">
        <v>884639.45734894671</v>
      </c>
      <c r="R21" s="4">
        <v>934110.21164608444</v>
      </c>
    </row>
    <row r="22" spans="1:18" ht="11.25" customHeight="1" x14ac:dyDescent="0.25">
      <c r="A22" s="48" t="s">
        <v>313</v>
      </c>
      <c r="B22" s="49" t="s">
        <v>314</v>
      </c>
      <c r="C22" s="3">
        <v>632063.71348266036</v>
      </c>
      <c r="D22" s="3">
        <v>633969.83345000003</v>
      </c>
      <c r="E22" s="3">
        <v>623033.65658999991</v>
      </c>
      <c r="F22" s="3">
        <v>637326.85530000005</v>
      </c>
      <c r="G22" s="3">
        <v>658932.40121000004</v>
      </c>
      <c r="H22" s="3">
        <v>657313.09499949741</v>
      </c>
      <c r="I22" s="3">
        <v>657260.47814000002</v>
      </c>
      <c r="J22" s="3">
        <v>646719.84408000007</v>
      </c>
      <c r="K22" s="3">
        <v>652298.59869999997</v>
      </c>
      <c r="L22" s="3">
        <v>601402.62333999993</v>
      </c>
      <c r="M22" s="3">
        <v>597460.82882604247</v>
      </c>
      <c r="N22" s="3">
        <v>581964.1162235412</v>
      </c>
      <c r="O22" s="3">
        <v>591751.67926927097</v>
      </c>
      <c r="P22" s="3">
        <v>572814.70254554925</v>
      </c>
      <c r="Q22" s="3">
        <v>565662.81911167828</v>
      </c>
      <c r="R22" s="3">
        <v>595161.57419950096</v>
      </c>
    </row>
    <row r="23" spans="1:18" ht="11.25" customHeight="1" x14ac:dyDescent="0.25">
      <c r="A23" s="50" t="s">
        <v>315</v>
      </c>
      <c r="B23" s="51" t="s">
        <v>316</v>
      </c>
      <c r="C23" s="2">
        <v>609822.10317696305</v>
      </c>
      <c r="D23" s="2">
        <v>611130.63803999999</v>
      </c>
      <c r="E23" s="2">
        <v>599851.67106999992</v>
      </c>
      <c r="F23" s="2">
        <v>616062.42845000001</v>
      </c>
      <c r="G23" s="2">
        <v>636697.70133000007</v>
      </c>
      <c r="H23" s="2">
        <v>635399.15704653307</v>
      </c>
      <c r="I23" s="2">
        <v>630531.16326000006</v>
      </c>
      <c r="J23" s="2">
        <v>618149.47359000007</v>
      </c>
      <c r="K23" s="2">
        <v>624216.32514999993</v>
      </c>
      <c r="L23" s="2">
        <v>574401.32497999992</v>
      </c>
      <c r="M23" s="2">
        <v>572923.42543073662</v>
      </c>
      <c r="N23" s="2">
        <v>555018.35379625275</v>
      </c>
      <c r="O23" s="2">
        <v>567668.96842955123</v>
      </c>
      <c r="P23" s="2">
        <v>540245.17148700275</v>
      </c>
      <c r="Q23" s="2">
        <v>535100.95438147336</v>
      </c>
      <c r="R23" s="2">
        <v>567104.23166801978</v>
      </c>
    </row>
    <row r="24" spans="1:18" ht="11.25" customHeight="1" x14ac:dyDescent="0.25">
      <c r="A24" s="52" t="s">
        <v>33</v>
      </c>
      <c r="B24" s="53" t="s">
        <v>34</v>
      </c>
      <c r="C24" s="1">
        <v>602648.84512411605</v>
      </c>
      <c r="D24" s="1">
        <v>602905.42275999999</v>
      </c>
      <c r="E24" s="1">
        <v>589693.85833999992</v>
      </c>
      <c r="F24" s="1">
        <v>605483.53164000006</v>
      </c>
      <c r="G24" s="1">
        <v>626559.81675000011</v>
      </c>
      <c r="H24" s="1">
        <v>624312.98304847267</v>
      </c>
      <c r="I24" s="1">
        <v>616460.16964000009</v>
      </c>
      <c r="J24" s="1">
        <v>606189.97632000002</v>
      </c>
      <c r="K24" s="1">
        <v>613549.32835999993</v>
      </c>
      <c r="L24" s="1">
        <v>562486.35054999997</v>
      </c>
      <c r="M24" s="1">
        <v>561919.72371745738</v>
      </c>
      <c r="N24" s="1">
        <v>544330.09560918377</v>
      </c>
      <c r="O24" s="1">
        <v>556688.29126533726</v>
      </c>
      <c r="P24" s="1">
        <v>528259.78800579172</v>
      </c>
      <c r="Q24" s="1">
        <v>523411.26314791292</v>
      </c>
      <c r="R24" s="1">
        <v>555375.29906585673</v>
      </c>
    </row>
    <row r="25" spans="1:18" ht="11.25" customHeight="1" x14ac:dyDescent="0.25">
      <c r="A25" s="52" t="s">
        <v>35</v>
      </c>
      <c r="B25" s="53" t="s">
        <v>36</v>
      </c>
      <c r="C25" s="1">
        <v>7173.2580528470544</v>
      </c>
      <c r="D25" s="1">
        <v>8225.2152800000003</v>
      </c>
      <c r="E25" s="1">
        <v>10157.812730000001</v>
      </c>
      <c r="F25" s="1">
        <v>10578.89681</v>
      </c>
      <c r="G25" s="1">
        <v>10137.88458</v>
      </c>
      <c r="H25" s="1">
        <v>11086.173998060438</v>
      </c>
      <c r="I25" s="1">
        <v>14070.993620000001</v>
      </c>
      <c r="J25" s="1">
        <v>11959.49727</v>
      </c>
      <c r="K25" s="1">
        <v>10666.996790000001</v>
      </c>
      <c r="L25" s="1">
        <v>11914.97443</v>
      </c>
      <c r="M25" s="1">
        <v>11003.701713279259</v>
      </c>
      <c r="N25" s="1">
        <v>10688.258187068972</v>
      </c>
      <c r="O25" s="1">
        <v>10980.677164213961</v>
      </c>
      <c r="P25" s="1">
        <v>11985.383481210998</v>
      </c>
      <c r="Q25" s="1">
        <v>11689.691233560392</v>
      </c>
      <c r="R25" s="1">
        <v>11728.93260216309</v>
      </c>
    </row>
    <row r="26" spans="1:18" ht="11.25" customHeight="1" x14ac:dyDescent="0.25">
      <c r="A26" s="50" t="s">
        <v>317</v>
      </c>
      <c r="B26" s="51" t="s">
        <v>318</v>
      </c>
      <c r="C26" s="2">
        <v>22241.610305697257</v>
      </c>
      <c r="D26" s="2">
        <v>22839.195409999997</v>
      </c>
      <c r="E26" s="2">
        <v>23181.985520000002</v>
      </c>
      <c r="F26" s="2">
        <v>21264.42685</v>
      </c>
      <c r="G26" s="2">
        <v>22234.69988</v>
      </c>
      <c r="H26" s="2">
        <v>21913.93795296437</v>
      </c>
      <c r="I26" s="2">
        <v>26729.314880000002</v>
      </c>
      <c r="J26" s="2">
        <v>28570.370489999998</v>
      </c>
      <c r="K26" s="2">
        <v>28082.273550000002</v>
      </c>
      <c r="L26" s="2">
        <v>27001.298359999997</v>
      </c>
      <c r="M26" s="2">
        <v>24537.403395305802</v>
      </c>
      <c r="N26" s="2">
        <v>26945.762427288457</v>
      </c>
      <c r="O26" s="2">
        <v>24082.710839719701</v>
      </c>
      <c r="P26" s="2">
        <v>32569.531058546519</v>
      </c>
      <c r="Q26" s="2">
        <v>30561.86473020487</v>
      </c>
      <c r="R26" s="2">
        <v>28057.34253148115</v>
      </c>
    </row>
    <row r="27" spans="1:18" ht="11.25" customHeight="1" x14ac:dyDescent="0.25">
      <c r="A27" s="52" t="s">
        <v>37</v>
      </c>
      <c r="B27" s="53" t="s">
        <v>38</v>
      </c>
      <c r="C27" s="1">
        <v>20441.527790506603</v>
      </c>
      <c r="D27" s="1">
        <v>21052.101439999999</v>
      </c>
      <c r="E27" s="1">
        <v>21805.086170000002</v>
      </c>
      <c r="F27" s="1">
        <v>20105.72681</v>
      </c>
      <c r="G27" s="1">
        <v>20505.702419999998</v>
      </c>
      <c r="H27" s="1">
        <v>20503.792381544765</v>
      </c>
      <c r="I27" s="1">
        <v>24797.315570000002</v>
      </c>
      <c r="J27" s="1">
        <v>26513.27406</v>
      </c>
      <c r="K27" s="1">
        <v>26264.378380000002</v>
      </c>
      <c r="L27" s="1">
        <v>25286.998179999995</v>
      </c>
      <c r="M27" s="1">
        <v>22581.01543645015</v>
      </c>
      <c r="N27" s="1">
        <v>25149.236264785588</v>
      </c>
      <c r="O27" s="1">
        <v>22510.557198059774</v>
      </c>
      <c r="P27" s="1">
        <v>31001.31648028738</v>
      </c>
      <c r="Q27" s="1">
        <v>28877.164878563039</v>
      </c>
      <c r="R27" s="1">
        <v>26436.940498226373</v>
      </c>
    </row>
    <row r="28" spans="1:18" ht="11.25" customHeight="1" x14ac:dyDescent="0.25">
      <c r="A28" s="52" t="s">
        <v>39</v>
      </c>
      <c r="B28" s="53" t="s">
        <v>40</v>
      </c>
      <c r="C28" s="1">
        <v>876.75554139375299</v>
      </c>
      <c r="D28" s="1">
        <v>909.00103000000001</v>
      </c>
      <c r="E28" s="1">
        <v>852.00024000000008</v>
      </c>
      <c r="F28" s="1">
        <v>1098.69964</v>
      </c>
      <c r="G28" s="1">
        <v>1282.69651</v>
      </c>
      <c r="H28" s="1">
        <v>1358.1010805228104</v>
      </c>
      <c r="I28" s="1">
        <v>1870.7008500000002</v>
      </c>
      <c r="J28" s="1">
        <v>2029.7964299999996</v>
      </c>
      <c r="K28" s="1">
        <v>1782.0953400000001</v>
      </c>
      <c r="L28" s="1">
        <v>1712.4001800000001</v>
      </c>
      <c r="M28" s="1">
        <v>1949.4375282322828</v>
      </c>
      <c r="N28" s="1">
        <v>1792.7762395499747</v>
      </c>
      <c r="O28" s="1">
        <v>1552.2100392242901</v>
      </c>
      <c r="P28" s="1">
        <v>1559.4250458579943</v>
      </c>
      <c r="Q28" s="1">
        <v>1674.6922207145144</v>
      </c>
      <c r="R28" s="1">
        <v>1570.172746514002</v>
      </c>
    </row>
    <row r="29" spans="1:18" ht="11.25" customHeight="1" x14ac:dyDescent="0.25">
      <c r="A29" s="57" t="s">
        <v>41</v>
      </c>
      <c r="B29" s="53" t="s">
        <v>42</v>
      </c>
      <c r="C29" s="1">
        <v>923.32697379690228</v>
      </c>
      <c r="D29" s="1">
        <v>878.09294000000011</v>
      </c>
      <c r="E29" s="1">
        <v>524.89910999999961</v>
      </c>
      <c r="F29" s="1">
        <v>60.000400000000283</v>
      </c>
      <c r="G29" s="1">
        <v>446.30095</v>
      </c>
      <c r="H29" s="1">
        <v>52.04449089679408</v>
      </c>
      <c r="I29" s="1">
        <v>61.298459999999764</v>
      </c>
      <c r="J29" s="1">
        <v>27.3</v>
      </c>
      <c r="K29" s="1">
        <v>35.79983</v>
      </c>
      <c r="L29" s="1">
        <v>1.9</v>
      </c>
      <c r="M29" s="1">
        <v>6.9504306233667705</v>
      </c>
      <c r="N29" s="1">
        <v>3.7499229528934848</v>
      </c>
      <c r="O29" s="1">
        <v>19.943602435637331</v>
      </c>
      <c r="P29" s="1">
        <v>8.7895324011431235</v>
      </c>
      <c r="Q29" s="1">
        <v>10.00763092731848</v>
      </c>
      <c r="R29" s="1">
        <v>50.229286740774363</v>
      </c>
    </row>
    <row r="30" spans="1:18" ht="11.25" customHeight="1" x14ac:dyDescent="0.25">
      <c r="A30" s="48" t="s">
        <v>319</v>
      </c>
      <c r="B30" s="49" t="s">
        <v>320</v>
      </c>
      <c r="C30" s="3">
        <v>235927.93102705866</v>
      </c>
      <c r="D30" s="3">
        <v>246036.81198000003</v>
      </c>
      <c r="E30" s="3">
        <v>252361.32270000002</v>
      </c>
      <c r="F30" s="3">
        <v>255750.92431</v>
      </c>
      <c r="G30" s="3">
        <v>271420.87562000001</v>
      </c>
      <c r="H30" s="3">
        <v>297182.51806178247</v>
      </c>
      <c r="I30" s="3">
        <v>308239.29963000002</v>
      </c>
      <c r="J30" s="3">
        <v>292349.48872000002</v>
      </c>
      <c r="K30" s="3">
        <v>304039.39083999995</v>
      </c>
      <c r="L30" s="3">
        <v>302789.05771999998</v>
      </c>
      <c r="M30" s="3">
        <v>316825.34823555802</v>
      </c>
      <c r="N30" s="3">
        <v>312303.51821288688</v>
      </c>
      <c r="O30" s="3">
        <v>309721.06519441027</v>
      </c>
      <c r="P30" s="3">
        <v>320434.9463506972</v>
      </c>
      <c r="Q30" s="3">
        <v>318976.63823726849</v>
      </c>
      <c r="R30" s="3">
        <v>338948.63744658354</v>
      </c>
    </row>
    <row r="31" spans="1:18" ht="11.25" customHeight="1" x14ac:dyDescent="0.25">
      <c r="A31" s="50" t="s">
        <v>321</v>
      </c>
      <c r="B31" s="51" t="s">
        <v>322</v>
      </c>
      <c r="C31" s="2">
        <v>15.381570380262229</v>
      </c>
      <c r="D31" s="2">
        <v>226.99968000000001</v>
      </c>
      <c r="E31" s="2">
        <v>314.49893000000003</v>
      </c>
      <c r="F31" s="2">
        <v>282.601</v>
      </c>
      <c r="G31" s="2">
        <v>280.19355999999999</v>
      </c>
      <c r="H31" s="2">
        <v>371.23809197653043</v>
      </c>
      <c r="I31" s="2">
        <v>416.87926999999991</v>
      </c>
      <c r="J31" s="2">
        <v>423.20353</v>
      </c>
      <c r="K31" s="2">
        <v>401.14334999999988</v>
      </c>
      <c r="L31" s="2">
        <v>346.39706999999999</v>
      </c>
      <c r="M31" s="2">
        <v>394.88349890232121</v>
      </c>
      <c r="N31" s="2">
        <v>417.33625313329696</v>
      </c>
      <c r="O31" s="2">
        <v>410.24140846766335</v>
      </c>
      <c r="P31" s="2">
        <v>361.80288054156767</v>
      </c>
      <c r="Q31" s="2">
        <v>406.70668438019891</v>
      </c>
      <c r="R31" s="2">
        <v>310.92958822967432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15.381570380262229</v>
      </c>
      <c r="D33" s="1">
        <v>226.99968000000001</v>
      </c>
      <c r="E33" s="1">
        <v>314.49893000000003</v>
      </c>
      <c r="F33" s="1">
        <v>282.601</v>
      </c>
      <c r="G33" s="1">
        <v>280.19355999999999</v>
      </c>
      <c r="H33" s="1">
        <v>371.23809197653043</v>
      </c>
      <c r="I33" s="1">
        <v>416.87926999999991</v>
      </c>
      <c r="J33" s="1">
        <v>423.20353</v>
      </c>
      <c r="K33" s="1">
        <v>401.14334999999988</v>
      </c>
      <c r="L33" s="1">
        <v>346.39706999999999</v>
      </c>
      <c r="M33" s="1">
        <v>394.88349890232121</v>
      </c>
      <c r="N33" s="1">
        <v>417.33625313329696</v>
      </c>
      <c r="O33" s="1">
        <v>410.24140846766335</v>
      </c>
      <c r="P33" s="1">
        <v>361.80288054156767</v>
      </c>
      <c r="Q33" s="1">
        <v>406.70668438019891</v>
      </c>
      <c r="R33" s="1">
        <v>310.92958822967432</v>
      </c>
    </row>
    <row r="34" spans="1:18" ht="11.25" customHeight="1" x14ac:dyDescent="0.25">
      <c r="A34" s="55" t="s">
        <v>558</v>
      </c>
      <c r="B34" s="51" t="s">
        <v>46</v>
      </c>
      <c r="C34" s="2">
        <v>12165.948850028908</v>
      </c>
      <c r="D34" s="2">
        <v>12293.597500000002</v>
      </c>
      <c r="E34" s="2">
        <v>12492.286630000001</v>
      </c>
      <c r="F34" s="2">
        <v>12216.07207</v>
      </c>
      <c r="G34" s="2">
        <v>13779.685169999999</v>
      </c>
      <c r="H34" s="2">
        <v>14903.78979950137</v>
      </c>
      <c r="I34" s="2">
        <v>15849.674799999999</v>
      </c>
      <c r="J34" s="2">
        <v>15867.681329999998</v>
      </c>
      <c r="K34" s="2">
        <v>16660.685270000002</v>
      </c>
      <c r="L34" s="2">
        <v>16239.980790000001</v>
      </c>
      <c r="M34" s="2">
        <v>16543.207345886502</v>
      </c>
      <c r="N34" s="2">
        <v>17267.056995545292</v>
      </c>
      <c r="O34" s="2">
        <v>16451.201956581706</v>
      </c>
      <c r="P34" s="2">
        <v>19843.315069883312</v>
      </c>
      <c r="Q34" s="2">
        <v>21964.265953752816</v>
      </c>
      <c r="R34" s="2">
        <v>23025.077364996956</v>
      </c>
    </row>
    <row r="35" spans="1:18" ht="11.25" customHeight="1" x14ac:dyDescent="0.25">
      <c r="A35" s="50" t="s">
        <v>324</v>
      </c>
      <c r="B35" s="51" t="s">
        <v>325</v>
      </c>
      <c r="C35" s="2">
        <v>33181.367827297901</v>
      </c>
      <c r="D35" s="2">
        <v>31514.971260000002</v>
      </c>
      <c r="E35" s="2">
        <v>28620.111959999998</v>
      </c>
      <c r="F35" s="2">
        <v>27183.158550000007</v>
      </c>
      <c r="G35" s="2">
        <v>25997.223520000003</v>
      </c>
      <c r="H35" s="2">
        <v>28134.731597366037</v>
      </c>
      <c r="I35" s="2">
        <v>28864.398960000002</v>
      </c>
      <c r="J35" s="2">
        <v>27524.748960000004</v>
      </c>
      <c r="K35" s="2">
        <v>28297.001049999999</v>
      </c>
      <c r="L35" s="2">
        <v>27082.476529999996</v>
      </c>
      <c r="M35" s="2">
        <v>27246.61298519935</v>
      </c>
      <c r="N35" s="2">
        <v>27980.973862608615</v>
      </c>
      <c r="O35" s="2">
        <v>29162.450109358157</v>
      </c>
      <c r="P35" s="2">
        <v>27004.209569361672</v>
      </c>
      <c r="Q35" s="2">
        <v>26572.611994167914</v>
      </c>
      <c r="R35" s="2">
        <v>28782.384223926631</v>
      </c>
    </row>
    <row r="36" spans="1:18" ht="11.25" customHeight="1" x14ac:dyDescent="0.25">
      <c r="A36" s="57" t="s">
        <v>47</v>
      </c>
      <c r="B36" s="53" t="s">
        <v>48</v>
      </c>
      <c r="C36" s="1">
        <v>33034.334320844726</v>
      </c>
      <c r="D36" s="1">
        <v>31422.371220000001</v>
      </c>
      <c r="E36" s="1">
        <v>28541.011939999997</v>
      </c>
      <c r="F36" s="1">
        <v>27101.558610000007</v>
      </c>
      <c r="G36" s="1">
        <v>25900.423390000004</v>
      </c>
      <c r="H36" s="1">
        <v>28023.763909884961</v>
      </c>
      <c r="I36" s="1">
        <v>28719.799130000003</v>
      </c>
      <c r="J36" s="1">
        <v>27439.249020000003</v>
      </c>
      <c r="K36" s="1">
        <v>28208.401119999999</v>
      </c>
      <c r="L36" s="1">
        <v>26981.276559999995</v>
      </c>
      <c r="M36" s="1">
        <v>27148.089002228298</v>
      </c>
      <c r="N36" s="1">
        <v>27887.48956657328</v>
      </c>
      <c r="O36" s="1">
        <v>29092.945987862062</v>
      </c>
      <c r="P36" s="1">
        <v>26943.208293531094</v>
      </c>
      <c r="Q36" s="1">
        <v>26499.071362050083</v>
      </c>
      <c r="R36" s="1">
        <v>28676.862091116353</v>
      </c>
    </row>
    <row r="37" spans="1:18" ht="11.25" customHeight="1" x14ac:dyDescent="0.25">
      <c r="A37" s="52" t="s">
        <v>49</v>
      </c>
      <c r="B37" s="53" t="s">
        <v>50</v>
      </c>
      <c r="C37" s="1">
        <v>147.03350645317801</v>
      </c>
      <c r="D37" s="1">
        <v>92.600039999999979</v>
      </c>
      <c r="E37" s="1">
        <v>79.100020000000001</v>
      </c>
      <c r="F37" s="1">
        <v>81.599940000000004</v>
      </c>
      <c r="G37" s="1">
        <v>96.800129999999996</v>
      </c>
      <c r="H37" s="1">
        <v>110.96768748107419</v>
      </c>
      <c r="I37" s="1">
        <v>144.59983000000003</v>
      </c>
      <c r="J37" s="1">
        <v>85.499940000000009</v>
      </c>
      <c r="K37" s="1">
        <v>88.599930000000001</v>
      </c>
      <c r="L37" s="1">
        <v>101.19997000000002</v>
      </c>
      <c r="M37" s="1">
        <v>98.523982971051225</v>
      </c>
      <c r="N37" s="1">
        <v>93.484296035334495</v>
      </c>
      <c r="O37" s="1">
        <v>69.50412149609312</v>
      </c>
      <c r="P37" s="1">
        <v>61.001275830578905</v>
      </c>
      <c r="Q37" s="1">
        <v>73.540632117831976</v>
      </c>
      <c r="R37" s="1">
        <v>105.52213281027755</v>
      </c>
    </row>
    <row r="38" spans="1:18" ht="11.25" customHeight="1" x14ac:dyDescent="0.25">
      <c r="A38" s="50" t="s">
        <v>326</v>
      </c>
      <c r="B38" s="51" t="s">
        <v>327</v>
      </c>
      <c r="C38" s="2">
        <v>17294.846852330844</v>
      </c>
      <c r="D38" s="2">
        <v>20644.658950000001</v>
      </c>
      <c r="E38" s="2">
        <v>20313.186239999999</v>
      </c>
      <c r="F38" s="2">
        <v>21573.396900000003</v>
      </c>
      <c r="G38" s="2">
        <v>24638.94167</v>
      </c>
      <c r="H38" s="2">
        <v>29190.056642509742</v>
      </c>
      <c r="I38" s="2">
        <v>29016.864129999998</v>
      </c>
      <c r="J38" s="2">
        <v>29861.666010000004</v>
      </c>
      <c r="K38" s="2">
        <v>33136.189449999998</v>
      </c>
      <c r="L38" s="2">
        <v>34012.563650000004</v>
      </c>
      <c r="M38" s="2">
        <v>34361.758151155642</v>
      </c>
      <c r="N38" s="2">
        <v>32570.926955528983</v>
      </c>
      <c r="O38" s="2">
        <v>31704.981377212607</v>
      </c>
      <c r="P38" s="2">
        <v>33790.123812707367</v>
      </c>
      <c r="Q38" s="2">
        <v>32151.280509565746</v>
      </c>
      <c r="R38" s="2">
        <v>34177.068617275145</v>
      </c>
    </row>
    <row r="39" spans="1:18" ht="11.25" customHeight="1" x14ac:dyDescent="0.25">
      <c r="A39" s="52" t="s">
        <v>53</v>
      </c>
      <c r="B39" s="53" t="s">
        <v>54</v>
      </c>
      <c r="C39" s="1">
        <v>10.294256055618943</v>
      </c>
      <c r="D39" s="1">
        <v>27.000210000000003</v>
      </c>
      <c r="E39" s="1">
        <v>18.70045</v>
      </c>
      <c r="F39" s="1">
        <v>16.60014</v>
      </c>
      <c r="G39" s="1">
        <v>30.200169999999996</v>
      </c>
      <c r="H39" s="1">
        <v>14.426173782057269</v>
      </c>
      <c r="I39" s="1">
        <v>9.2995099999999997</v>
      </c>
      <c r="J39" s="1">
        <v>9.3999500000000005</v>
      </c>
      <c r="K39" s="1">
        <v>5.0999999999999996</v>
      </c>
      <c r="L39" s="1">
        <v>0</v>
      </c>
      <c r="M39" s="1">
        <v>0</v>
      </c>
      <c r="N39" s="1">
        <v>0</v>
      </c>
      <c r="O39" s="1">
        <v>12.395966243822111</v>
      </c>
      <c r="P39" s="1">
        <v>1.0270325425067524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15195.582632536134</v>
      </c>
      <c r="D40" s="1">
        <v>18699.36983</v>
      </c>
      <c r="E40" s="1">
        <v>18557.08842</v>
      </c>
      <c r="F40" s="1">
        <v>19824.600680000003</v>
      </c>
      <c r="G40" s="1">
        <v>22514.334159999999</v>
      </c>
      <c r="H40" s="1">
        <v>26794.338120136163</v>
      </c>
      <c r="I40" s="1">
        <v>26358.168559999998</v>
      </c>
      <c r="J40" s="1">
        <v>27761.171240000003</v>
      </c>
      <c r="K40" s="1">
        <v>30822.094369999999</v>
      </c>
      <c r="L40" s="1">
        <v>30860.769350000002</v>
      </c>
      <c r="M40" s="1">
        <v>30352.561527138776</v>
      </c>
      <c r="N40" s="1">
        <v>28928.190605570522</v>
      </c>
      <c r="O40" s="1">
        <v>29291.943012033393</v>
      </c>
      <c r="P40" s="1">
        <v>30829.080976031488</v>
      </c>
      <c r="Q40" s="1">
        <v>29610.031124930727</v>
      </c>
      <c r="R40" s="1">
        <v>31646.928270589015</v>
      </c>
    </row>
    <row r="41" spans="1:18" ht="11.25" customHeight="1" x14ac:dyDescent="0.25">
      <c r="A41" s="52" t="s">
        <v>51</v>
      </c>
      <c r="B41" s="53" t="s">
        <v>52</v>
      </c>
      <c r="C41" s="1">
        <v>2088.9699637390918</v>
      </c>
      <c r="D41" s="1">
        <v>1918.2889099999998</v>
      </c>
      <c r="E41" s="1">
        <v>1737.3973699999997</v>
      </c>
      <c r="F41" s="1">
        <v>1732.1960800000002</v>
      </c>
      <c r="G41" s="1">
        <v>2094.4073399999997</v>
      </c>
      <c r="H41" s="1">
        <v>2381.292348591523</v>
      </c>
      <c r="I41" s="1">
        <v>2649.39606</v>
      </c>
      <c r="J41" s="1">
        <v>2091.0948199999998</v>
      </c>
      <c r="K41" s="1">
        <v>2308.9950800000001</v>
      </c>
      <c r="L41" s="1">
        <v>3151.7942999999996</v>
      </c>
      <c r="M41" s="1">
        <v>4009.1966240168649</v>
      </c>
      <c r="N41" s="1">
        <v>3642.7363499584599</v>
      </c>
      <c r="O41" s="1">
        <v>2400.6423989353925</v>
      </c>
      <c r="P41" s="1">
        <v>2960.015804133373</v>
      </c>
      <c r="Q41" s="1">
        <v>2541.2493846350199</v>
      </c>
      <c r="R41" s="1">
        <v>2530.1403466861311</v>
      </c>
    </row>
    <row r="42" spans="1:18" ht="11.25" customHeight="1" x14ac:dyDescent="0.25">
      <c r="A42" s="55" t="s">
        <v>57</v>
      </c>
      <c r="B42" s="51" t="s">
        <v>58</v>
      </c>
      <c r="C42" s="2">
        <v>32691.477110725482</v>
      </c>
      <c r="D42" s="2">
        <v>30530.523080000003</v>
      </c>
      <c r="E42" s="2">
        <v>30314.303510000005</v>
      </c>
      <c r="F42" s="2">
        <v>34072.573849999993</v>
      </c>
      <c r="G42" s="2">
        <v>38283.690519999989</v>
      </c>
      <c r="H42" s="2">
        <v>37516.28892588403</v>
      </c>
      <c r="I42" s="2">
        <v>38146.993179999998</v>
      </c>
      <c r="J42" s="2">
        <v>37237.605649999998</v>
      </c>
      <c r="K42" s="2">
        <v>31756.199400000001</v>
      </c>
      <c r="L42" s="2">
        <v>32529.869640000001</v>
      </c>
      <c r="M42" s="2">
        <v>35894.044497645846</v>
      </c>
      <c r="N42" s="2">
        <v>31214.699459966658</v>
      </c>
      <c r="O42" s="2">
        <v>35256.275693837764</v>
      </c>
      <c r="P42" s="2">
        <v>33995.53494711512</v>
      </c>
      <c r="Q42" s="2">
        <v>35022.13752832359</v>
      </c>
      <c r="R42" s="2">
        <v>34952.0355008888</v>
      </c>
    </row>
    <row r="43" spans="1:18" ht="11.25" customHeight="1" x14ac:dyDescent="0.25">
      <c r="A43" s="50" t="s">
        <v>59</v>
      </c>
      <c r="B43" s="51" t="s">
        <v>60</v>
      </c>
      <c r="C43" s="2">
        <v>74088.953558636087</v>
      </c>
      <c r="D43" s="2">
        <v>85604.560959999988</v>
      </c>
      <c r="E43" s="2">
        <v>88898.009730000005</v>
      </c>
      <c r="F43" s="2">
        <v>91189.86722</v>
      </c>
      <c r="G43" s="2">
        <v>97614.988680000009</v>
      </c>
      <c r="H43" s="2">
        <v>106860.29077132538</v>
      </c>
      <c r="I43" s="2">
        <v>112336.56392</v>
      </c>
      <c r="J43" s="2">
        <v>98166.010650000011</v>
      </c>
      <c r="K43" s="2">
        <v>107313.05221000001</v>
      </c>
      <c r="L43" s="2">
        <v>110109.31335</v>
      </c>
      <c r="M43" s="2">
        <v>117483.05287329869</v>
      </c>
      <c r="N43" s="2">
        <v>116204.85408178762</v>
      </c>
      <c r="O43" s="2">
        <v>115783.05639120683</v>
      </c>
      <c r="P43" s="2">
        <v>123785.8536934102</v>
      </c>
      <c r="Q43" s="2">
        <v>119034.13216639262</v>
      </c>
      <c r="R43" s="2">
        <v>130282.53126295088</v>
      </c>
    </row>
    <row r="44" spans="1:18" ht="11.25" customHeight="1" x14ac:dyDescent="0.25">
      <c r="A44" s="50" t="s">
        <v>328</v>
      </c>
      <c r="B44" s="51" t="s">
        <v>61</v>
      </c>
      <c r="C44" s="2">
        <v>44743.470098155442</v>
      </c>
      <c r="D44" s="2">
        <v>43833.017080000005</v>
      </c>
      <c r="E44" s="2">
        <v>48988.754809999999</v>
      </c>
      <c r="F44" s="2">
        <v>45857.480409999989</v>
      </c>
      <c r="G44" s="2">
        <v>44200.921040000008</v>
      </c>
      <c r="H44" s="2">
        <v>51664.250553724698</v>
      </c>
      <c r="I44" s="2">
        <v>55228.74727</v>
      </c>
      <c r="J44" s="2">
        <v>55921.482350000006</v>
      </c>
      <c r="K44" s="2">
        <v>59753.336760000006</v>
      </c>
      <c r="L44" s="2">
        <v>59358.96024</v>
      </c>
      <c r="M44" s="2">
        <v>60287.568390120468</v>
      </c>
      <c r="N44" s="2">
        <v>62077.972073244237</v>
      </c>
      <c r="O44" s="2">
        <v>57513.149383094526</v>
      </c>
      <c r="P44" s="2">
        <v>59294.928284834328</v>
      </c>
      <c r="Q44" s="2">
        <v>60621.003058620452</v>
      </c>
      <c r="R44" s="2">
        <v>62006.313776248928</v>
      </c>
    </row>
    <row r="45" spans="1:18" ht="11.25" customHeight="1" x14ac:dyDescent="0.25">
      <c r="A45" s="50" t="s">
        <v>329</v>
      </c>
      <c r="B45" s="51" t="s">
        <v>330</v>
      </c>
      <c r="C45" s="2">
        <v>21746.485159503725</v>
      </c>
      <c r="D45" s="2">
        <v>21388.483469999999</v>
      </c>
      <c r="E45" s="2">
        <v>22420.170889999998</v>
      </c>
      <c r="F45" s="2">
        <v>23375.774310000001</v>
      </c>
      <c r="G45" s="2">
        <v>26625.231459999999</v>
      </c>
      <c r="H45" s="2">
        <v>28541.871679494663</v>
      </c>
      <c r="I45" s="2">
        <v>28379.178099999997</v>
      </c>
      <c r="J45" s="2">
        <v>27347.090240000001</v>
      </c>
      <c r="K45" s="2">
        <v>26721.783350000002</v>
      </c>
      <c r="L45" s="2">
        <v>23109.496449999995</v>
      </c>
      <c r="M45" s="2">
        <v>24614.220493349269</v>
      </c>
      <c r="N45" s="2">
        <v>24569.698531072208</v>
      </c>
      <c r="O45" s="2">
        <v>23439.708874650994</v>
      </c>
      <c r="P45" s="2">
        <v>22359.178092843624</v>
      </c>
      <c r="Q45" s="2">
        <v>23204.500342065177</v>
      </c>
      <c r="R45" s="2">
        <v>25412.29711206651</v>
      </c>
    </row>
    <row r="46" spans="1:18" ht="11.25" customHeight="1" x14ac:dyDescent="0.25">
      <c r="A46" s="52" t="s">
        <v>62</v>
      </c>
      <c r="B46" s="53" t="s">
        <v>63</v>
      </c>
      <c r="C46" s="1">
        <v>891.0379974855116</v>
      </c>
      <c r="D46" s="1">
        <v>819.70053000000007</v>
      </c>
      <c r="E46" s="1">
        <v>1096.6008100000001</v>
      </c>
      <c r="F46" s="1">
        <v>921.49806000000001</v>
      </c>
      <c r="G46" s="1">
        <v>1425.4008000000001</v>
      </c>
      <c r="H46" s="1">
        <v>1629.4058549237732</v>
      </c>
      <c r="I46" s="1">
        <v>1160.4987999999998</v>
      </c>
      <c r="J46" s="1">
        <v>1244.89967</v>
      </c>
      <c r="K46" s="1">
        <v>1127.30027</v>
      </c>
      <c r="L46" s="1">
        <v>1018.8988099999999</v>
      </c>
      <c r="M46" s="1">
        <v>1057.4185286921279</v>
      </c>
      <c r="N46" s="1">
        <v>998.4953636905941</v>
      </c>
      <c r="O46" s="1">
        <v>1286.5431901737643</v>
      </c>
      <c r="P46" s="1">
        <v>1543.3268820775609</v>
      </c>
      <c r="Q46" s="1">
        <v>1398.5620804160492</v>
      </c>
      <c r="R46" s="1">
        <v>2013.4232502407167</v>
      </c>
    </row>
    <row r="47" spans="1:18" ht="11.25" customHeight="1" x14ac:dyDescent="0.25">
      <c r="A47" s="52" t="s">
        <v>64</v>
      </c>
      <c r="B47" s="53" t="s">
        <v>65</v>
      </c>
      <c r="C47" s="1">
        <v>3953.2331027688297</v>
      </c>
      <c r="D47" s="1">
        <v>3666.9968700000004</v>
      </c>
      <c r="E47" s="1">
        <v>3964.1942399999998</v>
      </c>
      <c r="F47" s="1">
        <v>3917.0989400000003</v>
      </c>
      <c r="G47" s="1">
        <v>4291.4974099999999</v>
      </c>
      <c r="H47" s="1">
        <v>4445.9924529920945</v>
      </c>
      <c r="I47" s="1">
        <v>5856.2932600000004</v>
      </c>
      <c r="J47" s="1">
        <v>4819.1980300000005</v>
      </c>
      <c r="K47" s="1">
        <v>4988.1978100000006</v>
      </c>
      <c r="L47" s="1">
        <v>4404.0972099999999</v>
      </c>
      <c r="M47" s="1">
        <v>5134.9008569128382</v>
      </c>
      <c r="N47" s="1">
        <v>5305.6757462888645</v>
      </c>
      <c r="O47" s="1">
        <v>5350.0507266698733</v>
      </c>
      <c r="P47" s="1">
        <v>5203.6639413362091</v>
      </c>
      <c r="Q47" s="1">
        <v>5585.4823369348251</v>
      </c>
      <c r="R47" s="1">
        <v>6253.3676290377916</v>
      </c>
    </row>
    <row r="48" spans="1:18" ht="11.25" customHeight="1" x14ac:dyDescent="0.25">
      <c r="A48" s="52" t="s">
        <v>66</v>
      </c>
      <c r="B48" s="53" t="s">
        <v>67</v>
      </c>
      <c r="C48" s="1">
        <v>3593.9137917484727</v>
      </c>
      <c r="D48" s="1">
        <v>3976.99314</v>
      </c>
      <c r="E48" s="1">
        <v>3857.8964300000007</v>
      </c>
      <c r="F48" s="1">
        <v>4085.98765</v>
      </c>
      <c r="G48" s="1">
        <v>4248.2097700000004</v>
      </c>
      <c r="H48" s="1">
        <v>4603.8914426002539</v>
      </c>
      <c r="I48" s="1">
        <v>4782.6895299999978</v>
      </c>
      <c r="J48" s="1">
        <v>4494.9882600000001</v>
      </c>
      <c r="K48" s="1">
        <v>4813.9911099999999</v>
      </c>
      <c r="L48" s="1">
        <v>4515.3077499999999</v>
      </c>
      <c r="M48" s="1">
        <v>4901.9816085025559</v>
      </c>
      <c r="N48" s="1">
        <v>4725.2321135563107</v>
      </c>
      <c r="O48" s="1">
        <v>4763.0376437256218</v>
      </c>
      <c r="P48" s="1">
        <v>4893.8334912937753</v>
      </c>
      <c r="Q48" s="1">
        <v>4424.7392253486732</v>
      </c>
      <c r="R48" s="1">
        <v>4760.0089150108397</v>
      </c>
    </row>
    <row r="49" spans="1:18" ht="11.25" customHeight="1" x14ac:dyDescent="0.25">
      <c r="A49" s="52" t="s">
        <v>68</v>
      </c>
      <c r="B49" s="53" t="s">
        <v>69</v>
      </c>
      <c r="C49" s="1">
        <v>9156.4433332797489</v>
      </c>
      <c r="D49" s="1">
        <v>9768.69391</v>
      </c>
      <c r="E49" s="1">
        <v>10020.682729999997</v>
      </c>
      <c r="F49" s="1">
        <v>11249.289860000003</v>
      </c>
      <c r="G49" s="1">
        <v>12508.221600000001</v>
      </c>
      <c r="H49" s="1">
        <v>12374.239416210345</v>
      </c>
      <c r="I49" s="1">
        <v>12780.300849999998</v>
      </c>
      <c r="J49" s="1">
        <v>11888.49813</v>
      </c>
      <c r="K49" s="1">
        <v>12111.495170000002</v>
      </c>
      <c r="L49" s="1">
        <v>10430.797039999999</v>
      </c>
      <c r="M49" s="1">
        <v>10052.282548020554</v>
      </c>
      <c r="N49" s="1">
        <v>9700.0111750363449</v>
      </c>
      <c r="O49" s="1">
        <v>8526.8461671645655</v>
      </c>
      <c r="P49" s="1">
        <v>7097.092407190722</v>
      </c>
      <c r="Q49" s="1">
        <v>7376.5668883482913</v>
      </c>
      <c r="R49" s="1">
        <v>7472.126515778983</v>
      </c>
    </row>
    <row r="50" spans="1:18" ht="11.25" customHeight="1" x14ac:dyDescent="0.25">
      <c r="A50" s="52" t="s">
        <v>70</v>
      </c>
      <c r="B50" s="53" t="s">
        <v>71</v>
      </c>
      <c r="C50" s="1">
        <v>612.47243610439398</v>
      </c>
      <c r="D50" s="1">
        <v>622.59957999999995</v>
      </c>
      <c r="E50" s="1">
        <v>641.09978999999998</v>
      </c>
      <c r="F50" s="1">
        <v>687.49960999999996</v>
      </c>
      <c r="G50" s="1">
        <v>856.69951999999989</v>
      </c>
      <c r="H50" s="1">
        <v>873.98475685583514</v>
      </c>
      <c r="I50" s="1">
        <v>991.89870000000019</v>
      </c>
      <c r="J50" s="1">
        <v>892.59992000000011</v>
      </c>
      <c r="K50" s="1">
        <v>901.99949999999978</v>
      </c>
      <c r="L50" s="1">
        <v>632.79886999999997</v>
      </c>
      <c r="M50" s="1">
        <v>913.32263601141722</v>
      </c>
      <c r="N50" s="1">
        <v>924.14264504810762</v>
      </c>
      <c r="O50" s="1">
        <v>674.69162862494932</v>
      </c>
      <c r="P50" s="1">
        <v>683.33803495464701</v>
      </c>
      <c r="Q50" s="1">
        <v>857.12210955614637</v>
      </c>
      <c r="R50" s="1">
        <v>878.35555356082216</v>
      </c>
    </row>
    <row r="51" spans="1:18" ht="11.25" customHeight="1" x14ac:dyDescent="0.25">
      <c r="A51" s="52" t="s">
        <v>72</v>
      </c>
      <c r="B51" s="53" t="s">
        <v>73</v>
      </c>
      <c r="C51" s="1">
        <v>3539.3844981167686</v>
      </c>
      <c r="D51" s="1">
        <v>2533.49944</v>
      </c>
      <c r="E51" s="1">
        <v>2839.6968900000002</v>
      </c>
      <c r="F51" s="1">
        <v>2514.4001899999994</v>
      </c>
      <c r="G51" s="1">
        <v>3295.2023600000007</v>
      </c>
      <c r="H51" s="1">
        <v>4614.3577559123587</v>
      </c>
      <c r="I51" s="1">
        <v>2807.4969599999995</v>
      </c>
      <c r="J51" s="1">
        <v>4006.9062300000001</v>
      </c>
      <c r="K51" s="1">
        <v>2778.7994899999999</v>
      </c>
      <c r="L51" s="1">
        <v>2107.5967700000001</v>
      </c>
      <c r="M51" s="1">
        <v>2554.3143152097782</v>
      </c>
      <c r="N51" s="1">
        <v>2916.1414874519828</v>
      </c>
      <c r="O51" s="1">
        <v>2838.5395182922198</v>
      </c>
      <c r="P51" s="1">
        <v>2937.9233359907125</v>
      </c>
      <c r="Q51" s="1">
        <v>3562.0277014611929</v>
      </c>
      <c r="R51" s="1">
        <v>4035.0152484373584</v>
      </c>
    </row>
    <row r="52" spans="1:18" ht="11.25" customHeight="1" x14ac:dyDescent="0.25">
      <c r="A52" s="46" t="s">
        <v>74</v>
      </c>
      <c r="B52" s="47" t="s">
        <v>75</v>
      </c>
      <c r="C52" s="4">
        <v>242428.11092019538</v>
      </c>
      <c r="D52" s="4">
        <v>247380.66376</v>
      </c>
      <c r="E52" s="4">
        <v>267538.39548999997</v>
      </c>
      <c r="F52" s="4">
        <v>285001.36885999999</v>
      </c>
      <c r="G52" s="4">
        <v>299468.86413</v>
      </c>
      <c r="H52" s="4">
        <v>323750.88565744791</v>
      </c>
      <c r="I52" s="4">
        <v>335988.55183000001</v>
      </c>
      <c r="J52" s="4">
        <v>329587.27905000001</v>
      </c>
      <c r="K52" s="4">
        <v>349537.41174000001</v>
      </c>
      <c r="L52" s="4">
        <v>337656.55950000009</v>
      </c>
      <c r="M52" s="4">
        <v>365904.60727083357</v>
      </c>
      <c r="N52" s="4">
        <v>354492.85511323431</v>
      </c>
      <c r="O52" s="4">
        <v>345439.64564127038</v>
      </c>
      <c r="P52" s="4">
        <v>344975.86008642503</v>
      </c>
      <c r="Q52" s="4">
        <v>320415.32475164387</v>
      </c>
      <c r="R52" s="4">
        <v>341278.02382653282</v>
      </c>
    </row>
    <row r="53" spans="1:18" ht="11.25" customHeight="1" x14ac:dyDescent="0.25">
      <c r="A53" s="48" t="s">
        <v>76</v>
      </c>
      <c r="B53" s="49" t="s">
        <v>77</v>
      </c>
      <c r="C53" s="3">
        <v>242428.11092019538</v>
      </c>
      <c r="D53" s="3">
        <v>247380.66376</v>
      </c>
      <c r="E53" s="3">
        <v>267538.39548999997</v>
      </c>
      <c r="F53" s="3">
        <v>285001.36885999999</v>
      </c>
      <c r="G53" s="3">
        <v>299468.86413</v>
      </c>
      <c r="H53" s="3">
        <v>323750.88565744791</v>
      </c>
      <c r="I53" s="3">
        <v>335988.55183000001</v>
      </c>
      <c r="J53" s="3">
        <v>329587.27905000001</v>
      </c>
      <c r="K53" s="3">
        <v>349537.41174000001</v>
      </c>
      <c r="L53" s="3">
        <v>337656.55950000009</v>
      </c>
      <c r="M53" s="3">
        <v>365904.60727083357</v>
      </c>
      <c r="N53" s="3">
        <v>354492.85511323431</v>
      </c>
      <c r="O53" s="3">
        <v>345439.64564127038</v>
      </c>
      <c r="P53" s="3">
        <v>344975.86008642503</v>
      </c>
      <c r="Q53" s="3">
        <v>320415.32475164387</v>
      </c>
      <c r="R53" s="3">
        <v>341278.02382653282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3.4357956269750503</v>
      </c>
      <c r="D60" s="4">
        <v>3.6746099999995749</v>
      </c>
      <c r="E60" s="4">
        <v>3.7189300000000003</v>
      </c>
      <c r="F60" s="4">
        <v>3.6</v>
      </c>
      <c r="G60" s="4">
        <v>3.6922399999998561</v>
      </c>
      <c r="H60" s="4">
        <v>3.65809157419244</v>
      </c>
      <c r="I60" s="4">
        <v>3.6846800000002986</v>
      </c>
      <c r="J60" s="4">
        <v>3.5148599999997714</v>
      </c>
      <c r="K60" s="4">
        <v>3.6843599999997423</v>
      </c>
      <c r="L60" s="4">
        <v>3.7999999999994545</v>
      </c>
      <c r="M60" s="4">
        <v>4.6205999656326826</v>
      </c>
      <c r="N60" s="4">
        <v>4.0364618373206014</v>
      </c>
      <c r="O60" s="4">
        <v>4.2259729256851983</v>
      </c>
      <c r="P60" s="4">
        <v>4.4735303097121637</v>
      </c>
      <c r="Q60" s="4">
        <v>5.7831870076459388</v>
      </c>
      <c r="R60" s="4">
        <v>6.2027007492532746</v>
      </c>
    </row>
    <row r="61" spans="1:18" ht="11.25" customHeight="1" x14ac:dyDescent="0.25">
      <c r="A61" s="46" t="s">
        <v>89</v>
      </c>
      <c r="B61" s="47" t="s">
        <v>90</v>
      </c>
      <c r="C61" s="4">
        <v>838.27747517444493</v>
      </c>
      <c r="D61" s="4">
        <v>986.39856000000009</v>
      </c>
      <c r="E61" s="4">
        <v>1290.0011999999997</v>
      </c>
      <c r="F61" s="4">
        <v>1664.8994399999999</v>
      </c>
      <c r="G61" s="4">
        <v>2273.3028399999998</v>
      </c>
      <c r="H61" s="4">
        <v>3307.4663089060641</v>
      </c>
      <c r="I61" s="4">
        <v>4979.9993100000002</v>
      </c>
      <c r="J61" s="4">
        <v>5398.6988799999999</v>
      </c>
      <c r="K61" s="4">
        <v>6925.2000600000001</v>
      </c>
      <c r="L61" s="4">
        <v>8352.0944799999997</v>
      </c>
      <c r="M61" s="4">
        <v>11235.430504796006</v>
      </c>
      <c r="N61" s="4">
        <v>12862.831247942227</v>
      </c>
      <c r="O61" s="4">
        <v>13224.134109666466</v>
      </c>
      <c r="P61" s="4">
        <v>13359.774575477459</v>
      </c>
      <c r="Q61" s="4">
        <v>15909.646369023216</v>
      </c>
      <c r="R61" s="4">
        <v>15470.431433037684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838.27747517444493</v>
      </c>
      <c r="D68" s="3">
        <v>986.39856000000009</v>
      </c>
      <c r="E68" s="3">
        <v>1290.0011999999997</v>
      </c>
      <c r="F68" s="3">
        <v>1664.8994399999999</v>
      </c>
      <c r="G68" s="3">
        <v>2273.3028399999998</v>
      </c>
      <c r="H68" s="3">
        <v>3307.4663089060641</v>
      </c>
      <c r="I68" s="3">
        <v>4979.9993100000002</v>
      </c>
      <c r="J68" s="3">
        <v>5398.6988799999999</v>
      </c>
      <c r="K68" s="3">
        <v>6925.2000600000001</v>
      </c>
      <c r="L68" s="3">
        <v>8352.0944799999997</v>
      </c>
      <c r="M68" s="3">
        <v>11235.430504796006</v>
      </c>
      <c r="N68" s="3">
        <v>12862.831247942227</v>
      </c>
      <c r="O68" s="3">
        <v>13224.134109666466</v>
      </c>
      <c r="P68" s="3">
        <v>13359.774575477459</v>
      </c>
      <c r="Q68" s="3">
        <v>15909.646369023216</v>
      </c>
      <c r="R68" s="3">
        <v>15470.431433037684</v>
      </c>
    </row>
    <row r="69" spans="1:18" ht="11.25" customHeight="1" x14ac:dyDescent="0.25">
      <c r="A69" s="50" t="s">
        <v>559</v>
      </c>
      <c r="B69" s="51" t="s">
        <v>101</v>
      </c>
      <c r="C69" s="2">
        <v>775.50877461283437</v>
      </c>
      <c r="D69" s="2">
        <v>923.91996000000006</v>
      </c>
      <c r="E69" s="2">
        <v>1214.6011799999999</v>
      </c>
      <c r="F69" s="2">
        <v>1459.3241399999999</v>
      </c>
      <c r="G69" s="2">
        <v>2019.7619299999999</v>
      </c>
      <c r="H69" s="2">
        <v>2388.0972208208555</v>
      </c>
      <c r="I69" s="2">
        <v>3155.1305300000004</v>
      </c>
      <c r="J69" s="2">
        <v>2985.5692700000004</v>
      </c>
      <c r="K69" s="2">
        <v>3038.40164</v>
      </c>
      <c r="L69" s="2">
        <v>3783.26107</v>
      </c>
      <c r="M69" s="2">
        <v>4934.7032335603999</v>
      </c>
      <c r="N69" s="2">
        <v>5100.5073820261823</v>
      </c>
      <c r="O69" s="2">
        <v>5104.0190471125652</v>
      </c>
      <c r="P69" s="2">
        <v>6152.6743713885971</v>
      </c>
      <c r="Q69" s="2">
        <v>7453.1830891930404</v>
      </c>
      <c r="R69" s="2">
        <v>7445.9443852992363</v>
      </c>
    </row>
    <row r="70" spans="1:18" ht="11.25" customHeight="1" x14ac:dyDescent="0.25">
      <c r="A70" s="50" t="s">
        <v>106</v>
      </c>
      <c r="B70" s="51" t="s">
        <v>107</v>
      </c>
      <c r="C70" s="2">
        <v>52.569981847711702</v>
      </c>
      <c r="D70" s="2">
        <v>51.178579999999997</v>
      </c>
      <c r="E70" s="2">
        <v>54.100009999999997</v>
      </c>
      <c r="F70" s="2">
        <v>58.476389999999995</v>
      </c>
      <c r="G70" s="2">
        <v>67.00003000000001</v>
      </c>
      <c r="H70" s="2">
        <v>91.33467381236899</v>
      </c>
      <c r="I70" s="2">
        <v>98.398870000000002</v>
      </c>
      <c r="J70" s="2">
        <v>151.39945</v>
      </c>
      <c r="K70" s="2">
        <v>154.46242999999998</v>
      </c>
      <c r="L70" s="2">
        <v>167.01775999999998</v>
      </c>
      <c r="M70" s="2">
        <v>148.53801052837926</v>
      </c>
      <c r="N70" s="2">
        <v>152.71806381312393</v>
      </c>
      <c r="O70" s="2">
        <v>202.72803904644175</v>
      </c>
      <c r="P70" s="2">
        <v>185.64735969152031</v>
      </c>
      <c r="Q70" s="2">
        <v>181.70442223827925</v>
      </c>
      <c r="R70" s="2">
        <v>188.85541155341937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13.585279999999999</v>
      </c>
      <c r="K72" s="2">
        <v>0</v>
      </c>
      <c r="L72" s="2">
        <v>0</v>
      </c>
      <c r="M72" s="2">
        <v>0</v>
      </c>
      <c r="N72" s="2">
        <v>52.569981847711844</v>
      </c>
      <c r="O72" s="2">
        <v>157.23227151715514</v>
      </c>
      <c r="P72" s="2">
        <v>251.26252238116058</v>
      </c>
      <c r="Q72" s="2">
        <v>259.02844930960129</v>
      </c>
      <c r="R72" s="2">
        <v>239.39524160877701</v>
      </c>
    </row>
    <row r="73" spans="1:18" ht="11.25" customHeight="1" x14ac:dyDescent="0.25">
      <c r="A73" s="50" t="s">
        <v>338</v>
      </c>
      <c r="B73" s="51" t="s">
        <v>339</v>
      </c>
      <c r="C73" s="2">
        <v>10.198718713898817</v>
      </c>
      <c r="D73" s="2">
        <v>11.30002</v>
      </c>
      <c r="E73" s="2">
        <v>21.30001</v>
      </c>
      <c r="F73" s="2">
        <v>147.09891000000002</v>
      </c>
      <c r="G73" s="2">
        <v>186.54088000000002</v>
      </c>
      <c r="H73" s="2">
        <v>828.03441427283929</v>
      </c>
      <c r="I73" s="2">
        <v>1726.46991</v>
      </c>
      <c r="J73" s="2">
        <v>2248.1448800000003</v>
      </c>
      <c r="K73" s="2">
        <v>3732.33599</v>
      </c>
      <c r="L73" s="2">
        <v>4401.8156500000005</v>
      </c>
      <c r="M73" s="2">
        <v>6152.1892607072268</v>
      </c>
      <c r="N73" s="2">
        <v>7557.0358202552097</v>
      </c>
      <c r="O73" s="2">
        <v>7760.1547519903024</v>
      </c>
      <c r="P73" s="2">
        <v>6770.1903220161803</v>
      </c>
      <c r="Q73" s="2">
        <v>8015.7304082822939</v>
      </c>
      <c r="R73" s="2">
        <v>7596.2363945762499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0.8</v>
      </c>
      <c r="F74" s="1">
        <v>4.3</v>
      </c>
      <c r="G74" s="1">
        <v>46.499979999999994</v>
      </c>
      <c r="H74" s="1">
        <v>127.68945270268358</v>
      </c>
      <c r="I74" s="1">
        <v>178.99993000000003</v>
      </c>
      <c r="J74" s="1">
        <v>347.17969000000005</v>
      </c>
      <c r="K74" s="1">
        <v>699.57015000000001</v>
      </c>
      <c r="L74" s="1">
        <v>1055.6046800000001</v>
      </c>
      <c r="M74" s="1">
        <v>1386.5982850374858</v>
      </c>
      <c r="N74" s="1">
        <v>1628.4511720941355</v>
      </c>
      <c r="O74" s="1">
        <v>1417.5116515558555</v>
      </c>
      <c r="P74" s="1">
        <v>1095.8106852319986</v>
      </c>
      <c r="Q74" s="1">
        <v>1291.9691858545336</v>
      </c>
      <c r="R74" s="1">
        <v>1495.1049368432055</v>
      </c>
    </row>
    <row r="75" spans="1:18" ht="11.25" customHeight="1" x14ac:dyDescent="0.25">
      <c r="A75" s="52" t="s">
        <v>340</v>
      </c>
      <c r="B75" s="53" t="s">
        <v>110</v>
      </c>
      <c r="C75" s="1">
        <v>10.198718713898817</v>
      </c>
      <c r="D75" s="1">
        <v>11.30002</v>
      </c>
      <c r="E75" s="1">
        <v>2.4</v>
      </c>
      <c r="F75" s="1">
        <v>141.89998</v>
      </c>
      <c r="G75" s="1">
        <v>55.695389999999996</v>
      </c>
      <c r="H75" s="1">
        <v>424.76456604135092</v>
      </c>
      <c r="I75" s="1">
        <v>1229.76998</v>
      </c>
      <c r="J75" s="1">
        <v>1862.4651700000002</v>
      </c>
      <c r="K75" s="1">
        <v>2927.16482</v>
      </c>
      <c r="L75" s="1">
        <v>3093.2883899999997</v>
      </c>
      <c r="M75" s="1">
        <v>4191.4063638451353</v>
      </c>
      <c r="N75" s="1">
        <v>5412.1281658834396</v>
      </c>
      <c r="O75" s="1">
        <v>5783.2136164356907</v>
      </c>
      <c r="P75" s="1">
        <v>5041.3423707031916</v>
      </c>
      <c r="Q75" s="1">
        <v>5967.581043609307</v>
      </c>
      <c r="R75" s="1">
        <v>5308.1869705043491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18.100010000000001</v>
      </c>
      <c r="F77" s="1">
        <v>0.89893000000000001</v>
      </c>
      <c r="G77" s="1">
        <v>84.345510000000004</v>
      </c>
      <c r="H77" s="1">
        <v>275.58039552880467</v>
      </c>
      <c r="I77" s="1">
        <v>317.7</v>
      </c>
      <c r="J77" s="1">
        <v>38.500019999999999</v>
      </c>
      <c r="K77" s="1">
        <v>105.60102000000001</v>
      </c>
      <c r="L77" s="1">
        <v>252.92257999999998</v>
      </c>
      <c r="M77" s="1">
        <v>574.18461182460544</v>
      </c>
      <c r="N77" s="1">
        <v>516.45648227763468</v>
      </c>
      <c r="O77" s="1">
        <v>559.42948399875593</v>
      </c>
      <c r="P77" s="1">
        <v>633.03726608098998</v>
      </c>
      <c r="Q77" s="1">
        <v>756.18017881845265</v>
      </c>
      <c r="R77" s="1">
        <v>792.94448722869481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22880.201549988135</v>
      </c>
      <c r="D79" s="4">
        <v>22599.283919999998</v>
      </c>
      <c r="E79" s="4">
        <v>24836.85746000001</v>
      </c>
      <c r="F79" s="4">
        <v>25367.868430000006</v>
      </c>
      <c r="G79" s="4">
        <v>24674.945000000014</v>
      </c>
      <c r="H79" s="4">
        <v>28818.720603259317</v>
      </c>
      <c r="I79" s="4">
        <v>27468.275539999999</v>
      </c>
      <c r="J79" s="4">
        <v>28023.052920000002</v>
      </c>
      <c r="K79" s="4">
        <v>27292.343790000006</v>
      </c>
      <c r="L79" s="4">
        <v>25698.129219999995</v>
      </c>
      <c r="M79" s="4">
        <v>25680.978483207542</v>
      </c>
      <c r="N79" s="4">
        <v>28357.248092335816</v>
      </c>
      <c r="O79" s="4">
        <v>31214.88011171039</v>
      </c>
      <c r="P79" s="4">
        <v>30059.617236689432</v>
      </c>
      <c r="Q79" s="4">
        <v>33269.917551492195</v>
      </c>
      <c r="R79" s="4">
        <v>35282.178418158925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0.5</v>
      </c>
      <c r="F80" s="4">
        <v>0.6</v>
      </c>
      <c r="G80" s="4">
        <v>0</v>
      </c>
      <c r="H80" s="4">
        <v>0.16719212763925001</v>
      </c>
      <c r="I80" s="4">
        <v>0.4</v>
      </c>
      <c r="J80" s="4">
        <v>17.300090000000001</v>
      </c>
      <c r="K80" s="4">
        <v>6.6000399999999999</v>
      </c>
      <c r="L80" s="4">
        <v>2.7000199999999999</v>
      </c>
      <c r="M80" s="4">
        <v>19.155308924313811</v>
      </c>
      <c r="N80" s="4">
        <v>133.65820452895684</v>
      </c>
      <c r="O80" s="4">
        <v>186.56254493025799</v>
      </c>
      <c r="P80" s="4">
        <v>281.36078007472554</v>
      </c>
      <c r="Q80" s="4">
        <v>292.10827547323925</v>
      </c>
      <c r="R80" s="4">
        <v>295.85816502977531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0.5</v>
      </c>
      <c r="F81" s="3">
        <v>0.6</v>
      </c>
      <c r="G81" s="3">
        <v>0</v>
      </c>
      <c r="H81" s="3">
        <v>0.16719212763925001</v>
      </c>
      <c r="I81" s="3">
        <v>0.4</v>
      </c>
      <c r="J81" s="3">
        <v>3.7000199999999999</v>
      </c>
      <c r="K81" s="3">
        <v>6.6000399999999999</v>
      </c>
      <c r="L81" s="3">
        <v>2.7000199999999999</v>
      </c>
      <c r="M81" s="3">
        <v>0.97926667598786232</v>
      </c>
      <c r="N81" s="3">
        <v>46.049529645991306</v>
      </c>
      <c r="O81" s="3">
        <v>13.900831183720271</v>
      </c>
      <c r="P81" s="3">
        <v>39.314111190891623</v>
      </c>
      <c r="Q81" s="3">
        <v>30.166233618729869</v>
      </c>
      <c r="R81" s="3">
        <v>59.544253655969136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13.600070000000001</v>
      </c>
      <c r="K82" s="3">
        <v>0</v>
      </c>
      <c r="L82" s="3">
        <v>0</v>
      </c>
      <c r="M82" s="3">
        <v>18.176042248325949</v>
      </c>
      <c r="N82" s="3">
        <v>87.608674882965545</v>
      </c>
      <c r="O82" s="3">
        <v>172.66171374653771</v>
      </c>
      <c r="P82" s="3">
        <v>242.04666888383395</v>
      </c>
      <c r="Q82" s="3">
        <v>261.9420418545094</v>
      </c>
      <c r="R82" s="3">
        <v>236.31391137380615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430</v>
      </c>
      <c r="B1" s="43" t="s">
        <v>130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-1460.2253597822</v>
      </c>
      <c r="D2" s="30">
        <v>6773.9335999996001</v>
      </c>
      <c r="E2" s="30">
        <v>2040.9026999993</v>
      </c>
      <c r="F2" s="30">
        <v>5084.6873699995003</v>
      </c>
      <c r="G2" s="30">
        <v>-4893.6145300000999</v>
      </c>
      <c r="H2" s="30">
        <v>-8536.4065093500994</v>
      </c>
      <c r="I2" s="30">
        <v>-11117.0824399994</v>
      </c>
      <c r="J2" s="30">
        <v>14400.6222699996</v>
      </c>
      <c r="K2" s="30">
        <v>-16592.127680000001</v>
      </c>
      <c r="L2" s="30">
        <v>-12896.812829999901</v>
      </c>
      <c r="M2" s="30">
        <v>18086.835432432399</v>
      </c>
      <c r="N2" s="30">
        <v>-3697.9375875609999</v>
      </c>
      <c r="O2" s="30">
        <v>6228.2811855416003</v>
      </c>
      <c r="P2" s="30">
        <v>6494.5557643548</v>
      </c>
      <c r="Q2" s="30">
        <v>-9021.4643028080991</v>
      </c>
      <c r="R2" s="30">
        <v>-3695.8386618226</v>
      </c>
    </row>
    <row r="3" spans="1:18" ht="11.25" customHeight="1" x14ac:dyDescent="0.25">
      <c r="A3" s="46" t="s">
        <v>4</v>
      </c>
      <c r="B3" s="47" t="s">
        <v>5</v>
      </c>
      <c r="C3" s="4">
        <v>8365.6323723142996</v>
      </c>
      <c r="D3" s="4">
        <v>1561.20499</v>
      </c>
      <c r="E3" s="4">
        <v>3228.5157199998998</v>
      </c>
      <c r="F3" s="4">
        <v>5864.9221799999996</v>
      </c>
      <c r="G3" s="4">
        <v>-769.41759999999999</v>
      </c>
      <c r="H3" s="4">
        <v>-3284.4666313279999</v>
      </c>
      <c r="I3" s="4">
        <v>1161.7307299998999</v>
      </c>
      <c r="J3" s="4">
        <v>6729.7750699999997</v>
      </c>
      <c r="K3" s="4">
        <v>-9211.4143199999999</v>
      </c>
      <c r="L3" s="4">
        <v>-8260.6486800000002</v>
      </c>
      <c r="M3" s="4">
        <v>6534.1046215851002</v>
      </c>
      <c r="N3" s="4">
        <v>-286.22740547180001</v>
      </c>
      <c r="O3" s="4">
        <v>2748.9976553921001</v>
      </c>
      <c r="P3" s="4">
        <v>4047.1325355206</v>
      </c>
      <c r="Q3" s="4">
        <v>-4124.1830597789003</v>
      </c>
      <c r="R3" s="4">
        <v>4826.9819156291996</v>
      </c>
    </row>
    <row r="4" spans="1:18" ht="11.25" customHeight="1" x14ac:dyDescent="0.25">
      <c r="A4" s="48" t="s">
        <v>304</v>
      </c>
      <c r="B4" s="49" t="s">
        <v>305</v>
      </c>
      <c r="C4" s="3">
        <v>7224.9532237473004</v>
      </c>
      <c r="D4" s="3">
        <v>1019.0472400001</v>
      </c>
      <c r="E4" s="3">
        <v>3109.4275499998998</v>
      </c>
      <c r="F4" s="3">
        <v>5034.7593100000004</v>
      </c>
      <c r="G4" s="3">
        <v>-2235.5387700000001</v>
      </c>
      <c r="H4" s="3">
        <v>-3358.1227595168002</v>
      </c>
      <c r="I4" s="3">
        <v>1747.3422399998999</v>
      </c>
      <c r="J4" s="3">
        <v>5364.4811800000998</v>
      </c>
      <c r="K4" s="3">
        <v>-9754.7904799999997</v>
      </c>
      <c r="L4" s="3">
        <v>-7618.5378600000004</v>
      </c>
      <c r="M4" s="3">
        <v>5681.6308114142003</v>
      </c>
      <c r="N4" s="3">
        <v>-633.25386296329998</v>
      </c>
      <c r="O4" s="3">
        <v>2078.2962035608002</v>
      </c>
      <c r="P4" s="3">
        <v>4688.8022000199999</v>
      </c>
      <c r="Q4" s="3">
        <v>-3975.9144791865001</v>
      </c>
      <c r="R4" s="3">
        <v>4857.935590909</v>
      </c>
    </row>
    <row r="5" spans="1:18" ht="11.25" customHeight="1" x14ac:dyDescent="0.25">
      <c r="A5" s="50" t="s">
        <v>306</v>
      </c>
      <c r="B5" s="51" t="s">
        <v>307</v>
      </c>
      <c r="C5" s="2">
        <v>6586.2380470875996</v>
      </c>
      <c r="D5" s="2">
        <v>927.91063999999994</v>
      </c>
      <c r="E5" s="2">
        <v>1607.6517199999</v>
      </c>
      <c r="F5" s="2">
        <v>4905.5498299999999</v>
      </c>
      <c r="G5" s="2">
        <v>-1910.0984100000001</v>
      </c>
      <c r="H5" s="2">
        <v>-2421.3916192153001</v>
      </c>
      <c r="I5" s="2">
        <v>1290.74845</v>
      </c>
      <c r="J5" s="2">
        <v>5661.4087400000999</v>
      </c>
      <c r="K5" s="2">
        <v>-8897.1666600000008</v>
      </c>
      <c r="L5" s="2">
        <v>-8379.1613199999993</v>
      </c>
      <c r="M5" s="2">
        <v>5878.4929735791002</v>
      </c>
      <c r="N5" s="2">
        <v>-233.92581266400001</v>
      </c>
      <c r="O5" s="2">
        <v>1995.7168908005999</v>
      </c>
      <c r="P5" s="2">
        <v>4799.5718101850998</v>
      </c>
      <c r="Q5" s="2">
        <v>-3987.9018067491002</v>
      </c>
      <c r="R5" s="2">
        <v>4919.2505423764997</v>
      </c>
    </row>
    <row r="6" spans="1:18" ht="11.25" customHeight="1" x14ac:dyDescent="0.25">
      <c r="A6" s="52" t="s">
        <v>6</v>
      </c>
      <c r="B6" s="53" t="s">
        <v>7</v>
      </c>
      <c r="C6" s="1">
        <v>55.986221451399999</v>
      </c>
      <c r="D6" s="1">
        <v>48.99776</v>
      </c>
      <c r="E6" s="1">
        <v>62.336640000000003</v>
      </c>
      <c r="F6" s="1">
        <v>-36.192869999999999</v>
      </c>
      <c r="G6" s="1">
        <v>-185.64261999999999</v>
      </c>
      <c r="H6" s="1">
        <v>-172.78960078599999</v>
      </c>
      <c r="I6" s="1">
        <v>-202.45284000000001</v>
      </c>
      <c r="J6" s="1">
        <v>42.531059999999997</v>
      </c>
      <c r="K6" s="1">
        <v>-912.07932000000005</v>
      </c>
      <c r="L6" s="1">
        <v>-1049.6358</v>
      </c>
      <c r="M6" s="1">
        <v>-1286.1942244459001</v>
      </c>
      <c r="N6" s="1">
        <v>424.45440547859999</v>
      </c>
      <c r="O6" s="1">
        <v>866.76168230229996</v>
      </c>
      <c r="P6" s="1">
        <v>570.20727066760003</v>
      </c>
      <c r="Q6" s="1">
        <v>420.8054146385</v>
      </c>
      <c r="R6" s="1">
        <v>400.82743466549999</v>
      </c>
    </row>
    <row r="7" spans="1:18" ht="11.25" customHeight="1" x14ac:dyDescent="0.25">
      <c r="A7" s="52" t="s">
        <v>8</v>
      </c>
      <c r="B7" s="53" t="s">
        <v>9</v>
      </c>
      <c r="C7" s="1">
        <v>723.32482931200002</v>
      </c>
      <c r="D7" s="1">
        <v>-721.85928999990006</v>
      </c>
      <c r="E7" s="1">
        <v>14.002279999900001</v>
      </c>
      <c r="F7" s="1">
        <v>949.67916000000002</v>
      </c>
      <c r="G7" s="1">
        <v>-310.57688000000002</v>
      </c>
      <c r="H7" s="1">
        <v>-1311.5876799982</v>
      </c>
      <c r="I7" s="1">
        <v>694.56222000000002</v>
      </c>
      <c r="J7" s="1">
        <v>-91.466610000000003</v>
      </c>
      <c r="K7" s="1">
        <v>-386.18515000000002</v>
      </c>
      <c r="L7" s="1">
        <v>2350.38454</v>
      </c>
      <c r="M7" s="1">
        <v>-1798.2781295243001</v>
      </c>
      <c r="N7" s="1">
        <v>479.84284601090002</v>
      </c>
      <c r="O7" s="1">
        <v>3029.5524745097</v>
      </c>
      <c r="P7" s="1">
        <v>707.02793743849998</v>
      </c>
      <c r="Q7" s="1">
        <v>-335.73051884580002</v>
      </c>
      <c r="R7" s="1">
        <v>690.33997607590004</v>
      </c>
    </row>
    <row r="8" spans="1:18" ht="11.25" customHeight="1" x14ac:dyDescent="0.25">
      <c r="A8" s="52" t="s">
        <v>10</v>
      </c>
      <c r="B8" s="53" t="s">
        <v>11</v>
      </c>
      <c r="C8" s="1">
        <v>5556.5823171564998</v>
      </c>
      <c r="D8" s="1">
        <v>1566.8679699999</v>
      </c>
      <c r="E8" s="1">
        <v>1451.2221300000999</v>
      </c>
      <c r="F8" s="1">
        <v>3916.6398600000002</v>
      </c>
      <c r="G8" s="1">
        <v>-1443.0148300000001</v>
      </c>
      <c r="H8" s="1">
        <v>-1138.4542513824999</v>
      </c>
      <c r="I8" s="1">
        <v>760.70388000000003</v>
      </c>
      <c r="J8" s="1">
        <v>5625.4560500000998</v>
      </c>
      <c r="K8" s="1">
        <v>-7363.2035800000003</v>
      </c>
      <c r="L8" s="1">
        <v>-9421.7737099999995</v>
      </c>
      <c r="M8" s="1">
        <v>9488.5134772196998</v>
      </c>
      <c r="N8" s="1">
        <v>-1293.9519089839</v>
      </c>
      <c r="O8" s="1">
        <v>-1856.5605687489999</v>
      </c>
      <c r="P8" s="1">
        <v>3577.4023989952998</v>
      </c>
      <c r="Q8" s="1">
        <v>-4398.1081661045</v>
      </c>
      <c r="R8" s="1">
        <v>3498.6632760962002</v>
      </c>
    </row>
    <row r="9" spans="1:18" ht="11.25" customHeight="1" x14ac:dyDescent="0.25">
      <c r="A9" s="52" t="s">
        <v>12</v>
      </c>
      <c r="B9" s="53" t="s">
        <v>13</v>
      </c>
      <c r="C9" s="1">
        <v>250.34467916759999</v>
      </c>
      <c r="D9" s="1">
        <v>33.904200000000003</v>
      </c>
      <c r="E9" s="1">
        <v>80.090670000000003</v>
      </c>
      <c r="F9" s="1">
        <v>75.423680000000004</v>
      </c>
      <c r="G9" s="1">
        <v>29.135919999999999</v>
      </c>
      <c r="H9" s="1">
        <v>201.4399129514</v>
      </c>
      <c r="I9" s="1">
        <v>37.935189999999999</v>
      </c>
      <c r="J9" s="1">
        <v>84.888239999999996</v>
      </c>
      <c r="K9" s="1">
        <v>-235.69861</v>
      </c>
      <c r="L9" s="1">
        <v>-258.13634999999999</v>
      </c>
      <c r="M9" s="1">
        <v>-525.54814967039999</v>
      </c>
      <c r="N9" s="1">
        <v>155.72884483050001</v>
      </c>
      <c r="O9" s="1">
        <v>-44.036697262399997</v>
      </c>
      <c r="P9" s="1">
        <v>-55.065796916300002</v>
      </c>
      <c r="Q9" s="1">
        <v>325.13146356269999</v>
      </c>
      <c r="R9" s="1">
        <v>329.41985553889998</v>
      </c>
    </row>
    <row r="10" spans="1:18" ht="11.25" customHeight="1" x14ac:dyDescent="0.25">
      <c r="A10" s="50" t="s">
        <v>14</v>
      </c>
      <c r="B10" s="51" t="s">
        <v>15</v>
      </c>
      <c r="C10" s="2">
        <v>18.245136151499999</v>
      </c>
      <c r="D10" s="2">
        <v>6.3012100000000002</v>
      </c>
      <c r="E10" s="2">
        <v>39.893529999999998</v>
      </c>
      <c r="F10" s="2">
        <v>23.803879999999999</v>
      </c>
      <c r="G10" s="2">
        <v>18.901689999999999</v>
      </c>
      <c r="H10" s="2">
        <v>-4.2065469812999998</v>
      </c>
      <c r="I10" s="2">
        <v>-1.3965000000000001</v>
      </c>
      <c r="J10" s="2">
        <v>2.3E-3</v>
      </c>
      <c r="K10" s="2">
        <v>-16.09487</v>
      </c>
      <c r="L10" s="2">
        <v>-10.39447</v>
      </c>
      <c r="M10" s="2">
        <v>11.200162071199999</v>
      </c>
      <c r="N10" s="2">
        <v>-11.894049710699999</v>
      </c>
      <c r="O10" s="2">
        <v>8.4064799304999998</v>
      </c>
      <c r="P10" s="2">
        <v>-16.123233276699999</v>
      </c>
      <c r="Q10" s="2">
        <v>-11.894804819000001</v>
      </c>
      <c r="R10" s="2">
        <v>2.076154657</v>
      </c>
    </row>
    <row r="11" spans="1:18" ht="11.25" customHeight="1" x14ac:dyDescent="0.25">
      <c r="A11" s="50" t="s">
        <v>308</v>
      </c>
      <c r="B11" s="51" t="s">
        <v>309</v>
      </c>
      <c r="C11" s="2">
        <v>621.30736261640004</v>
      </c>
      <c r="D11" s="2">
        <v>84.671289999999999</v>
      </c>
      <c r="E11" s="2">
        <v>1461.80684</v>
      </c>
      <c r="F11" s="2">
        <v>105.21595000000001</v>
      </c>
      <c r="G11" s="2">
        <v>-334.53946999999999</v>
      </c>
      <c r="H11" s="2">
        <v>-949.62640254140001</v>
      </c>
      <c r="I11" s="2">
        <v>462.24889999999999</v>
      </c>
      <c r="J11" s="2">
        <v>-283.63044000000002</v>
      </c>
      <c r="K11" s="2">
        <v>-865.79646000000002</v>
      </c>
      <c r="L11" s="2">
        <v>774.51670000000001</v>
      </c>
      <c r="M11" s="2">
        <v>-226.0395002814</v>
      </c>
      <c r="N11" s="2">
        <v>-378.474417217</v>
      </c>
      <c r="O11" s="2">
        <v>79.597637484000003</v>
      </c>
      <c r="P11" s="2">
        <v>-94.614121333300005</v>
      </c>
      <c r="Q11" s="2">
        <v>21.1628852644</v>
      </c>
      <c r="R11" s="2">
        <v>-74.247183281700003</v>
      </c>
    </row>
    <row r="12" spans="1:18" ht="11.25" customHeight="1" x14ac:dyDescent="0.25">
      <c r="A12" s="52" t="s">
        <v>16</v>
      </c>
      <c r="B12" s="53" t="s">
        <v>17</v>
      </c>
      <c r="C12" s="1">
        <v>621.30736261640004</v>
      </c>
      <c r="D12" s="1">
        <v>84.671289999999999</v>
      </c>
      <c r="E12" s="1">
        <v>1461.80684</v>
      </c>
      <c r="F12" s="1">
        <v>105.21595000000001</v>
      </c>
      <c r="G12" s="1">
        <v>-334.53946999999999</v>
      </c>
      <c r="H12" s="1">
        <v>-949.62640254140001</v>
      </c>
      <c r="I12" s="1">
        <v>462.24889999999999</v>
      </c>
      <c r="J12" s="1">
        <v>-283.63044000000002</v>
      </c>
      <c r="K12" s="1">
        <v>-865.79646000000002</v>
      </c>
      <c r="L12" s="1">
        <v>774.51670000000001</v>
      </c>
      <c r="M12" s="1">
        <v>-226.0395002814</v>
      </c>
      <c r="N12" s="1">
        <v>-378.474417217</v>
      </c>
      <c r="O12" s="1">
        <v>79.597637484000003</v>
      </c>
      <c r="P12" s="1">
        <v>-94.614121333300005</v>
      </c>
      <c r="Q12" s="1">
        <v>21.1628852644</v>
      </c>
      <c r="R12" s="1">
        <v>-74.247183281700003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-0.83732210809999996</v>
      </c>
      <c r="D14" s="2">
        <v>0.1641</v>
      </c>
      <c r="E14" s="2">
        <v>7.5459999999999999E-2</v>
      </c>
      <c r="F14" s="2">
        <v>0.18965000000000001</v>
      </c>
      <c r="G14" s="2">
        <v>-9.8025800000000007</v>
      </c>
      <c r="H14" s="2">
        <v>17.101809221100002</v>
      </c>
      <c r="I14" s="2">
        <v>-4.25861</v>
      </c>
      <c r="J14" s="2">
        <v>-13.29942</v>
      </c>
      <c r="K14" s="2">
        <v>24.267510000000001</v>
      </c>
      <c r="L14" s="2">
        <v>-3.4987699999999999</v>
      </c>
      <c r="M14" s="2">
        <v>17.9771760454</v>
      </c>
      <c r="N14" s="2">
        <v>-8.9595833715000008</v>
      </c>
      <c r="O14" s="2">
        <v>-5.4248046543999999</v>
      </c>
      <c r="P14" s="2">
        <v>-3.22555551E-2</v>
      </c>
      <c r="Q14" s="2">
        <v>2.7192471171000001</v>
      </c>
      <c r="R14" s="2">
        <v>10.8560771572</v>
      </c>
    </row>
    <row r="15" spans="1:18" ht="11.25" customHeight="1" x14ac:dyDescent="0.25">
      <c r="A15" s="54" t="s">
        <v>310</v>
      </c>
      <c r="B15" s="49" t="s">
        <v>311</v>
      </c>
      <c r="C15" s="3">
        <v>1107.79822919</v>
      </c>
      <c r="D15" s="3">
        <v>492.18579999999997</v>
      </c>
      <c r="E15" s="3">
        <v>135.48402999999999</v>
      </c>
      <c r="F15" s="3">
        <v>939.85328000000004</v>
      </c>
      <c r="G15" s="3">
        <v>1397.58323</v>
      </c>
      <c r="H15" s="3">
        <v>65.845448432400005</v>
      </c>
      <c r="I15" s="3">
        <v>-573.32005000000004</v>
      </c>
      <c r="J15" s="3">
        <v>1307.09844</v>
      </c>
      <c r="K15" s="3">
        <v>637.37525000000005</v>
      </c>
      <c r="L15" s="3">
        <v>-385.65935999999999</v>
      </c>
      <c r="M15" s="3">
        <v>861.95146090809999</v>
      </c>
      <c r="N15" s="3">
        <v>345.94700827299999</v>
      </c>
      <c r="O15" s="3">
        <v>940.64966580520002</v>
      </c>
      <c r="P15" s="3">
        <v>-636.39827968370003</v>
      </c>
      <c r="Q15" s="3">
        <v>-70.256444698400003</v>
      </c>
      <c r="R15" s="3">
        <v>334.02369438400001</v>
      </c>
    </row>
    <row r="16" spans="1:18" ht="11.25" customHeight="1" x14ac:dyDescent="0.25">
      <c r="A16" s="50" t="s">
        <v>22</v>
      </c>
      <c r="B16" s="51" t="s">
        <v>23</v>
      </c>
      <c r="C16" s="2">
        <v>796.14147773130003</v>
      </c>
      <c r="D16" s="2">
        <v>64.902010000000004</v>
      </c>
      <c r="E16" s="2">
        <v>-163.43832</v>
      </c>
      <c r="F16" s="2">
        <v>559.83175000000006</v>
      </c>
      <c r="G16" s="2">
        <v>463.19252999999998</v>
      </c>
      <c r="H16" s="2">
        <v>613.44390710289997</v>
      </c>
      <c r="I16" s="2">
        <v>447.53228999999999</v>
      </c>
      <c r="J16" s="2">
        <v>-214.27094</v>
      </c>
      <c r="K16" s="2">
        <v>-530.17327</v>
      </c>
      <c r="L16" s="2">
        <v>-189.26526999999999</v>
      </c>
      <c r="M16" s="2">
        <v>586.20777036039999</v>
      </c>
      <c r="N16" s="2">
        <v>6.5980634614999998</v>
      </c>
      <c r="O16" s="2">
        <v>-188.1340192122</v>
      </c>
      <c r="P16" s="2">
        <v>260.9774174474</v>
      </c>
      <c r="Q16" s="2">
        <v>320.56364425330003</v>
      </c>
      <c r="R16" s="2">
        <v>-222.93506597850001</v>
      </c>
    </row>
    <row r="17" spans="1:18" ht="11.25" customHeight="1" x14ac:dyDescent="0.25">
      <c r="A17" s="55" t="s">
        <v>25</v>
      </c>
      <c r="B17" s="51" t="s">
        <v>26</v>
      </c>
      <c r="C17" s="2">
        <v>282.52515423649999</v>
      </c>
      <c r="D17" s="2">
        <v>435.82639999999998</v>
      </c>
      <c r="E17" s="2">
        <v>296.60444999999999</v>
      </c>
      <c r="F17" s="2">
        <v>409.56333000000001</v>
      </c>
      <c r="G17" s="2">
        <v>928.48361</v>
      </c>
      <c r="H17" s="2">
        <v>-532.80444819920001</v>
      </c>
      <c r="I17" s="2">
        <v>-992.52251000000001</v>
      </c>
      <c r="J17" s="2">
        <v>1528.3182999999999</v>
      </c>
      <c r="K17" s="2">
        <v>1161.3847000000001</v>
      </c>
      <c r="L17" s="2">
        <v>-166.51727</v>
      </c>
      <c r="M17" s="2">
        <v>270.96558494639999</v>
      </c>
      <c r="N17" s="2">
        <v>290.13876200679999</v>
      </c>
      <c r="O17" s="2">
        <v>1124.950099033</v>
      </c>
      <c r="P17" s="2">
        <v>-932.7218846774</v>
      </c>
      <c r="Q17" s="2">
        <v>-412.32473488009998</v>
      </c>
      <c r="R17" s="2">
        <v>513.02078335809995</v>
      </c>
    </row>
    <row r="18" spans="1:18" ht="11.25" customHeight="1" x14ac:dyDescent="0.25">
      <c r="A18" s="56" t="s">
        <v>312</v>
      </c>
      <c r="B18" s="51" t="s">
        <v>24</v>
      </c>
      <c r="C18" s="2">
        <v>18.143963481299998</v>
      </c>
      <c r="D18" s="2">
        <v>-2.7477</v>
      </c>
      <c r="E18" s="2">
        <v>-3.3839899999999998</v>
      </c>
      <c r="F18" s="2">
        <v>-11.44646</v>
      </c>
      <c r="G18" s="2">
        <v>-15.192080000000001</v>
      </c>
      <c r="H18" s="2">
        <v>-18.614537628000001</v>
      </c>
      <c r="I18" s="2">
        <v>-15.12365</v>
      </c>
      <c r="J18" s="2">
        <v>3.5625100000000001</v>
      </c>
      <c r="K18" s="2">
        <v>-27.748290000000001</v>
      </c>
      <c r="L18" s="2">
        <v>-20.902930000000001</v>
      </c>
      <c r="M18" s="2">
        <v>19.102247477900001</v>
      </c>
      <c r="N18" s="2">
        <v>54.946023642199997</v>
      </c>
      <c r="O18" s="2">
        <v>-7.1534626161999997</v>
      </c>
      <c r="P18" s="2">
        <v>48.717941529999997</v>
      </c>
      <c r="Q18" s="2">
        <v>23.889556058</v>
      </c>
      <c r="R18" s="2">
        <v>23.882123157900001</v>
      </c>
    </row>
    <row r="19" spans="1:18" ht="11.25" customHeight="1" x14ac:dyDescent="0.25">
      <c r="A19" s="55" t="s">
        <v>27</v>
      </c>
      <c r="B19" s="51" t="s">
        <v>28</v>
      </c>
      <c r="C19" s="2">
        <v>10.9876337409</v>
      </c>
      <c r="D19" s="2">
        <v>-5.7949099999999998</v>
      </c>
      <c r="E19" s="2">
        <v>5.7018899999999997</v>
      </c>
      <c r="F19" s="2">
        <v>-18.09534</v>
      </c>
      <c r="G19" s="2">
        <v>21.099170000000001</v>
      </c>
      <c r="H19" s="2">
        <v>3.8205271566999999</v>
      </c>
      <c r="I19" s="2">
        <v>-13.20618</v>
      </c>
      <c r="J19" s="2">
        <v>-10.511430000000001</v>
      </c>
      <c r="K19" s="2">
        <v>33.912109999999998</v>
      </c>
      <c r="L19" s="2">
        <v>-8.9738900000000008</v>
      </c>
      <c r="M19" s="2">
        <v>-14.324141876600001</v>
      </c>
      <c r="N19" s="2">
        <v>-5.7358408374999996</v>
      </c>
      <c r="O19" s="2">
        <v>10.9870486007</v>
      </c>
      <c r="P19" s="2">
        <v>-13.3717539838</v>
      </c>
      <c r="Q19" s="2">
        <v>-2.3849101295000001</v>
      </c>
      <c r="R19" s="2">
        <v>20.055853846600002</v>
      </c>
    </row>
    <row r="20" spans="1:18" ht="11.25" customHeight="1" x14ac:dyDescent="0.25">
      <c r="A20" s="48" t="s">
        <v>29</v>
      </c>
      <c r="B20" s="49" t="s">
        <v>30</v>
      </c>
      <c r="C20" s="3">
        <v>32.880919376999998</v>
      </c>
      <c r="D20" s="3">
        <v>49.97195</v>
      </c>
      <c r="E20" s="3">
        <v>-16.395859999999999</v>
      </c>
      <c r="F20" s="3">
        <v>-109.69041</v>
      </c>
      <c r="G20" s="3">
        <v>68.537940000000006</v>
      </c>
      <c r="H20" s="3">
        <v>7.8106797565999999</v>
      </c>
      <c r="I20" s="3">
        <v>-12.291460000000001</v>
      </c>
      <c r="J20" s="3">
        <v>58.195450000000001</v>
      </c>
      <c r="K20" s="3">
        <v>-93.999089999999995</v>
      </c>
      <c r="L20" s="3">
        <v>-256.45146</v>
      </c>
      <c r="M20" s="3">
        <v>-9.4776507372999994</v>
      </c>
      <c r="N20" s="3">
        <v>1.0794492184</v>
      </c>
      <c r="O20" s="3">
        <v>-269.94821397390001</v>
      </c>
      <c r="P20" s="3">
        <v>-5.2713848157000003</v>
      </c>
      <c r="Q20" s="3">
        <v>-78.012135893999996</v>
      </c>
      <c r="R20" s="3">
        <v>-364.97736966370002</v>
      </c>
    </row>
    <row r="21" spans="1:18" ht="11.25" customHeight="1" x14ac:dyDescent="0.25">
      <c r="A21" s="46" t="s">
        <v>31</v>
      </c>
      <c r="B21" s="47" t="s">
        <v>32</v>
      </c>
      <c r="C21" s="4">
        <v>-3091.6519739846999</v>
      </c>
      <c r="D21" s="4">
        <v>427.54526999979998</v>
      </c>
      <c r="E21" s="4">
        <v>4703.8093799998996</v>
      </c>
      <c r="F21" s="4">
        <v>-2781.9477899999001</v>
      </c>
      <c r="G21" s="4">
        <v>-1081.1607200000999</v>
      </c>
      <c r="H21" s="4">
        <v>-5633.2834786706999</v>
      </c>
      <c r="I21" s="4">
        <v>-4608.7319600002002</v>
      </c>
      <c r="J21" s="4">
        <v>3086.0973199997002</v>
      </c>
      <c r="K21" s="4">
        <v>-4859.4658300001001</v>
      </c>
      <c r="L21" s="4">
        <v>559.55945000029999</v>
      </c>
      <c r="M21" s="4">
        <v>2295.4636068285999</v>
      </c>
      <c r="N21" s="4">
        <v>6011.8844409809999</v>
      </c>
      <c r="O21" s="4">
        <v>2298.7355313247999</v>
      </c>
      <c r="P21" s="4">
        <v>-55.406237276200002</v>
      </c>
      <c r="Q21" s="4">
        <v>547.49393859559996</v>
      </c>
      <c r="R21" s="4">
        <v>-11237.8158046305</v>
      </c>
    </row>
    <row r="22" spans="1:18" ht="11.25" customHeight="1" x14ac:dyDescent="0.25">
      <c r="A22" s="48" t="s">
        <v>313</v>
      </c>
      <c r="B22" s="49" t="s">
        <v>314</v>
      </c>
      <c r="C22" s="3">
        <v>2245.7749566254001</v>
      </c>
      <c r="D22" s="3">
        <v>-2392.2166099999999</v>
      </c>
      <c r="E22" s="3">
        <v>464.12796999990002</v>
      </c>
      <c r="F22" s="3">
        <v>-1423.9069199999001</v>
      </c>
      <c r="G22" s="3">
        <v>-3187.8503100000999</v>
      </c>
      <c r="H22" s="3">
        <v>50.214483723199997</v>
      </c>
      <c r="I22" s="3">
        <v>-2196.2497200002999</v>
      </c>
      <c r="J22" s="3">
        <v>251.12355999979999</v>
      </c>
      <c r="K22" s="3">
        <v>-2781.7171800002002</v>
      </c>
      <c r="L22" s="3">
        <v>1770.22948</v>
      </c>
      <c r="M22" s="3">
        <v>-111.796597265</v>
      </c>
      <c r="N22" s="3">
        <v>3933.9126966109002</v>
      </c>
      <c r="O22" s="3">
        <v>-1387.2031348398</v>
      </c>
      <c r="P22" s="3">
        <v>-1837.6656324511</v>
      </c>
      <c r="Q22" s="3">
        <v>727.1367559995</v>
      </c>
      <c r="R22" s="3">
        <v>-3510.6992814730002</v>
      </c>
    </row>
    <row r="23" spans="1:18" ht="11.25" customHeight="1" x14ac:dyDescent="0.25">
      <c r="A23" s="50" t="s">
        <v>315</v>
      </c>
      <c r="B23" s="51" t="s">
        <v>316</v>
      </c>
      <c r="C23" s="2">
        <v>2535.9344511749</v>
      </c>
      <c r="D23" s="2">
        <v>-3091.6693</v>
      </c>
      <c r="E23" s="2">
        <v>766.00647999989997</v>
      </c>
      <c r="F23" s="2">
        <v>-935.89846999999997</v>
      </c>
      <c r="G23" s="2">
        <v>-2685.4189700001002</v>
      </c>
      <c r="H23" s="2">
        <v>51.723514485800003</v>
      </c>
      <c r="I23" s="2">
        <v>-2586.1783600003</v>
      </c>
      <c r="J23" s="2">
        <v>563.54162999979997</v>
      </c>
      <c r="K23" s="2">
        <v>-2043.2275200001</v>
      </c>
      <c r="L23" s="2">
        <v>764.79769999999996</v>
      </c>
      <c r="M23" s="2">
        <v>355.37323925049998</v>
      </c>
      <c r="N23" s="2">
        <v>3358.4062226010001</v>
      </c>
      <c r="O23" s="2">
        <v>-2064.7160857736999</v>
      </c>
      <c r="P23" s="2">
        <v>-1453.9156804209999</v>
      </c>
      <c r="Q23" s="2">
        <v>434.96712543090001</v>
      </c>
      <c r="R23" s="2">
        <v>-3666.5961446499</v>
      </c>
    </row>
    <row r="24" spans="1:18" ht="11.25" customHeight="1" x14ac:dyDescent="0.25">
      <c r="A24" s="52" t="s">
        <v>33</v>
      </c>
      <c r="B24" s="53" t="s">
        <v>34</v>
      </c>
      <c r="C24" s="1">
        <v>2656.4131345351998</v>
      </c>
      <c r="D24" s="1">
        <v>-3044.6138700000001</v>
      </c>
      <c r="E24" s="1">
        <v>781.23059999980001</v>
      </c>
      <c r="F24" s="1">
        <v>-775.71657000009998</v>
      </c>
      <c r="G24" s="1">
        <v>-2847.7837200000999</v>
      </c>
      <c r="H24" s="1">
        <v>7.1056803684999998</v>
      </c>
      <c r="I24" s="1">
        <v>-2558.0319100003999</v>
      </c>
      <c r="J24" s="1">
        <v>735.2209399999</v>
      </c>
      <c r="K24" s="1">
        <v>-2329.1882700001001</v>
      </c>
      <c r="L24" s="1">
        <v>800.88858000000005</v>
      </c>
      <c r="M24" s="1">
        <v>533.76633095839998</v>
      </c>
      <c r="N24" s="1">
        <v>3188.4899914806001</v>
      </c>
      <c r="O24" s="1">
        <v>-1979.520601985</v>
      </c>
      <c r="P24" s="1">
        <v>-1587.6492520966999</v>
      </c>
      <c r="Q24" s="1">
        <v>517.94638249690001</v>
      </c>
      <c r="R24" s="1">
        <v>-3612.3709730546998</v>
      </c>
    </row>
    <row r="25" spans="1:18" ht="11.25" customHeight="1" x14ac:dyDescent="0.25">
      <c r="A25" s="52" t="s">
        <v>35</v>
      </c>
      <c r="B25" s="53" t="s">
        <v>36</v>
      </c>
      <c r="C25" s="1">
        <v>-120.4786833604</v>
      </c>
      <c r="D25" s="1">
        <v>-47.055430000000001</v>
      </c>
      <c r="E25" s="1">
        <v>-15.224119999999999</v>
      </c>
      <c r="F25" s="1">
        <v>-160.18190000000001</v>
      </c>
      <c r="G25" s="1">
        <v>162.36474999999999</v>
      </c>
      <c r="H25" s="1">
        <v>44.617834117400001</v>
      </c>
      <c r="I25" s="1">
        <v>-28.146450000000002</v>
      </c>
      <c r="J25" s="1">
        <v>-171.67930999999999</v>
      </c>
      <c r="K25" s="1">
        <v>285.96075000000002</v>
      </c>
      <c r="L25" s="1">
        <v>-36.090879999999999</v>
      </c>
      <c r="M25" s="1">
        <v>-178.39309170769999</v>
      </c>
      <c r="N25" s="1">
        <v>169.9162311204</v>
      </c>
      <c r="O25" s="1">
        <v>-85.195483788800004</v>
      </c>
      <c r="P25" s="1">
        <v>133.73357167559999</v>
      </c>
      <c r="Q25" s="1">
        <v>-82.979257066000002</v>
      </c>
      <c r="R25" s="1">
        <v>-54.225171595100001</v>
      </c>
    </row>
    <row r="26" spans="1:18" ht="11.25" customHeight="1" x14ac:dyDescent="0.25">
      <c r="A26" s="50" t="s">
        <v>317</v>
      </c>
      <c r="B26" s="51" t="s">
        <v>318</v>
      </c>
      <c r="C26" s="2">
        <v>-290.15949454939999</v>
      </c>
      <c r="D26" s="2">
        <v>699.45268999999996</v>
      </c>
      <c r="E26" s="2">
        <v>-301.87851000000001</v>
      </c>
      <c r="F26" s="2">
        <v>-488.00844999999998</v>
      </c>
      <c r="G26" s="2">
        <v>-502.43133999999998</v>
      </c>
      <c r="H26" s="2">
        <v>-1.5090307625999999</v>
      </c>
      <c r="I26" s="2">
        <v>389.92863999999997</v>
      </c>
      <c r="J26" s="2">
        <v>-312.41807</v>
      </c>
      <c r="K26" s="2">
        <v>-738.48965999999996</v>
      </c>
      <c r="L26" s="2">
        <v>1005.43178</v>
      </c>
      <c r="M26" s="2">
        <v>-467.16983651549998</v>
      </c>
      <c r="N26" s="2">
        <v>575.50647400979994</v>
      </c>
      <c r="O26" s="2">
        <v>677.51295093390002</v>
      </c>
      <c r="P26" s="2">
        <v>-383.74995203010002</v>
      </c>
      <c r="Q26" s="2">
        <v>292.16963056869997</v>
      </c>
      <c r="R26" s="2">
        <v>155.89686317690001</v>
      </c>
    </row>
    <row r="27" spans="1:18" ht="11.25" customHeight="1" x14ac:dyDescent="0.25">
      <c r="A27" s="52" t="s">
        <v>37</v>
      </c>
      <c r="B27" s="53" t="s">
        <v>38</v>
      </c>
      <c r="C27" s="1">
        <v>-286.99425813480002</v>
      </c>
      <c r="D27" s="1">
        <v>821.91967999999997</v>
      </c>
      <c r="E27" s="1">
        <v>-407.50339000000002</v>
      </c>
      <c r="F27" s="1">
        <v>-462.61250000000001</v>
      </c>
      <c r="G27" s="1">
        <v>-470.43641000000002</v>
      </c>
      <c r="H27" s="1">
        <v>-40.637116815600002</v>
      </c>
      <c r="I27" s="1">
        <v>481.97212000000002</v>
      </c>
      <c r="J27" s="1">
        <v>-272.07087999999999</v>
      </c>
      <c r="K27" s="1">
        <v>-672.93347000000006</v>
      </c>
      <c r="L27" s="1">
        <v>980.66394000000003</v>
      </c>
      <c r="M27" s="1">
        <v>-593.84350398219999</v>
      </c>
      <c r="N27" s="1">
        <v>556.68207838750004</v>
      </c>
      <c r="O27" s="1">
        <v>731.72373145259996</v>
      </c>
      <c r="P27" s="1">
        <v>-285.68314443100002</v>
      </c>
      <c r="Q27" s="1">
        <v>269.74541314430002</v>
      </c>
      <c r="R27" s="1">
        <v>191.33755320040001</v>
      </c>
    </row>
    <row r="28" spans="1:18" ht="11.25" customHeight="1" x14ac:dyDescent="0.25">
      <c r="A28" s="52" t="s">
        <v>39</v>
      </c>
      <c r="B28" s="53" t="s">
        <v>40</v>
      </c>
      <c r="C28" s="1">
        <v>-9.2228120898999997</v>
      </c>
      <c r="D28" s="1">
        <v>-48.80189</v>
      </c>
      <c r="E28" s="1">
        <v>-12.24405</v>
      </c>
      <c r="F28" s="1">
        <v>-42.697319999999998</v>
      </c>
      <c r="G28" s="1">
        <v>-71.595910000000003</v>
      </c>
      <c r="H28" s="1">
        <v>-11.035997655199999</v>
      </c>
      <c r="I28" s="1">
        <v>-74.437340000000006</v>
      </c>
      <c r="J28" s="1">
        <v>-86.570030000000003</v>
      </c>
      <c r="K28" s="1">
        <v>-66.995450000000005</v>
      </c>
      <c r="L28" s="1">
        <v>23.913340000000002</v>
      </c>
      <c r="M28" s="1">
        <v>123.6230484932</v>
      </c>
      <c r="N28" s="1">
        <v>16.868757291600001</v>
      </c>
      <c r="O28" s="1">
        <v>-54.168461775399997</v>
      </c>
      <c r="P28" s="1">
        <v>-83.130707849499998</v>
      </c>
      <c r="Q28" s="1">
        <v>28.490708529199999</v>
      </c>
      <c r="R28" s="1">
        <v>-32.7177315259</v>
      </c>
    </row>
    <row r="29" spans="1:18" ht="11.25" customHeight="1" x14ac:dyDescent="0.25">
      <c r="A29" s="57" t="s">
        <v>41</v>
      </c>
      <c r="B29" s="53" t="s">
        <v>42</v>
      </c>
      <c r="C29" s="1">
        <v>6.0575756752999999</v>
      </c>
      <c r="D29" s="1">
        <v>-73.665099999999995</v>
      </c>
      <c r="E29" s="1">
        <v>117.86893000000001</v>
      </c>
      <c r="F29" s="1">
        <v>17.301369999999999</v>
      </c>
      <c r="G29" s="1">
        <v>39.60098</v>
      </c>
      <c r="H29" s="1">
        <v>50.164083708100002</v>
      </c>
      <c r="I29" s="1">
        <v>-17.60614</v>
      </c>
      <c r="J29" s="1">
        <v>46.222839999999998</v>
      </c>
      <c r="K29" s="1">
        <v>1.43926</v>
      </c>
      <c r="L29" s="1">
        <v>0.85450000000000004</v>
      </c>
      <c r="M29" s="1">
        <v>3.0506189735999998</v>
      </c>
      <c r="N29" s="1">
        <v>1.9556383308</v>
      </c>
      <c r="O29" s="1">
        <v>-4.2318743200000002E-2</v>
      </c>
      <c r="P29" s="1">
        <v>-14.9360997497</v>
      </c>
      <c r="Q29" s="1">
        <v>-6.0664911046999999</v>
      </c>
      <c r="R29" s="1">
        <v>-2.7229584976000001</v>
      </c>
    </row>
    <row r="30" spans="1:18" ht="11.25" customHeight="1" x14ac:dyDescent="0.25">
      <c r="A30" s="48" t="s">
        <v>319</v>
      </c>
      <c r="B30" s="49" t="s">
        <v>320</v>
      </c>
      <c r="C30" s="3">
        <v>-5337.4269306100005</v>
      </c>
      <c r="D30" s="3">
        <v>2819.76188</v>
      </c>
      <c r="E30" s="3">
        <v>4239.6814100003003</v>
      </c>
      <c r="F30" s="3">
        <v>-1358.04087</v>
      </c>
      <c r="G30" s="3">
        <v>2106.6895899998999</v>
      </c>
      <c r="H30" s="3">
        <v>-5683.4979623937998</v>
      </c>
      <c r="I30" s="3">
        <v>-2412.4822400000999</v>
      </c>
      <c r="J30" s="3">
        <v>2834.9737599999999</v>
      </c>
      <c r="K30" s="3">
        <v>-2077.7486499997999</v>
      </c>
      <c r="L30" s="3">
        <v>-1210.6700300001</v>
      </c>
      <c r="M30" s="3">
        <v>2407.2602040938</v>
      </c>
      <c r="N30" s="3">
        <v>2077.9717443702002</v>
      </c>
      <c r="O30" s="3">
        <v>3685.9386661647</v>
      </c>
      <c r="P30" s="3">
        <v>1782.2593951749</v>
      </c>
      <c r="Q30" s="3">
        <v>-179.6428174038</v>
      </c>
      <c r="R30" s="3">
        <v>-7727.1165231574996</v>
      </c>
    </row>
    <row r="31" spans="1:18" ht="11.25" customHeight="1" x14ac:dyDescent="0.25">
      <c r="A31" s="50" t="s">
        <v>321</v>
      </c>
      <c r="B31" s="51" t="s">
        <v>322</v>
      </c>
      <c r="C31" s="2">
        <v>-1.1941589609000001</v>
      </c>
      <c r="D31" s="2">
        <v>0</v>
      </c>
      <c r="E31" s="2">
        <v>-3.59985</v>
      </c>
      <c r="F31" s="2">
        <v>-1.2E-4</v>
      </c>
      <c r="G31" s="2">
        <v>1.2</v>
      </c>
      <c r="H31" s="2">
        <v>10.437539963200001</v>
      </c>
      <c r="I31" s="2">
        <v>-3.4997799999999999</v>
      </c>
      <c r="J31" s="2">
        <v>3.4996100000000001</v>
      </c>
      <c r="K31" s="2">
        <v>-1.0998600000000001</v>
      </c>
      <c r="L31" s="2">
        <v>0</v>
      </c>
      <c r="M31" s="2">
        <v>-2.3884589599999999E-2</v>
      </c>
      <c r="N31" s="2">
        <v>2.3406334567</v>
      </c>
      <c r="O31" s="2">
        <v>-3.5349192701000001</v>
      </c>
      <c r="P31" s="2">
        <v>3.5350772753999999</v>
      </c>
      <c r="Q31" s="2">
        <v>-2.3644659794999998</v>
      </c>
      <c r="R31" s="2">
        <v>2.38845897E-2</v>
      </c>
    </row>
    <row r="32" spans="1:18" ht="11.25" customHeight="1" x14ac:dyDescent="0.25">
      <c r="A32" s="52" t="s">
        <v>323</v>
      </c>
      <c r="B32" s="53" t="s">
        <v>43</v>
      </c>
      <c r="C32" s="1">
        <v>3.5349192701000001</v>
      </c>
      <c r="D32" s="1">
        <v>0</v>
      </c>
      <c r="E32" s="1">
        <v>-2.4</v>
      </c>
      <c r="F32" s="1">
        <v>1.2</v>
      </c>
      <c r="G32" s="1">
        <v>0</v>
      </c>
      <c r="H32" s="1">
        <v>1.1703448935</v>
      </c>
      <c r="I32" s="1">
        <v>0</v>
      </c>
      <c r="J32" s="1">
        <v>0</v>
      </c>
      <c r="K32" s="1">
        <v>0.1</v>
      </c>
      <c r="L32" s="1">
        <v>0</v>
      </c>
      <c r="M32" s="1">
        <v>-2.38845897E-2</v>
      </c>
      <c r="N32" s="1">
        <v>-2.38845897E-2</v>
      </c>
      <c r="O32" s="1">
        <v>0</v>
      </c>
      <c r="P32" s="1">
        <v>0</v>
      </c>
      <c r="Q32" s="1">
        <v>0</v>
      </c>
      <c r="R32" s="1">
        <v>2.38845897E-2</v>
      </c>
    </row>
    <row r="33" spans="1:18" ht="11.25" customHeight="1" x14ac:dyDescent="0.25">
      <c r="A33" s="52" t="s">
        <v>44</v>
      </c>
      <c r="B33" s="53" t="s">
        <v>45</v>
      </c>
      <c r="C33" s="1">
        <v>-4.7290782309999999</v>
      </c>
      <c r="D33" s="1">
        <v>0</v>
      </c>
      <c r="E33" s="1">
        <v>-1.1998500000000001</v>
      </c>
      <c r="F33" s="1">
        <v>-1.2001200000000001</v>
      </c>
      <c r="G33" s="1">
        <v>1.2</v>
      </c>
      <c r="H33" s="1">
        <v>9.2671950697999996</v>
      </c>
      <c r="I33" s="1">
        <v>-3.4997799999999999</v>
      </c>
      <c r="J33" s="1">
        <v>3.4996100000000001</v>
      </c>
      <c r="K33" s="1">
        <v>-1.1998599999999999</v>
      </c>
      <c r="L33" s="1">
        <v>0</v>
      </c>
      <c r="M33" s="1">
        <v>0</v>
      </c>
      <c r="N33" s="1">
        <v>2.3645180464000002</v>
      </c>
      <c r="O33" s="1">
        <v>-3.5349192701000001</v>
      </c>
      <c r="P33" s="1">
        <v>3.5350772753999999</v>
      </c>
      <c r="Q33" s="1">
        <v>-2.3644659794999998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-201.80236741979999</v>
      </c>
      <c r="D34" s="2">
        <v>-167.26614000000001</v>
      </c>
      <c r="E34" s="2">
        <v>390.01648999999998</v>
      </c>
      <c r="F34" s="2">
        <v>30.766590000000001</v>
      </c>
      <c r="G34" s="2">
        <v>29.511679999999998</v>
      </c>
      <c r="H34" s="2">
        <v>38.133047234199999</v>
      </c>
      <c r="I34" s="2">
        <v>-94.258830000000003</v>
      </c>
      <c r="J34" s="2">
        <v>143.37019000000001</v>
      </c>
      <c r="K34" s="2">
        <v>-273.62464999999997</v>
      </c>
      <c r="L34" s="2">
        <v>-35.86759</v>
      </c>
      <c r="M34" s="2">
        <v>73.102174156800004</v>
      </c>
      <c r="N34" s="2">
        <v>-568.92986807379998</v>
      </c>
      <c r="O34" s="2">
        <v>383.3508036174</v>
      </c>
      <c r="P34" s="2">
        <v>190.6069475077</v>
      </c>
      <c r="Q34" s="2">
        <v>-368.80552814179998</v>
      </c>
      <c r="R34" s="2">
        <v>80.779797082599998</v>
      </c>
    </row>
    <row r="35" spans="1:18" ht="11.25" customHeight="1" x14ac:dyDescent="0.25">
      <c r="A35" s="50" t="s">
        <v>324</v>
      </c>
      <c r="B35" s="51" t="s">
        <v>325</v>
      </c>
      <c r="C35" s="2">
        <v>68.625970863899994</v>
      </c>
      <c r="D35" s="2">
        <v>-350.13434999999998</v>
      </c>
      <c r="E35" s="2">
        <v>1853.7637</v>
      </c>
      <c r="F35" s="2">
        <v>-662.32181000000003</v>
      </c>
      <c r="G35" s="2">
        <v>760.69557999999995</v>
      </c>
      <c r="H35" s="2">
        <v>-721.49956606529997</v>
      </c>
      <c r="I35" s="2">
        <v>406.52425000009998</v>
      </c>
      <c r="J35" s="2">
        <v>313.20690999999999</v>
      </c>
      <c r="K35" s="2">
        <v>1371.54856</v>
      </c>
      <c r="L35" s="2">
        <v>152.32601</v>
      </c>
      <c r="M35" s="2">
        <v>518.35869643959995</v>
      </c>
      <c r="N35" s="2">
        <v>420.7081447251</v>
      </c>
      <c r="O35" s="2">
        <v>571.47829625780003</v>
      </c>
      <c r="P35" s="2">
        <v>-594.88859718319998</v>
      </c>
      <c r="Q35" s="2">
        <v>19.351426379199999</v>
      </c>
      <c r="R35" s="2">
        <v>60.247794212199999</v>
      </c>
    </row>
    <row r="36" spans="1:18" ht="11.25" customHeight="1" x14ac:dyDescent="0.25">
      <c r="A36" s="57" t="s">
        <v>47</v>
      </c>
      <c r="B36" s="53" t="s">
        <v>48</v>
      </c>
      <c r="C36" s="1">
        <v>68.625910556500003</v>
      </c>
      <c r="D36" s="1">
        <v>-337.63290999999998</v>
      </c>
      <c r="E36" s="1">
        <v>1843.6644699999999</v>
      </c>
      <c r="F36" s="1">
        <v>-655.12375999999995</v>
      </c>
      <c r="G36" s="1">
        <v>748.29630999999995</v>
      </c>
      <c r="H36" s="1">
        <v>-723.50593558399999</v>
      </c>
      <c r="I36" s="1">
        <v>419.22491000010001</v>
      </c>
      <c r="J36" s="1">
        <v>313.20803999999998</v>
      </c>
      <c r="K36" s="1">
        <v>1371.3491100000001</v>
      </c>
      <c r="L36" s="1">
        <v>150.4260000001</v>
      </c>
      <c r="M36" s="1">
        <v>503.57420151320002</v>
      </c>
      <c r="N36" s="1">
        <v>433.10438703760002</v>
      </c>
      <c r="O36" s="1">
        <v>562.13944660970003</v>
      </c>
      <c r="P36" s="1">
        <v>-600.1431650454</v>
      </c>
      <c r="Q36" s="1">
        <v>16.1986331996</v>
      </c>
      <c r="R36" s="1">
        <v>61.250987965500002</v>
      </c>
    </row>
    <row r="37" spans="1:18" ht="11.25" customHeight="1" x14ac:dyDescent="0.25">
      <c r="A37" s="52" t="s">
        <v>49</v>
      </c>
      <c r="B37" s="53" t="s">
        <v>50</v>
      </c>
      <c r="C37" s="1">
        <v>6.0307499999999998E-5</v>
      </c>
      <c r="D37" s="1">
        <v>-12.501440000000001</v>
      </c>
      <c r="E37" s="1">
        <v>10.09923</v>
      </c>
      <c r="F37" s="1">
        <v>-7.1980500000000003</v>
      </c>
      <c r="G37" s="1">
        <v>12.39927</v>
      </c>
      <c r="H37" s="1">
        <v>2.0063695187000001</v>
      </c>
      <c r="I37" s="1">
        <v>-12.700659999999999</v>
      </c>
      <c r="J37" s="1">
        <v>-1.1299999999999999E-3</v>
      </c>
      <c r="K37" s="1">
        <v>0.19944999999999999</v>
      </c>
      <c r="L37" s="1">
        <v>1.90001</v>
      </c>
      <c r="M37" s="1">
        <v>14.784494926400001</v>
      </c>
      <c r="N37" s="1">
        <v>-12.3962423124</v>
      </c>
      <c r="O37" s="1">
        <v>9.3388496482000001</v>
      </c>
      <c r="P37" s="1">
        <v>5.2545678622000001</v>
      </c>
      <c r="Q37" s="1">
        <v>3.1527931797000002</v>
      </c>
      <c r="R37" s="1">
        <v>-1.0031937532999999</v>
      </c>
    </row>
    <row r="38" spans="1:18" ht="11.25" customHeight="1" x14ac:dyDescent="0.25">
      <c r="A38" s="50" t="s">
        <v>326</v>
      </c>
      <c r="B38" s="51" t="s">
        <v>327</v>
      </c>
      <c r="C38" s="2">
        <v>-790.51652718180003</v>
      </c>
      <c r="D38" s="2">
        <v>-20.426290000000002</v>
      </c>
      <c r="E38" s="2">
        <v>286.67063999999999</v>
      </c>
      <c r="F38" s="2">
        <v>-202.40132</v>
      </c>
      <c r="G38" s="2">
        <v>-222.45994999999999</v>
      </c>
      <c r="H38" s="2">
        <v>-290.01706410550003</v>
      </c>
      <c r="I38" s="2">
        <v>-859.95227</v>
      </c>
      <c r="J38" s="2">
        <v>675.12756000000002</v>
      </c>
      <c r="K38" s="2">
        <v>-1017.63419</v>
      </c>
      <c r="L38" s="2">
        <v>-685.86424</v>
      </c>
      <c r="M38" s="2">
        <v>202.3535796786</v>
      </c>
      <c r="N38" s="2">
        <v>128.80721733210001</v>
      </c>
      <c r="O38" s="2">
        <v>633.83702019190002</v>
      </c>
      <c r="P38" s="2">
        <v>-748.15004927380005</v>
      </c>
      <c r="Q38" s="2">
        <v>322.04494821899999</v>
      </c>
      <c r="R38" s="2">
        <v>-1367.3123301973001</v>
      </c>
    </row>
    <row r="39" spans="1:18" ht="11.25" customHeight="1" x14ac:dyDescent="0.25">
      <c r="A39" s="52" t="s">
        <v>53</v>
      </c>
      <c r="B39" s="53" t="s">
        <v>54</v>
      </c>
      <c r="C39" s="1">
        <v>-1.0508545251999999</v>
      </c>
      <c r="D39" s="1">
        <v>7.2031499999999999</v>
      </c>
      <c r="E39" s="1">
        <v>1.0015499999999999</v>
      </c>
      <c r="F39" s="1">
        <v>1.00014</v>
      </c>
      <c r="G39" s="1">
        <v>1.09972</v>
      </c>
      <c r="H39" s="1">
        <v>-1.0264467032</v>
      </c>
      <c r="I39" s="1">
        <v>-7.1998699999999998</v>
      </c>
      <c r="J39" s="1">
        <v>9.1824399999999997</v>
      </c>
      <c r="K39" s="1">
        <v>1.0001800000000001</v>
      </c>
      <c r="L39" s="1">
        <v>0</v>
      </c>
      <c r="M39" s="1">
        <v>0</v>
      </c>
      <c r="N39" s="1">
        <v>0</v>
      </c>
      <c r="O39" s="1">
        <v>-2.1974930000000001E-4</v>
      </c>
      <c r="P39" s="1">
        <v>4.0176899999999998E-5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-590.68771773440005</v>
      </c>
      <c r="D40" s="1">
        <v>-196.96817999999999</v>
      </c>
      <c r="E40" s="1">
        <v>264.00639000000001</v>
      </c>
      <c r="F40" s="1">
        <v>-272.42403999999999</v>
      </c>
      <c r="G40" s="1">
        <v>-102.49857</v>
      </c>
      <c r="H40" s="1">
        <v>-340.08728115460002</v>
      </c>
      <c r="I40" s="1">
        <v>-604.55433000000005</v>
      </c>
      <c r="J40" s="1">
        <v>559.57631000000003</v>
      </c>
      <c r="K40" s="1">
        <v>-1124.15039</v>
      </c>
      <c r="L40" s="1">
        <v>-607.29845</v>
      </c>
      <c r="M40" s="1">
        <v>62.733630220099997</v>
      </c>
      <c r="N40" s="1">
        <v>154.78149022229999</v>
      </c>
      <c r="O40" s="1">
        <v>539.07739957069998</v>
      </c>
      <c r="P40" s="1">
        <v>-514.46689190179995</v>
      </c>
      <c r="Q40" s="1">
        <v>199.86845234590001</v>
      </c>
      <c r="R40" s="1">
        <v>-1292.1071715024</v>
      </c>
    </row>
    <row r="41" spans="1:18" ht="11.25" customHeight="1" x14ac:dyDescent="0.25">
      <c r="A41" s="52" t="s">
        <v>51</v>
      </c>
      <c r="B41" s="53" t="s">
        <v>52</v>
      </c>
      <c r="C41" s="1">
        <v>-198.7779549222</v>
      </c>
      <c r="D41" s="1">
        <v>169.33874</v>
      </c>
      <c r="E41" s="1">
        <v>21.662700000000001</v>
      </c>
      <c r="F41" s="1">
        <v>69.022580000000005</v>
      </c>
      <c r="G41" s="1">
        <v>-121.0611</v>
      </c>
      <c r="H41" s="1">
        <v>51.096663752300003</v>
      </c>
      <c r="I41" s="1">
        <v>-248.19807</v>
      </c>
      <c r="J41" s="1">
        <v>106.36881</v>
      </c>
      <c r="K41" s="1">
        <v>105.51602</v>
      </c>
      <c r="L41" s="1">
        <v>-78.565790000000007</v>
      </c>
      <c r="M41" s="1">
        <v>139.6199494585</v>
      </c>
      <c r="N41" s="1">
        <v>-25.974272890200002</v>
      </c>
      <c r="O41" s="1">
        <v>94.759840370500001</v>
      </c>
      <c r="P41" s="1">
        <v>-233.68319754890001</v>
      </c>
      <c r="Q41" s="1">
        <v>122.1764958731</v>
      </c>
      <c r="R41" s="1">
        <v>-75.205158694900007</v>
      </c>
    </row>
    <row r="42" spans="1:18" ht="11.25" customHeight="1" x14ac:dyDescent="0.25">
      <c r="A42" s="55" t="s">
        <v>57</v>
      </c>
      <c r="B42" s="51" t="s">
        <v>58</v>
      </c>
      <c r="C42" s="2">
        <v>-372.72640799279998</v>
      </c>
      <c r="D42" s="2">
        <v>441.83287000000001</v>
      </c>
      <c r="E42" s="2">
        <v>384.25497999999999</v>
      </c>
      <c r="F42" s="2">
        <v>-285.19520999999997</v>
      </c>
      <c r="G42" s="2">
        <v>-301.06326000000001</v>
      </c>
      <c r="H42" s="2">
        <v>276.4445610564</v>
      </c>
      <c r="I42" s="2">
        <v>-70.030559999999994</v>
      </c>
      <c r="J42" s="2">
        <v>-73.829130000000006</v>
      </c>
      <c r="K42" s="2">
        <v>-280.47503999999998</v>
      </c>
      <c r="L42" s="2">
        <v>54.585979999999999</v>
      </c>
      <c r="M42" s="2">
        <v>22.6749295979</v>
      </c>
      <c r="N42" s="2">
        <v>324.31583359820002</v>
      </c>
      <c r="O42" s="2">
        <v>194.49306443059999</v>
      </c>
      <c r="P42" s="2">
        <v>119.83050391490001</v>
      </c>
      <c r="Q42" s="2">
        <v>-195.11336851070001</v>
      </c>
      <c r="R42" s="2">
        <v>430.218861683</v>
      </c>
    </row>
    <row r="43" spans="1:18" ht="11.25" customHeight="1" x14ac:dyDescent="0.25">
      <c r="A43" s="50" t="s">
        <v>59</v>
      </c>
      <c r="B43" s="51" t="s">
        <v>60</v>
      </c>
      <c r="C43" s="2">
        <v>-2501.3587192679001</v>
      </c>
      <c r="D43" s="2">
        <v>-82.303770000100002</v>
      </c>
      <c r="E43" s="2">
        <v>1459.65004</v>
      </c>
      <c r="F43" s="2">
        <v>-844.89385000000004</v>
      </c>
      <c r="G43" s="2">
        <v>458.11359999989998</v>
      </c>
      <c r="H43" s="2">
        <v>-4839.1881264066997</v>
      </c>
      <c r="I43" s="2">
        <v>-1935.73954</v>
      </c>
      <c r="J43" s="2">
        <v>1814.6894799997999</v>
      </c>
      <c r="K43" s="2">
        <v>-2135.60223</v>
      </c>
      <c r="L43" s="2">
        <v>-2310.6932100001</v>
      </c>
      <c r="M43" s="2">
        <v>1008.066385565</v>
      </c>
      <c r="N43" s="2">
        <v>1330.0110263034001</v>
      </c>
      <c r="O43" s="2">
        <v>1569.2128653456</v>
      </c>
      <c r="P43" s="2">
        <v>-563.26397758780001</v>
      </c>
      <c r="Q43" s="2">
        <v>-314.66883368010002</v>
      </c>
      <c r="R43" s="2">
        <v>-6708.9479430437004</v>
      </c>
    </row>
    <row r="44" spans="1:18" ht="11.25" customHeight="1" x14ac:dyDescent="0.25">
      <c r="A44" s="50" t="s">
        <v>328</v>
      </c>
      <c r="B44" s="51" t="s">
        <v>61</v>
      </c>
      <c r="C44" s="2">
        <v>369.16966653809999</v>
      </c>
      <c r="D44" s="2">
        <v>3363.0844000000002</v>
      </c>
      <c r="E44" s="2">
        <v>-928.78304000000003</v>
      </c>
      <c r="F44" s="2">
        <v>98.559790000000007</v>
      </c>
      <c r="G44" s="2">
        <v>1177.00692</v>
      </c>
      <c r="H44" s="2">
        <v>-420.41855637020001</v>
      </c>
      <c r="I44" s="2">
        <v>-168.74589</v>
      </c>
      <c r="J44" s="2">
        <v>675.98905000000002</v>
      </c>
      <c r="K44" s="2">
        <v>573.26180999999997</v>
      </c>
      <c r="L44" s="2">
        <v>784.88626999999997</v>
      </c>
      <c r="M44" s="2">
        <v>593.19089982850005</v>
      </c>
      <c r="N44" s="2">
        <v>797.6437467165</v>
      </c>
      <c r="O44" s="2">
        <v>365.03973323780002</v>
      </c>
      <c r="P44" s="2">
        <v>1860.8046061804</v>
      </c>
      <c r="Q44" s="2">
        <v>981.65920904869995</v>
      </c>
      <c r="R44" s="2">
        <v>-259.95558910350002</v>
      </c>
    </row>
    <row r="45" spans="1:18" ht="11.25" customHeight="1" x14ac:dyDescent="0.25">
      <c r="A45" s="50" t="s">
        <v>329</v>
      </c>
      <c r="B45" s="51" t="s">
        <v>330</v>
      </c>
      <c r="C45" s="2">
        <v>-1907.6243871889001</v>
      </c>
      <c r="D45" s="2">
        <v>-365.02483999999998</v>
      </c>
      <c r="E45" s="2">
        <v>797.70844999999997</v>
      </c>
      <c r="F45" s="2">
        <v>507.44506000000001</v>
      </c>
      <c r="G45" s="2">
        <v>203.68502000000001</v>
      </c>
      <c r="H45" s="2">
        <v>262.61020229989998</v>
      </c>
      <c r="I45" s="2">
        <v>313.22037999999998</v>
      </c>
      <c r="J45" s="2">
        <v>-717.07991000000004</v>
      </c>
      <c r="K45" s="2">
        <v>-314.12304999999998</v>
      </c>
      <c r="L45" s="2">
        <v>829.95675000000006</v>
      </c>
      <c r="M45" s="2">
        <v>-10.462576583100001</v>
      </c>
      <c r="N45" s="2">
        <v>-356.92498968799998</v>
      </c>
      <c r="O45" s="2">
        <v>-27.938197646399999</v>
      </c>
      <c r="P45" s="2">
        <v>1513.7848843414999</v>
      </c>
      <c r="Q45" s="2">
        <v>-621.7462047386</v>
      </c>
      <c r="R45" s="2">
        <v>37.829001619700001</v>
      </c>
    </row>
    <row r="46" spans="1:18" ht="11.25" customHeight="1" x14ac:dyDescent="0.25">
      <c r="A46" s="52" t="s">
        <v>62</v>
      </c>
      <c r="B46" s="53" t="s">
        <v>63</v>
      </c>
      <c r="C46" s="1">
        <v>-37.595786127700002</v>
      </c>
      <c r="D46" s="1">
        <v>-5.3964400000000001</v>
      </c>
      <c r="E46" s="1">
        <v>35.873980000000003</v>
      </c>
      <c r="F46" s="1">
        <v>21.909459999999999</v>
      </c>
      <c r="G46" s="1">
        <v>17.790980000000001</v>
      </c>
      <c r="H46" s="1">
        <v>-15.692740836400001</v>
      </c>
      <c r="I46" s="1">
        <v>3.20194</v>
      </c>
      <c r="J46" s="1">
        <v>-17.794270000000001</v>
      </c>
      <c r="K46" s="1">
        <v>-14.80721</v>
      </c>
      <c r="L46" s="1">
        <v>33.306559999999998</v>
      </c>
      <c r="M46" s="1">
        <v>-1.1201429402</v>
      </c>
      <c r="N46" s="1">
        <v>-47.7949755872</v>
      </c>
      <c r="O46" s="1">
        <v>16.542193455900001</v>
      </c>
      <c r="P46" s="1">
        <v>21.877223034499998</v>
      </c>
      <c r="Q46" s="1">
        <v>16.5844014979</v>
      </c>
      <c r="R46" s="1">
        <v>-107.2748480746</v>
      </c>
    </row>
    <row r="47" spans="1:18" ht="11.25" customHeight="1" x14ac:dyDescent="0.25">
      <c r="A47" s="52" t="s">
        <v>64</v>
      </c>
      <c r="B47" s="53" t="s">
        <v>65</v>
      </c>
      <c r="C47" s="1">
        <v>-285.42557201400001</v>
      </c>
      <c r="D47" s="1">
        <v>9.5095500000000008</v>
      </c>
      <c r="E47" s="1">
        <v>7.5600699999999996</v>
      </c>
      <c r="F47" s="1">
        <v>109.91364</v>
      </c>
      <c r="G47" s="1">
        <v>-152.47673</v>
      </c>
      <c r="H47" s="1">
        <v>255.82135029150001</v>
      </c>
      <c r="I47" s="1">
        <v>48.900660000000002</v>
      </c>
      <c r="J47" s="1">
        <v>36.002760000000002</v>
      </c>
      <c r="K47" s="1">
        <v>-263.39996000000002</v>
      </c>
      <c r="L47" s="1">
        <v>163.89612</v>
      </c>
      <c r="M47" s="1">
        <v>-144.2587112949</v>
      </c>
      <c r="N47" s="1">
        <v>-193.10660503189999</v>
      </c>
      <c r="O47" s="1">
        <v>-4.7168573439000001</v>
      </c>
      <c r="P47" s="1">
        <v>362.34738902369998</v>
      </c>
      <c r="Q47" s="1">
        <v>-100.12521652389999</v>
      </c>
      <c r="R47" s="1">
        <v>89.790961312600004</v>
      </c>
    </row>
    <row r="48" spans="1:18" ht="11.25" customHeight="1" x14ac:dyDescent="0.25">
      <c r="A48" s="52" t="s">
        <v>66</v>
      </c>
      <c r="B48" s="53" t="s">
        <v>67</v>
      </c>
      <c r="C48" s="1">
        <v>-12.813122528199999</v>
      </c>
      <c r="D48" s="1">
        <v>-46.315950000000001</v>
      </c>
      <c r="E48" s="1">
        <v>152.51715999999999</v>
      </c>
      <c r="F48" s="1">
        <v>139.41862</v>
      </c>
      <c r="G48" s="1">
        <v>-20.317640000000001</v>
      </c>
      <c r="H48" s="1">
        <v>-8.1840345121000002</v>
      </c>
      <c r="I48" s="1">
        <v>15.86731</v>
      </c>
      <c r="J48" s="1">
        <v>-101.99471</v>
      </c>
      <c r="K48" s="1">
        <v>-33.15034</v>
      </c>
      <c r="L48" s="1">
        <v>48.308410000000002</v>
      </c>
      <c r="M48" s="1">
        <v>20.322407929899999</v>
      </c>
      <c r="N48" s="1">
        <v>86.450729316099995</v>
      </c>
      <c r="O48" s="1">
        <v>42.337492073500002</v>
      </c>
      <c r="P48" s="1">
        <v>-166.68692259709999</v>
      </c>
      <c r="Q48" s="1">
        <v>142.16031897089999</v>
      </c>
      <c r="R48" s="1">
        <v>-29.093860370000002</v>
      </c>
    </row>
    <row r="49" spans="1:18" ht="11.25" customHeight="1" x14ac:dyDescent="0.25">
      <c r="A49" s="52" t="s">
        <v>68</v>
      </c>
      <c r="B49" s="53" t="s">
        <v>69</v>
      </c>
      <c r="C49" s="1">
        <v>-384.69577829240001</v>
      </c>
      <c r="D49" s="1">
        <v>-91.341350000000006</v>
      </c>
      <c r="E49" s="1">
        <v>144.44629</v>
      </c>
      <c r="F49" s="1">
        <v>-41.998579999999997</v>
      </c>
      <c r="G49" s="1">
        <v>-99.13785</v>
      </c>
      <c r="H49" s="1">
        <v>211.23750632900001</v>
      </c>
      <c r="I49" s="1">
        <v>91.571870000000004</v>
      </c>
      <c r="J49" s="1">
        <v>-198.44511</v>
      </c>
      <c r="K49" s="1">
        <v>-109.71888</v>
      </c>
      <c r="L49" s="1">
        <v>176.93494999999999</v>
      </c>
      <c r="M49" s="1">
        <v>331.05669125230003</v>
      </c>
      <c r="N49" s="1">
        <v>-34.945337425699996</v>
      </c>
      <c r="O49" s="1">
        <v>-165.52423057359999</v>
      </c>
      <c r="P49" s="1">
        <v>600.52170120469998</v>
      </c>
      <c r="Q49" s="1">
        <v>-405.6284703874</v>
      </c>
      <c r="R49" s="1">
        <v>-114.7290214713</v>
      </c>
    </row>
    <row r="50" spans="1:18" ht="11.25" customHeight="1" x14ac:dyDescent="0.25">
      <c r="A50" s="52" t="s">
        <v>70</v>
      </c>
      <c r="B50" s="53" t="s">
        <v>71</v>
      </c>
      <c r="C50" s="1">
        <v>43.039603541399998</v>
      </c>
      <c r="D50" s="1">
        <v>-16.39845</v>
      </c>
      <c r="E50" s="1">
        <v>-5.6999500000000003</v>
      </c>
      <c r="F50" s="1">
        <v>9.70458</v>
      </c>
      <c r="G50" s="1">
        <v>7.7952899999999996</v>
      </c>
      <c r="H50" s="1">
        <v>-11.8462066212</v>
      </c>
      <c r="I50" s="1">
        <v>-3.2997999999999998</v>
      </c>
      <c r="J50" s="1">
        <v>7.0971799999999998</v>
      </c>
      <c r="K50" s="1">
        <v>-30.900359999999999</v>
      </c>
      <c r="L50" s="1">
        <v>60.397530000000003</v>
      </c>
      <c r="M50" s="1">
        <v>-11.3927015026</v>
      </c>
      <c r="N50" s="1">
        <v>14.020445095199999</v>
      </c>
      <c r="O50" s="1">
        <v>-0.64472298269999995</v>
      </c>
      <c r="P50" s="1">
        <v>-0.47684041999999999</v>
      </c>
      <c r="Q50" s="1">
        <v>-25.294089247900001</v>
      </c>
      <c r="R50" s="1">
        <v>6.7833925926000003</v>
      </c>
    </row>
    <row r="51" spans="1:18" ht="11.25" customHeight="1" x14ac:dyDescent="0.25">
      <c r="A51" s="52" t="s">
        <v>72</v>
      </c>
      <c r="B51" s="53" t="s">
        <v>73</v>
      </c>
      <c r="C51" s="1">
        <v>-1230.133731768</v>
      </c>
      <c r="D51" s="1">
        <v>-215.0822</v>
      </c>
      <c r="E51" s="1">
        <v>463.01089999999999</v>
      </c>
      <c r="F51" s="1">
        <v>268.49734000000001</v>
      </c>
      <c r="G51" s="1">
        <v>450.03097000000002</v>
      </c>
      <c r="H51" s="1">
        <v>-168.72567235080001</v>
      </c>
      <c r="I51" s="1">
        <v>156.97839999999999</v>
      </c>
      <c r="J51" s="1">
        <v>-441.94576000000001</v>
      </c>
      <c r="K51" s="1">
        <v>137.8537</v>
      </c>
      <c r="L51" s="1">
        <v>347.11318</v>
      </c>
      <c r="M51" s="1">
        <v>-205.07012002760001</v>
      </c>
      <c r="N51" s="1">
        <v>-181.54924605459999</v>
      </c>
      <c r="O51" s="1">
        <v>84.067927724300006</v>
      </c>
      <c r="P51" s="1">
        <v>696.20233409570005</v>
      </c>
      <c r="Q51" s="1">
        <v>-249.4431490481</v>
      </c>
      <c r="R51" s="1">
        <v>192.3523776303</v>
      </c>
    </row>
    <row r="52" spans="1:18" ht="11.25" customHeight="1" x14ac:dyDescent="0.25">
      <c r="A52" s="46" t="s">
        <v>74</v>
      </c>
      <c r="B52" s="47" t="s">
        <v>75</v>
      </c>
      <c r="C52" s="4">
        <v>-6727.0231300956002</v>
      </c>
      <c r="D52" s="4">
        <v>4705.6154800000004</v>
      </c>
      <c r="E52" s="4">
        <v>-5923.4028299999</v>
      </c>
      <c r="F52" s="4">
        <v>2019.4371199999</v>
      </c>
      <c r="G52" s="4">
        <v>-3009.0535</v>
      </c>
      <c r="H52" s="4">
        <v>451.88457461460001</v>
      </c>
      <c r="I52" s="4">
        <v>-7580.5863300001001</v>
      </c>
      <c r="J52" s="4">
        <v>4721.4868600002001</v>
      </c>
      <c r="K52" s="4">
        <v>-2362.8591099999999</v>
      </c>
      <c r="L52" s="4">
        <v>-5088.6249100000996</v>
      </c>
      <c r="M52" s="4">
        <v>9191.7892459691993</v>
      </c>
      <c r="N52" s="4">
        <v>-8973.7467840378995</v>
      </c>
      <c r="O52" s="4">
        <v>1284.0757902316</v>
      </c>
      <c r="P52" s="4">
        <v>2570.1853620975999</v>
      </c>
      <c r="Q52" s="4">
        <v>-5189.4808156846002</v>
      </c>
      <c r="R52" s="4">
        <v>2728.5862609592</v>
      </c>
    </row>
    <row r="53" spans="1:18" ht="11.25" customHeight="1" x14ac:dyDescent="0.25">
      <c r="A53" s="48" t="s">
        <v>76</v>
      </c>
      <c r="B53" s="49" t="s">
        <v>77</v>
      </c>
      <c r="C53" s="3">
        <v>-6726.9837644566996</v>
      </c>
      <c r="D53" s="3">
        <v>4705.5957399999998</v>
      </c>
      <c r="E53" s="3">
        <v>-5923.5588299998999</v>
      </c>
      <c r="F53" s="3">
        <v>2019.4576500000001</v>
      </c>
      <c r="G53" s="3">
        <v>-3009.2388499999001</v>
      </c>
      <c r="H53" s="3">
        <v>451.90785271089999</v>
      </c>
      <c r="I53" s="3">
        <v>-7580.6358300001002</v>
      </c>
      <c r="J53" s="3">
        <v>4721.5765500000998</v>
      </c>
      <c r="K53" s="3">
        <v>-2362.8785400001002</v>
      </c>
      <c r="L53" s="3">
        <v>-5088.7124200000999</v>
      </c>
      <c r="M53" s="3">
        <v>9191.7874678819007</v>
      </c>
      <c r="N53" s="3">
        <v>-8973.7458254246994</v>
      </c>
      <c r="O53" s="3">
        <v>1284.0764197343999</v>
      </c>
      <c r="P53" s="3">
        <v>2570.2084155209</v>
      </c>
      <c r="Q53" s="3">
        <v>-5189.4573696641</v>
      </c>
      <c r="R53" s="3">
        <v>2728.5633786083999</v>
      </c>
    </row>
    <row r="54" spans="1:18" ht="11.25" customHeight="1" x14ac:dyDescent="0.25">
      <c r="A54" s="48" t="s">
        <v>331</v>
      </c>
      <c r="B54" s="49" t="s">
        <v>332</v>
      </c>
      <c r="C54" s="3">
        <v>-3.9365638799999998E-2</v>
      </c>
      <c r="D54" s="3">
        <v>1.9740000000000001E-2</v>
      </c>
      <c r="E54" s="3">
        <v>0.156</v>
      </c>
      <c r="F54" s="3">
        <v>-2.053E-2</v>
      </c>
      <c r="G54" s="3">
        <v>0.18534999999999999</v>
      </c>
      <c r="H54" s="3">
        <v>-2.3278096299999999E-2</v>
      </c>
      <c r="I54" s="3">
        <v>4.9500000000000002E-2</v>
      </c>
      <c r="J54" s="3">
        <v>-8.9690000000000006E-2</v>
      </c>
      <c r="K54" s="3">
        <v>1.9429999999999999E-2</v>
      </c>
      <c r="L54" s="3">
        <v>8.7510000000000004E-2</v>
      </c>
      <c r="M54" s="3">
        <v>1.7780873999999999E-3</v>
      </c>
      <c r="N54" s="3">
        <v>-9.5861329999999997E-4</v>
      </c>
      <c r="O54" s="3">
        <v>-6.2950270000000001E-4</v>
      </c>
      <c r="P54" s="3">
        <v>-2.3053423300000001E-2</v>
      </c>
      <c r="Q54" s="3">
        <v>-2.3446020500000001E-2</v>
      </c>
      <c r="R54" s="3">
        <v>2.2882350700000002E-2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-3.93656389E-2</v>
      </c>
      <c r="D57" s="2">
        <v>1.9740000000000001E-2</v>
      </c>
      <c r="E57" s="2">
        <v>0.156</v>
      </c>
      <c r="F57" s="2">
        <v>-2.053E-2</v>
      </c>
      <c r="G57" s="2">
        <v>0.18534999999999999</v>
      </c>
      <c r="H57" s="2">
        <v>-2.3278096299999999E-2</v>
      </c>
      <c r="I57" s="2">
        <v>4.9500000000000002E-2</v>
      </c>
      <c r="J57" s="2">
        <v>-8.9690000000000006E-2</v>
      </c>
      <c r="K57" s="2">
        <v>1.9429999999999999E-2</v>
      </c>
      <c r="L57" s="2">
        <v>8.7510000000000004E-2</v>
      </c>
      <c r="M57" s="2">
        <v>1.7780873999999999E-3</v>
      </c>
      <c r="N57" s="2">
        <v>-9.5861329999999997E-4</v>
      </c>
      <c r="O57" s="2">
        <v>-6.2950270000000001E-4</v>
      </c>
      <c r="P57" s="2">
        <v>-2.3053423300000001E-2</v>
      </c>
      <c r="Q57" s="2">
        <v>-2.3446020500000001E-2</v>
      </c>
      <c r="R57" s="2">
        <v>2.2882350700000002E-2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-11.6577117379</v>
      </c>
      <c r="D61" s="4">
        <v>77.616140000000001</v>
      </c>
      <c r="E61" s="4">
        <v>25.7776</v>
      </c>
      <c r="F61" s="4">
        <v>-19.12716</v>
      </c>
      <c r="G61" s="4">
        <v>-34.039870000000001</v>
      </c>
      <c r="H61" s="4">
        <v>-70.255307422000001</v>
      </c>
      <c r="I61" s="4">
        <v>-89.396029999999996</v>
      </c>
      <c r="J61" s="4">
        <v>-135.73399000009999</v>
      </c>
      <c r="K61" s="4">
        <v>-156.08667</v>
      </c>
      <c r="L61" s="4">
        <v>-107.49451999999999</v>
      </c>
      <c r="M61" s="4">
        <v>66.009322424999993</v>
      </c>
      <c r="N61" s="4">
        <v>-448.21606973159999</v>
      </c>
      <c r="O61" s="4">
        <v>-102.2141866802</v>
      </c>
      <c r="P61" s="4">
        <v>-67.741907578500005</v>
      </c>
      <c r="Q61" s="4">
        <v>-260.85414105289999</v>
      </c>
      <c r="R61" s="4">
        <v>-14.693259830100001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-11.6577117379</v>
      </c>
      <c r="D68" s="3">
        <v>77.616140000000001</v>
      </c>
      <c r="E68" s="3">
        <v>25.7776</v>
      </c>
      <c r="F68" s="3">
        <v>-19.12716</v>
      </c>
      <c r="G68" s="3">
        <v>-34.039870000000001</v>
      </c>
      <c r="H68" s="3">
        <v>-70.255307422000001</v>
      </c>
      <c r="I68" s="3">
        <v>-89.396029999999996</v>
      </c>
      <c r="J68" s="3">
        <v>-135.73399000000001</v>
      </c>
      <c r="K68" s="3">
        <v>-156.08667</v>
      </c>
      <c r="L68" s="3">
        <v>-107.49451999999999</v>
      </c>
      <c r="M68" s="3">
        <v>66.009322424999993</v>
      </c>
      <c r="N68" s="3">
        <v>-448.21606973159999</v>
      </c>
      <c r="O68" s="3">
        <v>-102.2141866802</v>
      </c>
      <c r="P68" s="3">
        <v>-67.741907578500005</v>
      </c>
      <c r="Q68" s="3">
        <v>-260.85414105289999</v>
      </c>
      <c r="R68" s="3">
        <v>-14.693259830100001</v>
      </c>
    </row>
    <row r="69" spans="1:18" ht="11.25" customHeight="1" x14ac:dyDescent="0.25">
      <c r="A69" s="50" t="s">
        <v>559</v>
      </c>
      <c r="B69" s="51" t="s">
        <v>101</v>
      </c>
      <c r="C69" s="2">
        <v>-11.8129049913</v>
      </c>
      <c r="D69" s="2">
        <v>80.427970000000002</v>
      </c>
      <c r="E69" s="2">
        <v>25.79804</v>
      </c>
      <c r="F69" s="2">
        <v>-18.53416</v>
      </c>
      <c r="G69" s="2">
        <v>-32.817639999999997</v>
      </c>
      <c r="H69" s="2">
        <v>-57.713247526400004</v>
      </c>
      <c r="I69" s="2">
        <v>-67.906220000000005</v>
      </c>
      <c r="J69" s="2">
        <v>-43.721730000000001</v>
      </c>
      <c r="K69" s="2">
        <v>-60.889980000000001</v>
      </c>
      <c r="L69" s="2">
        <v>-113.79017</v>
      </c>
      <c r="M69" s="2">
        <v>78.783229113299996</v>
      </c>
      <c r="N69" s="2">
        <v>-323.7457572134</v>
      </c>
      <c r="O69" s="2">
        <v>-181.82295791249999</v>
      </c>
      <c r="P69" s="2">
        <v>69.382926600600001</v>
      </c>
      <c r="Q69" s="2">
        <v>-154.683579829</v>
      </c>
      <c r="R69" s="2">
        <v>-121.0586790724</v>
      </c>
    </row>
    <row r="70" spans="1:18" ht="11.25" customHeight="1" x14ac:dyDescent="0.25">
      <c r="A70" s="50" t="s">
        <v>106</v>
      </c>
      <c r="B70" s="51" t="s">
        <v>107</v>
      </c>
      <c r="C70" s="2">
        <v>2.3681404900000001E-2</v>
      </c>
      <c r="D70" s="2">
        <v>2.7890000000000002E-2</v>
      </c>
      <c r="E70" s="2">
        <v>-9.8720000000000002E-2</v>
      </c>
      <c r="F70" s="2">
        <v>-3.1489999999999997E-2</v>
      </c>
      <c r="G70" s="2">
        <v>9.1420000000000001E-2</v>
      </c>
      <c r="H70" s="2">
        <v>-1.15927207E-2</v>
      </c>
      <c r="I70" s="2">
        <v>-1.3699999999999999E-3</v>
      </c>
      <c r="J70" s="2">
        <v>-0.60399999999999998</v>
      </c>
      <c r="K70" s="2">
        <v>-8.5559999999999997E-2</v>
      </c>
      <c r="L70" s="2">
        <v>-0.86672000000000005</v>
      </c>
      <c r="M70" s="2">
        <v>0.74051427459999997</v>
      </c>
      <c r="N70" s="2">
        <v>-5.2337907000000001E-3</v>
      </c>
      <c r="O70" s="2">
        <v>-3.5322702300000001E-2</v>
      </c>
      <c r="P70" s="2">
        <v>6.7833968999999996E-3</v>
      </c>
      <c r="Q70" s="2">
        <v>-1.4120785813000001</v>
      </c>
      <c r="R70" s="2">
        <v>-1.4390573008</v>
      </c>
    </row>
    <row r="71" spans="1:18" ht="11.25" customHeight="1" x14ac:dyDescent="0.25">
      <c r="A71" s="50" t="s">
        <v>102</v>
      </c>
      <c r="B71" s="51" t="s">
        <v>103</v>
      </c>
      <c r="C71" s="2">
        <v>1.1162318100000001E-2</v>
      </c>
      <c r="D71" s="2">
        <v>-0.10894</v>
      </c>
      <c r="E71" s="2">
        <v>8.7779999999999997E-2</v>
      </c>
      <c r="F71" s="2">
        <v>-0.11658</v>
      </c>
      <c r="G71" s="2">
        <v>0.28617999999999999</v>
      </c>
      <c r="H71" s="2">
        <v>-9.6278696999999996E-3</v>
      </c>
      <c r="I71" s="2">
        <v>0.14427999999999999</v>
      </c>
      <c r="J71" s="2">
        <v>-0.32318999999999998</v>
      </c>
      <c r="K71" s="2">
        <v>0.25969999999999999</v>
      </c>
      <c r="L71" s="2">
        <v>0.24278</v>
      </c>
      <c r="M71" s="2">
        <v>-1.7218432999999999E-3</v>
      </c>
      <c r="N71" s="2">
        <v>2.7145524E-3</v>
      </c>
      <c r="O71" s="2">
        <v>7.6949727000000002E-3</v>
      </c>
      <c r="P71" s="2">
        <v>2.2846809799999999E-2</v>
      </c>
      <c r="Q71" s="2">
        <v>-6.5256356000000003E-3</v>
      </c>
      <c r="R71" s="2">
        <v>1.9779561800000001E-2</v>
      </c>
    </row>
    <row r="72" spans="1:18" ht="11.25" customHeight="1" x14ac:dyDescent="0.25">
      <c r="A72" s="55" t="s">
        <v>104</v>
      </c>
      <c r="B72" s="51" t="s">
        <v>105</v>
      </c>
      <c r="C72" s="2">
        <v>9.5378748499999999E-2</v>
      </c>
      <c r="D72" s="2">
        <v>7.3889999999999997E-2</v>
      </c>
      <c r="E72" s="2">
        <v>-2.8819999999999998E-2</v>
      </c>
      <c r="F72" s="2">
        <v>-0.23644000000000001</v>
      </c>
      <c r="G72" s="2">
        <v>0.17241000000000001</v>
      </c>
      <c r="H72" s="2">
        <v>-3.6156283000000002E-3</v>
      </c>
      <c r="I72" s="2">
        <v>7.1010000000000004E-2</v>
      </c>
      <c r="J72" s="2">
        <v>8.8919999999999999E-2</v>
      </c>
      <c r="K72" s="2">
        <v>2.8E-3</v>
      </c>
      <c r="L72" s="2">
        <v>0.80423</v>
      </c>
      <c r="M72" s="2">
        <v>-0.17082711319999999</v>
      </c>
      <c r="N72" s="2">
        <v>-0.1903943773</v>
      </c>
      <c r="O72" s="2">
        <v>-4.6955722300000002E-2</v>
      </c>
      <c r="P72" s="2">
        <v>-4.3052137800000001E-2</v>
      </c>
      <c r="Q72" s="2">
        <v>3.4659971300000002E-2</v>
      </c>
      <c r="R72" s="2">
        <v>0.23626807929999999</v>
      </c>
    </row>
    <row r="73" spans="1:18" ht="11.25" customHeight="1" x14ac:dyDescent="0.25">
      <c r="A73" s="50" t="s">
        <v>338</v>
      </c>
      <c r="B73" s="51" t="s">
        <v>339</v>
      </c>
      <c r="C73" s="2">
        <v>2.4970781899999999E-2</v>
      </c>
      <c r="D73" s="2">
        <v>-2.8046700000000002</v>
      </c>
      <c r="E73" s="2">
        <v>1.932E-2</v>
      </c>
      <c r="F73" s="2">
        <v>-0.20849000000000001</v>
      </c>
      <c r="G73" s="2">
        <v>-1.77224</v>
      </c>
      <c r="H73" s="2">
        <v>-12.517223677</v>
      </c>
      <c r="I73" s="2">
        <v>-21.70373</v>
      </c>
      <c r="J73" s="2">
        <v>-91.173990000000003</v>
      </c>
      <c r="K73" s="2">
        <v>-95.373630000000006</v>
      </c>
      <c r="L73" s="2">
        <v>6.1153599999999999</v>
      </c>
      <c r="M73" s="2">
        <v>-13.341872006399999</v>
      </c>
      <c r="N73" s="2">
        <v>-124.2773989027</v>
      </c>
      <c r="O73" s="2">
        <v>79.683354684299999</v>
      </c>
      <c r="P73" s="2">
        <v>-137.11141224799999</v>
      </c>
      <c r="Q73" s="2">
        <v>-104.7866169784</v>
      </c>
      <c r="R73" s="2">
        <v>107.548428902</v>
      </c>
    </row>
    <row r="74" spans="1:18" ht="11.25" customHeight="1" x14ac:dyDescent="0.25">
      <c r="A74" s="52" t="s">
        <v>108</v>
      </c>
      <c r="B74" s="53" t="s">
        <v>109</v>
      </c>
      <c r="C74" s="1">
        <v>1.5262810000000001E-4</v>
      </c>
      <c r="D74" s="1">
        <v>-3.8000000000000002E-4</v>
      </c>
      <c r="E74" s="1">
        <v>7.3999999999999999E-4</v>
      </c>
      <c r="F74" s="1">
        <v>2.2899999999999999E-3</v>
      </c>
      <c r="G74" s="1">
        <v>-0.50007999999999997</v>
      </c>
      <c r="H74" s="1">
        <v>0.83646942400000002</v>
      </c>
      <c r="I74" s="1">
        <v>-2.2069100000000001</v>
      </c>
      <c r="J74" s="1">
        <v>-39.28389</v>
      </c>
      <c r="K74" s="1">
        <v>-5.7433399999999999</v>
      </c>
      <c r="L74" s="1">
        <v>-2.89486</v>
      </c>
      <c r="M74" s="1">
        <v>0.1687703619</v>
      </c>
      <c r="N74" s="1">
        <v>-15.5177127346</v>
      </c>
      <c r="O74" s="1">
        <v>20.565857911999998</v>
      </c>
      <c r="P74" s="1">
        <v>-18.044677238999999</v>
      </c>
      <c r="Q74" s="1">
        <v>24.385944642199998</v>
      </c>
      <c r="R74" s="1">
        <v>25.579001228500001</v>
      </c>
    </row>
    <row r="75" spans="1:18" ht="11.25" customHeight="1" x14ac:dyDescent="0.25">
      <c r="A75" s="52" t="s">
        <v>340</v>
      </c>
      <c r="B75" s="53" t="s">
        <v>110</v>
      </c>
      <c r="C75" s="1">
        <v>2.4820842999999999E-2</v>
      </c>
      <c r="D75" s="1">
        <v>-2.8044799999999999</v>
      </c>
      <c r="E75" s="1">
        <v>1.787E-2</v>
      </c>
      <c r="F75" s="1">
        <v>-0.21085000000000001</v>
      </c>
      <c r="G75" s="1">
        <v>-1.23353</v>
      </c>
      <c r="H75" s="1">
        <v>-13.3536618894</v>
      </c>
      <c r="I75" s="1">
        <v>-19.326879999999999</v>
      </c>
      <c r="J75" s="1">
        <v>-51.9863</v>
      </c>
      <c r="K75" s="1">
        <v>-89.635829999999999</v>
      </c>
      <c r="L75" s="1">
        <v>9.1238899999999994</v>
      </c>
      <c r="M75" s="1">
        <v>-13.4869282877</v>
      </c>
      <c r="N75" s="1">
        <v>-108.7358925465</v>
      </c>
      <c r="O75" s="1">
        <v>59.0743619076</v>
      </c>
      <c r="P75" s="1">
        <v>-118.7358037626</v>
      </c>
      <c r="Q75" s="1">
        <v>-129.10638976089999</v>
      </c>
      <c r="R75" s="1">
        <v>81.826246087800001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2.6156E-6</v>
      </c>
      <c r="O76" s="1">
        <v>0</v>
      </c>
      <c r="P76" s="1">
        <v>0</v>
      </c>
      <c r="Q76" s="1">
        <v>0</v>
      </c>
      <c r="R76" s="1">
        <v>-3.6642999999999998E-6</v>
      </c>
    </row>
    <row r="77" spans="1:18" ht="11.25" customHeight="1" x14ac:dyDescent="0.25">
      <c r="A77" s="52" t="s">
        <v>111</v>
      </c>
      <c r="B77" s="53" t="s">
        <v>112</v>
      </c>
      <c r="C77" s="1">
        <v>-2.6892999999999998E-6</v>
      </c>
      <c r="D77" s="1">
        <v>1.9000000000000001E-4</v>
      </c>
      <c r="E77" s="1">
        <v>7.1000000000000002E-4</v>
      </c>
      <c r="F77" s="1">
        <v>6.9999999999999994E-5</v>
      </c>
      <c r="G77" s="1">
        <v>-3.8629999999999998E-2</v>
      </c>
      <c r="H77" s="1">
        <v>-3.1211599999999998E-5</v>
      </c>
      <c r="I77" s="1">
        <v>-0.16994000000000001</v>
      </c>
      <c r="J77" s="1">
        <v>9.6199999999999994E-2</v>
      </c>
      <c r="K77" s="1">
        <v>5.5399999999999998E-3</v>
      </c>
      <c r="L77" s="1">
        <v>-0.11366999999999999</v>
      </c>
      <c r="M77" s="1">
        <v>-2.37140806E-2</v>
      </c>
      <c r="N77" s="1">
        <v>-2.3796237200000001E-2</v>
      </c>
      <c r="O77" s="1">
        <v>4.3134864600000003E-2</v>
      </c>
      <c r="P77" s="1">
        <v>-0.33093124639999999</v>
      </c>
      <c r="Q77" s="1">
        <v>-6.6171859700000002E-2</v>
      </c>
      <c r="R77" s="1">
        <v>0.14318524999999999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-1E-10</v>
      </c>
      <c r="G79" s="4">
        <v>-1E-10</v>
      </c>
      <c r="H79" s="4">
        <v>-1E-10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-1E-10</v>
      </c>
    </row>
    <row r="80" spans="1:18" ht="11.25" customHeight="1" x14ac:dyDescent="0.25">
      <c r="A80" s="59" t="s">
        <v>560</v>
      </c>
      <c r="B80" s="47">
        <v>7200</v>
      </c>
      <c r="C80" s="4">
        <v>4.4750837214999999</v>
      </c>
      <c r="D80" s="4">
        <v>1.9517199999999999</v>
      </c>
      <c r="E80" s="4">
        <v>6.2028299999999996</v>
      </c>
      <c r="F80" s="4">
        <v>1.4030199999999999</v>
      </c>
      <c r="G80" s="4">
        <v>5.7160000000000002E-2</v>
      </c>
      <c r="H80" s="4">
        <v>-0.28566654450000001</v>
      </c>
      <c r="I80" s="4">
        <v>-9.8849999999999993E-2</v>
      </c>
      <c r="J80" s="4">
        <v>-1.00299</v>
      </c>
      <c r="K80" s="4">
        <v>-2.3017500000000002</v>
      </c>
      <c r="L80" s="4">
        <v>0.39583000000000002</v>
      </c>
      <c r="M80" s="4">
        <v>-0.53136437589999996</v>
      </c>
      <c r="N80" s="4">
        <v>-1.6317693008</v>
      </c>
      <c r="O80" s="4">
        <v>-1.3136047263999999</v>
      </c>
      <c r="P80" s="4">
        <v>0.3860115911</v>
      </c>
      <c r="Q80" s="4">
        <v>5.5597751126999997</v>
      </c>
      <c r="R80" s="4">
        <v>1.1022260497</v>
      </c>
    </row>
    <row r="81" spans="1:18" ht="11.25" customHeight="1" x14ac:dyDescent="0.25">
      <c r="A81" s="48" t="s">
        <v>119</v>
      </c>
      <c r="B81" s="49" t="s">
        <v>120</v>
      </c>
      <c r="C81" s="3">
        <v>4.3750130012000001</v>
      </c>
      <c r="D81" s="3">
        <v>1.92666</v>
      </c>
      <c r="E81" s="3">
        <v>6.2931600000000003</v>
      </c>
      <c r="F81" s="3">
        <v>1.4306300000000001</v>
      </c>
      <c r="G81" s="3">
        <v>6.4329999999999998E-2</v>
      </c>
      <c r="H81" s="3">
        <v>-0.28662977699999997</v>
      </c>
      <c r="I81" s="3">
        <v>-0.10086000000000001</v>
      </c>
      <c r="J81" s="3">
        <v>-1.0831</v>
      </c>
      <c r="K81" s="3">
        <v>-2.0977999999999999</v>
      </c>
      <c r="L81" s="3">
        <v>0.13173000000000001</v>
      </c>
      <c r="M81" s="3">
        <v>-7.4237803199999994E-2</v>
      </c>
      <c r="N81" s="3">
        <v>0.54669547159999998</v>
      </c>
      <c r="O81" s="3">
        <v>1.5531393982999999</v>
      </c>
      <c r="P81" s="3">
        <v>3.1293296986999999</v>
      </c>
      <c r="Q81" s="3">
        <v>1.6692110948000001</v>
      </c>
      <c r="R81" s="3">
        <v>0.52563959660000004</v>
      </c>
    </row>
    <row r="82" spans="1:18" ht="11.25" customHeight="1" x14ac:dyDescent="0.25">
      <c r="A82" s="48" t="s">
        <v>121</v>
      </c>
      <c r="B82" s="49" t="s">
        <v>122</v>
      </c>
      <c r="C82" s="3">
        <v>0.1000707203</v>
      </c>
      <c r="D82" s="3">
        <v>2.5059999999999999E-2</v>
      </c>
      <c r="E82" s="3">
        <v>-9.0329999999999994E-2</v>
      </c>
      <c r="F82" s="3">
        <v>-2.7609999999999999E-2</v>
      </c>
      <c r="G82" s="3">
        <v>-7.1700000000000002E-3</v>
      </c>
      <c r="H82" s="3">
        <v>9.6323250000000002E-4</v>
      </c>
      <c r="I82" s="3">
        <v>2.0100000000000001E-3</v>
      </c>
      <c r="J82" s="3">
        <v>8.0110000000000001E-2</v>
      </c>
      <c r="K82" s="3">
        <v>-0.20394999999999999</v>
      </c>
      <c r="L82" s="3">
        <v>0.2641</v>
      </c>
      <c r="M82" s="3">
        <v>-0.4571265726</v>
      </c>
      <c r="N82" s="3">
        <v>-2.1784647723999999</v>
      </c>
      <c r="O82" s="3">
        <v>-2.8667441246999998</v>
      </c>
      <c r="P82" s="3">
        <v>-2.7433181077</v>
      </c>
      <c r="Q82" s="3">
        <v>3.8905640179000001</v>
      </c>
      <c r="R82" s="3">
        <v>0.57658645310000001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429</v>
      </c>
      <c r="B1" s="43" t="s">
        <v>132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5575.7141492309111</v>
      </c>
      <c r="D2" s="30">
        <v>6119</v>
      </c>
      <c r="E2" s="30">
        <v>6908.1</v>
      </c>
      <c r="F2" s="30">
        <v>6977.8</v>
      </c>
      <c r="G2" s="30">
        <v>7327.3</v>
      </c>
      <c r="H2" s="30">
        <v>6627.4004012611113</v>
      </c>
      <c r="I2" s="30">
        <v>6407.8</v>
      </c>
      <c r="J2" s="30">
        <v>6812.1</v>
      </c>
      <c r="K2" s="30">
        <v>6490.3986599999998</v>
      </c>
      <c r="L2" s="30">
        <v>8826.2000000000007</v>
      </c>
      <c r="M2" s="30">
        <v>10025.7477522628</v>
      </c>
      <c r="N2" s="30">
        <v>9166.5233591286924</v>
      </c>
      <c r="O2" s="30">
        <v>10040.01010839606</v>
      </c>
      <c r="P2" s="30">
        <v>9897.4395719881577</v>
      </c>
      <c r="Q2" s="30">
        <v>10596.273838824412</v>
      </c>
      <c r="R2" s="30">
        <v>10695.51925097926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5575.7141492309111</v>
      </c>
      <c r="D21" s="4">
        <v>6119</v>
      </c>
      <c r="E21" s="4">
        <v>6908.1</v>
      </c>
      <c r="F21" s="4">
        <v>6977.8</v>
      </c>
      <c r="G21" s="4">
        <v>7327.3</v>
      </c>
      <c r="H21" s="4">
        <v>6627.4004012611113</v>
      </c>
      <c r="I21" s="4">
        <v>6407.8</v>
      </c>
      <c r="J21" s="4">
        <v>6812.1</v>
      </c>
      <c r="K21" s="4">
        <v>6490.3986599999998</v>
      </c>
      <c r="L21" s="4">
        <v>8826.2000000000007</v>
      </c>
      <c r="M21" s="4">
        <v>10025.7477522628</v>
      </c>
      <c r="N21" s="4">
        <v>9166.5233591286924</v>
      </c>
      <c r="O21" s="4">
        <v>10040.01010839606</v>
      </c>
      <c r="P21" s="4">
        <v>9897.4395719881577</v>
      </c>
      <c r="Q21" s="4">
        <v>10596.273838824412</v>
      </c>
      <c r="R21" s="4">
        <v>10695.51925097926</v>
      </c>
    </row>
    <row r="22" spans="1:18" ht="11.25" customHeight="1" x14ac:dyDescent="0.25">
      <c r="A22" s="48" t="s">
        <v>313</v>
      </c>
      <c r="B22" s="49" t="s">
        <v>314</v>
      </c>
      <c r="C22" s="3">
        <v>5575.7141492309111</v>
      </c>
      <c r="D22" s="3">
        <v>6119</v>
      </c>
      <c r="E22" s="3">
        <v>6908.1</v>
      </c>
      <c r="F22" s="3">
        <v>6977.8</v>
      </c>
      <c r="G22" s="3">
        <v>7327.3</v>
      </c>
      <c r="H22" s="3">
        <v>6627.4004012611113</v>
      </c>
      <c r="I22" s="3">
        <v>6407.8</v>
      </c>
      <c r="J22" s="3">
        <v>6812.1</v>
      </c>
      <c r="K22" s="3">
        <v>6490.3986599999998</v>
      </c>
      <c r="L22" s="3">
        <v>8826.2000000000007</v>
      </c>
      <c r="M22" s="3">
        <v>10025.7477522628</v>
      </c>
      <c r="N22" s="3">
        <v>9166.5233591286924</v>
      </c>
      <c r="O22" s="3">
        <v>10040.01010839606</v>
      </c>
      <c r="P22" s="3">
        <v>9897.4395719881577</v>
      </c>
      <c r="Q22" s="3">
        <v>10596.273838824412</v>
      </c>
      <c r="R22" s="3">
        <v>10695.51925097926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5575.7141492309111</v>
      </c>
      <c r="D26" s="2">
        <v>6119</v>
      </c>
      <c r="E26" s="2">
        <v>6908.1</v>
      </c>
      <c r="F26" s="2">
        <v>6977.8</v>
      </c>
      <c r="G26" s="2">
        <v>7327.3</v>
      </c>
      <c r="H26" s="2">
        <v>6627.4004012611113</v>
      </c>
      <c r="I26" s="2">
        <v>6407.8</v>
      </c>
      <c r="J26" s="2">
        <v>6812.1</v>
      </c>
      <c r="K26" s="2">
        <v>6490.3986599999998</v>
      </c>
      <c r="L26" s="2">
        <v>8826.2000000000007</v>
      </c>
      <c r="M26" s="2">
        <v>10025.7477522628</v>
      </c>
      <c r="N26" s="2">
        <v>9166.5233591286924</v>
      </c>
      <c r="O26" s="2">
        <v>10040.01010839606</v>
      </c>
      <c r="P26" s="2">
        <v>9897.4395719881577</v>
      </c>
      <c r="Q26" s="2">
        <v>10596.273838824412</v>
      </c>
      <c r="R26" s="2">
        <v>10695.51925097926</v>
      </c>
    </row>
    <row r="27" spans="1:18" ht="11.25" customHeight="1" x14ac:dyDescent="0.25">
      <c r="A27" s="52" t="s">
        <v>37</v>
      </c>
      <c r="B27" s="53" t="s">
        <v>38</v>
      </c>
      <c r="C27" s="1">
        <v>3761.2496417311499</v>
      </c>
      <c r="D27" s="1">
        <v>4851</v>
      </c>
      <c r="E27" s="1">
        <v>5789.2000000000007</v>
      </c>
      <c r="F27" s="1">
        <v>6389.0974200000001</v>
      </c>
      <c r="G27" s="1">
        <v>6326.2000000000007</v>
      </c>
      <c r="H27" s="1">
        <v>5850.4108149422054</v>
      </c>
      <c r="I27" s="1">
        <v>5513.3</v>
      </c>
      <c r="J27" s="1">
        <v>5623.5863799999997</v>
      </c>
      <c r="K27" s="1">
        <v>4956.5</v>
      </c>
      <c r="L27" s="1">
        <v>7244.4970599999997</v>
      </c>
      <c r="M27" s="1">
        <v>8254.7798279804174</v>
      </c>
      <c r="N27" s="1">
        <v>7260.6286423999263</v>
      </c>
      <c r="O27" s="1">
        <v>8000.429922613931</v>
      </c>
      <c r="P27" s="1">
        <v>8108.0538836342821</v>
      </c>
      <c r="Q27" s="1">
        <v>8270.7823504868556</v>
      </c>
      <c r="R27" s="1">
        <v>8390.3936180376331</v>
      </c>
    </row>
    <row r="28" spans="1:18" ht="11.25" customHeight="1" x14ac:dyDescent="0.25">
      <c r="A28" s="52" t="s">
        <v>39</v>
      </c>
      <c r="B28" s="53" t="s">
        <v>40</v>
      </c>
      <c r="C28" s="1">
        <v>748.99684723416442</v>
      </c>
      <c r="D28" s="1">
        <v>313.7</v>
      </c>
      <c r="E28" s="1">
        <v>319.7</v>
      </c>
      <c r="F28" s="1">
        <v>322.2</v>
      </c>
      <c r="G28" s="1">
        <v>383.40000000000003</v>
      </c>
      <c r="H28" s="1">
        <v>541.8460890945837</v>
      </c>
      <c r="I28" s="1">
        <v>681.30000000000018</v>
      </c>
      <c r="J28" s="1">
        <v>1029.3339099999998</v>
      </c>
      <c r="K28" s="1">
        <v>1358.6986599999998</v>
      </c>
      <c r="L28" s="1">
        <v>1485.5029400000003</v>
      </c>
      <c r="M28" s="1">
        <v>1611.0605964902741</v>
      </c>
      <c r="N28" s="1">
        <v>1712.8833476640868</v>
      </c>
      <c r="O28" s="1">
        <v>1847.7152770212606</v>
      </c>
      <c r="P28" s="1">
        <v>1649.3503391611748</v>
      </c>
      <c r="Q28" s="1">
        <v>2175.3529577175118</v>
      </c>
      <c r="R28" s="1">
        <v>2175.4084264832322</v>
      </c>
    </row>
    <row r="29" spans="1:18" ht="11.25" customHeight="1" x14ac:dyDescent="0.25">
      <c r="A29" s="57" t="s">
        <v>41</v>
      </c>
      <c r="B29" s="53" t="s">
        <v>42</v>
      </c>
      <c r="C29" s="1">
        <v>1065.4676602655966</v>
      </c>
      <c r="D29" s="1">
        <v>954.30000000000007</v>
      </c>
      <c r="E29" s="1">
        <v>799.19999999999993</v>
      </c>
      <c r="F29" s="1">
        <v>266.50258000000002</v>
      </c>
      <c r="G29" s="1">
        <v>617.69999999999993</v>
      </c>
      <c r="H29" s="1">
        <v>235.1434972243222</v>
      </c>
      <c r="I29" s="1">
        <v>213.20000000000002</v>
      </c>
      <c r="J29" s="1">
        <v>159.17970999999997</v>
      </c>
      <c r="K29" s="1">
        <v>175.20000000000002</v>
      </c>
      <c r="L29" s="1">
        <v>96.2</v>
      </c>
      <c r="M29" s="1">
        <v>159.90732779210882</v>
      </c>
      <c r="N29" s="1">
        <v>193.01136906467983</v>
      </c>
      <c r="O29" s="1">
        <v>191.86490876086793</v>
      </c>
      <c r="P29" s="1">
        <v>140.03534919270089</v>
      </c>
      <c r="Q29" s="1">
        <v>150.13853062004392</v>
      </c>
      <c r="R29" s="1">
        <v>129.71720645839301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428</v>
      </c>
      <c r="B1" s="43" t="s">
        <v>134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438785.71369509376</v>
      </c>
      <c r="D2" s="30">
        <v>439424.00431000005</v>
      </c>
      <c r="E2" s="30">
        <v>447462.35354999994</v>
      </c>
      <c r="F2" s="30">
        <v>447494.07455999998</v>
      </c>
      <c r="G2" s="30">
        <v>474255.18758000003</v>
      </c>
      <c r="H2" s="30">
        <v>483773.09961780597</v>
      </c>
      <c r="I2" s="30">
        <v>488586.44123000005</v>
      </c>
      <c r="J2" s="30">
        <v>485026.54030999989</v>
      </c>
      <c r="K2" s="30">
        <v>488376.70470000012</v>
      </c>
      <c r="L2" s="30">
        <v>471732.54477000004</v>
      </c>
      <c r="M2" s="30">
        <v>499614.2411703688</v>
      </c>
      <c r="N2" s="30">
        <v>492499.90555775288</v>
      </c>
      <c r="O2" s="30">
        <v>521853.08733182668</v>
      </c>
      <c r="P2" s="30">
        <v>536040.60768205696</v>
      </c>
      <c r="Q2" s="30">
        <v>533586.83921143261</v>
      </c>
      <c r="R2" s="30">
        <v>575809.08721509855</v>
      </c>
    </row>
    <row r="3" spans="1:18" ht="11.25" customHeight="1" x14ac:dyDescent="0.25">
      <c r="A3" s="46" t="s">
        <v>4</v>
      </c>
      <c r="B3" s="47" t="s">
        <v>5</v>
      </c>
      <c r="C3" s="4">
        <v>33443.032510232682</v>
      </c>
      <c r="D3" s="4">
        <v>37627.724150000009</v>
      </c>
      <c r="E3" s="4">
        <v>32079.260279999995</v>
      </c>
      <c r="F3" s="4">
        <v>29367.464720000004</v>
      </c>
      <c r="G3" s="4">
        <v>31294.699219999999</v>
      </c>
      <c r="H3" s="4">
        <v>28237.723837427806</v>
      </c>
      <c r="I3" s="4">
        <v>31218.642419999993</v>
      </c>
      <c r="J3" s="4">
        <v>30616.855029999981</v>
      </c>
      <c r="K3" s="4">
        <v>25534.533670000019</v>
      </c>
      <c r="L3" s="4">
        <v>22039.461509999979</v>
      </c>
      <c r="M3" s="4">
        <v>24468.859574732891</v>
      </c>
      <c r="N3" s="4">
        <v>25444.959386716302</v>
      </c>
      <c r="O3" s="4">
        <v>29226.352665890932</v>
      </c>
      <c r="P3" s="4">
        <v>35608.292915105034</v>
      </c>
      <c r="Q3" s="4">
        <v>37274.793554446449</v>
      </c>
      <c r="R3" s="4">
        <v>39046.89481218093</v>
      </c>
    </row>
    <row r="4" spans="1:18" ht="11.25" customHeight="1" x14ac:dyDescent="0.25">
      <c r="A4" s="48" t="s">
        <v>304</v>
      </c>
      <c r="B4" s="49" t="s">
        <v>305</v>
      </c>
      <c r="C4" s="3">
        <v>32145.416826574023</v>
      </c>
      <c r="D4" s="3">
        <v>36143.71650000001</v>
      </c>
      <c r="E4" s="3">
        <v>30823.761969999996</v>
      </c>
      <c r="F4" s="3">
        <v>28463.308060000003</v>
      </c>
      <c r="G4" s="3">
        <v>30431.404549999996</v>
      </c>
      <c r="H4" s="3">
        <v>27287.577423447769</v>
      </c>
      <c r="I4" s="3">
        <v>30007.883009999994</v>
      </c>
      <c r="J4" s="3">
        <v>29535.749119999982</v>
      </c>
      <c r="K4" s="3">
        <v>24296.03451000002</v>
      </c>
      <c r="L4" s="3">
        <v>20930.057889999978</v>
      </c>
      <c r="M4" s="3">
        <v>23290.219297440672</v>
      </c>
      <c r="N4" s="3">
        <v>24152.082551686723</v>
      </c>
      <c r="O4" s="3">
        <v>27856.198523241481</v>
      </c>
      <c r="P4" s="3">
        <v>34262.867064557155</v>
      </c>
      <c r="Q4" s="3">
        <v>35669.27910517378</v>
      </c>
      <c r="R4" s="3">
        <v>37548.106169878076</v>
      </c>
    </row>
    <row r="5" spans="1:18" ht="11.25" customHeight="1" x14ac:dyDescent="0.25">
      <c r="A5" s="50" t="s">
        <v>306</v>
      </c>
      <c r="B5" s="51" t="s">
        <v>307</v>
      </c>
      <c r="C5" s="2">
        <v>26437.432839469166</v>
      </c>
      <c r="D5" s="2">
        <v>30591.929770000013</v>
      </c>
      <c r="E5" s="2">
        <v>25295.490289999994</v>
      </c>
      <c r="F5" s="2">
        <v>22330.758580000002</v>
      </c>
      <c r="G5" s="2">
        <v>23552.846029999993</v>
      </c>
      <c r="H5" s="2">
        <v>21373.32960393246</v>
      </c>
      <c r="I5" s="2">
        <v>22021.138649999994</v>
      </c>
      <c r="J5" s="2">
        <v>21660.608339999988</v>
      </c>
      <c r="K5" s="2">
        <v>16904.345210000021</v>
      </c>
      <c r="L5" s="2">
        <v>15106.751869999976</v>
      </c>
      <c r="M5" s="2">
        <v>15930.775393484539</v>
      </c>
      <c r="N5" s="2">
        <v>17276.47138093938</v>
      </c>
      <c r="O5" s="2">
        <v>20873.933102087543</v>
      </c>
      <c r="P5" s="2">
        <v>27513.683909851457</v>
      </c>
      <c r="Q5" s="2">
        <v>28583.854244915703</v>
      </c>
      <c r="R5" s="2">
        <v>30899.558208667015</v>
      </c>
    </row>
    <row r="6" spans="1:18" ht="11.25" customHeight="1" x14ac:dyDescent="0.25">
      <c r="A6" s="52" t="s">
        <v>6</v>
      </c>
      <c r="B6" s="53" t="s">
        <v>7</v>
      </c>
      <c r="C6" s="1">
        <v>80.873220598069125</v>
      </c>
      <c r="D6" s="1">
        <v>189.39968000001204</v>
      </c>
      <c r="E6" s="1">
        <v>711.05573999999694</v>
      </c>
      <c r="F6" s="1">
        <v>700.13246999999751</v>
      </c>
      <c r="G6" s="1">
        <v>772.36800999998695</v>
      </c>
      <c r="H6" s="1">
        <v>598.29310279258766</v>
      </c>
      <c r="I6" s="1">
        <v>505.45017999999874</v>
      </c>
      <c r="J6" s="1">
        <v>596.60714999998879</v>
      </c>
      <c r="K6" s="1">
        <v>593.20143000001201</v>
      </c>
      <c r="L6" s="1">
        <v>638.81056999998748</v>
      </c>
      <c r="M6" s="1">
        <v>617.47403595420269</v>
      </c>
      <c r="N6" s="1">
        <v>640.20544882945683</v>
      </c>
      <c r="O6" s="1">
        <v>670.53986532983231</v>
      </c>
      <c r="P6" s="1">
        <v>467.2790205183943</v>
      </c>
      <c r="Q6" s="1">
        <v>386.90469906313638</v>
      </c>
      <c r="R6" s="1">
        <v>284.22660460082898</v>
      </c>
    </row>
    <row r="7" spans="1:18" ht="11.25" customHeight="1" x14ac:dyDescent="0.25">
      <c r="A7" s="52" t="s">
        <v>8</v>
      </c>
      <c r="B7" s="53" t="s">
        <v>9</v>
      </c>
      <c r="C7" s="1">
        <v>6831.4273264603835</v>
      </c>
      <c r="D7" s="1">
        <v>5796.348230000006</v>
      </c>
      <c r="E7" s="1">
        <v>5272.41849</v>
      </c>
      <c r="F7" s="1">
        <v>4642.2721100000017</v>
      </c>
      <c r="G7" s="1">
        <v>4697.9440000000013</v>
      </c>
      <c r="H7" s="1">
        <v>4530.2531110089103</v>
      </c>
      <c r="I7" s="1">
        <v>5516.0267599999988</v>
      </c>
      <c r="J7" s="1">
        <v>4990.6726600000002</v>
      </c>
      <c r="K7" s="1">
        <v>4111.4492000000118</v>
      </c>
      <c r="L7" s="1">
        <v>4128.7201099999902</v>
      </c>
      <c r="M7" s="1">
        <v>3841.0570542525297</v>
      </c>
      <c r="N7" s="1">
        <v>2996.4158428836172</v>
      </c>
      <c r="O7" s="1">
        <v>3233.4639586133853</v>
      </c>
      <c r="P7" s="1">
        <v>3126.4917188047511</v>
      </c>
      <c r="Q7" s="1">
        <v>3172.2012595256797</v>
      </c>
      <c r="R7" s="1">
        <v>2929.8351668793157</v>
      </c>
    </row>
    <row r="8" spans="1:18" ht="11.25" customHeight="1" x14ac:dyDescent="0.25">
      <c r="A8" s="52" t="s">
        <v>10</v>
      </c>
      <c r="B8" s="53" t="s">
        <v>11</v>
      </c>
      <c r="C8" s="1">
        <v>19498.453180353677</v>
      </c>
      <c r="D8" s="1">
        <v>24589.283059999998</v>
      </c>
      <c r="E8" s="1">
        <v>19296.4172</v>
      </c>
      <c r="F8" s="1">
        <v>16967.756300000005</v>
      </c>
      <c r="G8" s="1">
        <v>18037.531510000004</v>
      </c>
      <c r="H8" s="1">
        <v>16222.76235276039</v>
      </c>
      <c r="I8" s="1">
        <v>15969.899259999998</v>
      </c>
      <c r="J8" s="1">
        <v>16068.12845</v>
      </c>
      <c r="K8" s="1">
        <v>12191.894639999999</v>
      </c>
      <c r="L8" s="1">
        <v>10328.798219999999</v>
      </c>
      <c r="M8" s="1">
        <v>11447.182032672936</v>
      </c>
      <c r="N8" s="1">
        <v>13636.601775755145</v>
      </c>
      <c r="O8" s="1">
        <v>16962.894620688247</v>
      </c>
      <c r="P8" s="1">
        <v>23919.913170528311</v>
      </c>
      <c r="Q8" s="1">
        <v>25024.748286326885</v>
      </c>
      <c r="R8" s="1">
        <v>27685.49643718687</v>
      </c>
    </row>
    <row r="9" spans="1:18" ht="11.25" customHeight="1" x14ac:dyDescent="0.25">
      <c r="A9" s="52" t="s">
        <v>12</v>
      </c>
      <c r="B9" s="53" t="s">
        <v>13</v>
      </c>
      <c r="C9" s="1">
        <v>26.67911205703399</v>
      </c>
      <c r="D9" s="1">
        <v>16.898800000000001</v>
      </c>
      <c r="E9" s="1">
        <v>15.59886</v>
      </c>
      <c r="F9" s="1">
        <v>20.5977</v>
      </c>
      <c r="G9" s="1">
        <v>45.002510000000001</v>
      </c>
      <c r="H9" s="1">
        <v>22.021037370570653</v>
      </c>
      <c r="I9" s="1">
        <v>29.76244999999998</v>
      </c>
      <c r="J9" s="1">
        <v>5.2000799999999092</v>
      </c>
      <c r="K9" s="1">
        <v>7.7999399999985641</v>
      </c>
      <c r="L9" s="1">
        <v>10.422970000000001</v>
      </c>
      <c r="M9" s="1">
        <v>25.062270604870431</v>
      </c>
      <c r="N9" s="1">
        <v>3.2483134711595842</v>
      </c>
      <c r="O9" s="1">
        <v>7.0346574560778414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107.09656632010677</v>
      </c>
      <c r="D10" s="2">
        <v>106.4076</v>
      </c>
      <c r="E10" s="2">
        <v>103.59208</v>
      </c>
      <c r="F10" s="2">
        <v>85.39855</v>
      </c>
      <c r="G10" s="2">
        <v>72.800839999999994</v>
      </c>
      <c r="H10" s="2">
        <v>49.679167952171341</v>
      </c>
      <c r="I10" s="2">
        <v>56.001420000000003</v>
      </c>
      <c r="J10" s="2">
        <v>39.203980000000001</v>
      </c>
      <c r="K10" s="2">
        <v>28.000019999999999</v>
      </c>
      <c r="L10" s="2">
        <v>32.903930000000003</v>
      </c>
      <c r="M10" s="2">
        <v>33.581219440634314</v>
      </c>
      <c r="N10" s="2">
        <v>45.499410512803216</v>
      </c>
      <c r="O10" s="2">
        <v>34.297538433463885</v>
      </c>
      <c r="P10" s="2">
        <v>29.400688485900723</v>
      </c>
      <c r="Q10" s="2">
        <v>27.968628350870063</v>
      </c>
      <c r="R10" s="2">
        <v>27.99168409811363</v>
      </c>
    </row>
    <row r="11" spans="1:18" ht="11.25" customHeight="1" x14ac:dyDescent="0.25">
      <c r="A11" s="50" t="s">
        <v>308</v>
      </c>
      <c r="B11" s="51" t="s">
        <v>309</v>
      </c>
      <c r="C11" s="2">
        <v>5514.4255628821375</v>
      </c>
      <c r="D11" s="2">
        <v>5349.0203599999959</v>
      </c>
      <c r="E11" s="2">
        <v>5320.2799000000023</v>
      </c>
      <c r="F11" s="2">
        <v>5925.5543799999987</v>
      </c>
      <c r="G11" s="2">
        <v>6331.2894100000003</v>
      </c>
      <c r="H11" s="2">
        <v>5386.454538625082</v>
      </c>
      <c r="I11" s="2">
        <v>7376.9860799999997</v>
      </c>
      <c r="J11" s="2">
        <v>7315.5176199999969</v>
      </c>
      <c r="K11" s="2">
        <v>6876.6064499999975</v>
      </c>
      <c r="L11" s="2">
        <v>5366.2922300000018</v>
      </c>
      <c r="M11" s="2">
        <v>6795.4863967668753</v>
      </c>
      <c r="N11" s="2">
        <v>6325.8594975345222</v>
      </c>
      <c r="O11" s="2">
        <v>6457.212000421272</v>
      </c>
      <c r="P11" s="2">
        <v>6274.0749342776971</v>
      </c>
      <c r="Q11" s="2">
        <v>6575.7282499552457</v>
      </c>
      <c r="R11" s="2">
        <v>6015.4470368684215</v>
      </c>
    </row>
    <row r="12" spans="1:18" ht="11.25" customHeight="1" x14ac:dyDescent="0.25">
      <c r="A12" s="52" t="s">
        <v>16</v>
      </c>
      <c r="B12" s="53" t="s">
        <v>17</v>
      </c>
      <c r="C12" s="1">
        <v>5514.4255628821375</v>
      </c>
      <c r="D12" s="1">
        <v>5349.0203599999959</v>
      </c>
      <c r="E12" s="1">
        <v>5320.2799000000023</v>
      </c>
      <c r="F12" s="1">
        <v>5925.5543799999987</v>
      </c>
      <c r="G12" s="1">
        <v>6331.2894100000003</v>
      </c>
      <c r="H12" s="1">
        <v>5386.454538625082</v>
      </c>
      <c r="I12" s="1">
        <v>7376.9860799999997</v>
      </c>
      <c r="J12" s="1">
        <v>7315.5176199999969</v>
      </c>
      <c r="K12" s="1">
        <v>6876.6064499999975</v>
      </c>
      <c r="L12" s="1">
        <v>5366.2922300000018</v>
      </c>
      <c r="M12" s="1">
        <v>6795.4863967668753</v>
      </c>
      <c r="N12" s="1">
        <v>6325.8594975345222</v>
      </c>
      <c r="O12" s="1">
        <v>6457.212000421272</v>
      </c>
      <c r="P12" s="1">
        <v>6274.0749342776971</v>
      </c>
      <c r="Q12" s="1">
        <v>6575.7282499552457</v>
      </c>
      <c r="R12" s="1">
        <v>6015.4470368684215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86.461857902614426</v>
      </c>
      <c r="D14" s="2">
        <v>96.358769999999993</v>
      </c>
      <c r="E14" s="2">
        <v>104.39970000000092</v>
      </c>
      <c r="F14" s="2">
        <v>121.59655000000048</v>
      </c>
      <c r="G14" s="2">
        <v>474.46827000000002</v>
      </c>
      <c r="H14" s="2">
        <v>478.11411293805469</v>
      </c>
      <c r="I14" s="2">
        <v>553.75685999999996</v>
      </c>
      <c r="J14" s="2">
        <v>520.41917999999998</v>
      </c>
      <c r="K14" s="2">
        <v>487.08283</v>
      </c>
      <c r="L14" s="2">
        <v>424.10986000000025</v>
      </c>
      <c r="M14" s="2">
        <v>530.3762877486231</v>
      </c>
      <c r="N14" s="2">
        <v>504.25226270001895</v>
      </c>
      <c r="O14" s="2">
        <v>490.75588229919879</v>
      </c>
      <c r="P14" s="2">
        <v>445.70753194209908</v>
      </c>
      <c r="Q14" s="2">
        <v>481.72798195196106</v>
      </c>
      <c r="R14" s="2">
        <v>605.10924024452709</v>
      </c>
    </row>
    <row r="15" spans="1:18" ht="11.25" customHeight="1" x14ac:dyDescent="0.25">
      <c r="A15" s="54" t="s">
        <v>310</v>
      </c>
      <c r="B15" s="49" t="s">
        <v>311</v>
      </c>
      <c r="C15" s="3">
        <v>1294.8691645812207</v>
      </c>
      <c r="D15" s="3">
        <v>1481.6076500000006</v>
      </c>
      <c r="E15" s="3">
        <v>1252.7983099999999</v>
      </c>
      <c r="F15" s="3">
        <v>902.35241000000008</v>
      </c>
      <c r="G15" s="3">
        <v>861.39466999999979</v>
      </c>
      <c r="H15" s="3">
        <v>949.31045334184103</v>
      </c>
      <c r="I15" s="3">
        <v>1208.9594099999999</v>
      </c>
      <c r="J15" s="3">
        <v>1080.0069799999999</v>
      </c>
      <c r="K15" s="3">
        <v>1238.4991600000001</v>
      </c>
      <c r="L15" s="3">
        <v>1109.40362</v>
      </c>
      <c r="M15" s="3">
        <v>1178.6402772922188</v>
      </c>
      <c r="N15" s="3">
        <v>1292.8768350295795</v>
      </c>
      <c r="O15" s="3">
        <v>1370.1541426494528</v>
      </c>
      <c r="P15" s="3">
        <v>1345.4258505478801</v>
      </c>
      <c r="Q15" s="3">
        <v>1605.5144492726706</v>
      </c>
      <c r="R15" s="3">
        <v>1498.7886423028515</v>
      </c>
    </row>
    <row r="16" spans="1:18" ht="11.25" customHeight="1" x14ac:dyDescent="0.25">
      <c r="A16" s="50" t="s">
        <v>22</v>
      </c>
      <c r="B16" s="51" t="s">
        <v>23</v>
      </c>
      <c r="C16" s="2">
        <v>915.04624832048455</v>
      </c>
      <c r="D16" s="2">
        <v>1014.56997</v>
      </c>
      <c r="E16" s="2">
        <v>698.40073999999993</v>
      </c>
      <c r="F16" s="2">
        <v>391.70402000000001</v>
      </c>
      <c r="G16" s="2">
        <v>381.59303999999997</v>
      </c>
      <c r="H16" s="2">
        <v>459.42205893483805</v>
      </c>
      <c r="I16" s="2">
        <v>614.82544000000007</v>
      </c>
      <c r="J16" s="2">
        <v>503.01674000000003</v>
      </c>
      <c r="K16" s="2">
        <v>602.2887300000001</v>
      </c>
      <c r="L16" s="2">
        <v>486.76251999999999</v>
      </c>
      <c r="M16" s="2">
        <v>461.18648001085649</v>
      </c>
      <c r="N16" s="2">
        <v>527.72032639789359</v>
      </c>
      <c r="O16" s="2">
        <v>606.34550517143964</v>
      </c>
      <c r="P16" s="2">
        <v>591.64766843134703</v>
      </c>
      <c r="Q16" s="2">
        <v>837.58923210125715</v>
      </c>
      <c r="R16" s="2">
        <v>784.04262517782831</v>
      </c>
    </row>
    <row r="17" spans="1:18" ht="11.25" customHeight="1" x14ac:dyDescent="0.25">
      <c r="A17" s="55" t="s">
        <v>25</v>
      </c>
      <c r="B17" s="51" t="s">
        <v>26</v>
      </c>
      <c r="C17" s="2">
        <v>60.736192789841077</v>
      </c>
      <c r="D17" s="2">
        <v>70.04033000000058</v>
      </c>
      <c r="E17" s="2">
        <v>58.500149999999998</v>
      </c>
      <c r="F17" s="2">
        <v>48.235639999999997</v>
      </c>
      <c r="G17" s="2">
        <v>39.299989999999887</v>
      </c>
      <c r="H17" s="2">
        <v>41.814884010741359</v>
      </c>
      <c r="I17" s="2">
        <v>33.333329999999997</v>
      </c>
      <c r="J17" s="2">
        <v>33.182990000000004</v>
      </c>
      <c r="K17" s="2">
        <v>14.212169999999999</v>
      </c>
      <c r="L17" s="2">
        <v>18.711739999999999</v>
      </c>
      <c r="M17" s="2">
        <v>31.477032269936533</v>
      </c>
      <c r="N17" s="2">
        <v>11.823026836346928</v>
      </c>
      <c r="O17" s="2">
        <v>12.863092054626396</v>
      </c>
      <c r="P17" s="2">
        <v>9.0563232519032866</v>
      </c>
      <c r="Q17" s="2">
        <v>3.6067994735184428</v>
      </c>
      <c r="R17" s="2">
        <v>13.017038660528613</v>
      </c>
    </row>
    <row r="18" spans="1:18" ht="11.25" customHeight="1" x14ac:dyDescent="0.25">
      <c r="A18" s="56" t="s">
        <v>312</v>
      </c>
      <c r="B18" s="51" t="s">
        <v>24</v>
      </c>
      <c r="C18" s="2">
        <v>284.69483833746455</v>
      </c>
      <c r="D18" s="2">
        <v>350.19793999999996</v>
      </c>
      <c r="E18" s="2">
        <v>431.89742000000001</v>
      </c>
      <c r="F18" s="2">
        <v>401.19986</v>
      </c>
      <c r="G18" s="2">
        <v>392.20163999999994</v>
      </c>
      <c r="H18" s="2">
        <v>419.41218188380094</v>
      </c>
      <c r="I18" s="2">
        <v>510.20063999999996</v>
      </c>
      <c r="J18" s="2">
        <v>489.3519</v>
      </c>
      <c r="K18" s="2">
        <v>567.99826000000007</v>
      </c>
      <c r="L18" s="2">
        <v>583.35698000000002</v>
      </c>
      <c r="M18" s="2">
        <v>643.45146151866209</v>
      </c>
      <c r="N18" s="2">
        <v>705.08593602143037</v>
      </c>
      <c r="O18" s="2">
        <v>715.59647792841326</v>
      </c>
      <c r="P18" s="2">
        <v>706.50651540423053</v>
      </c>
      <c r="Q18" s="2">
        <v>732.31273665963477</v>
      </c>
      <c r="R18" s="2">
        <v>693.13052618590473</v>
      </c>
    </row>
    <row r="19" spans="1:18" ht="11.25" customHeight="1" x14ac:dyDescent="0.25">
      <c r="A19" s="55" t="s">
        <v>27</v>
      </c>
      <c r="B19" s="51" t="s">
        <v>28</v>
      </c>
      <c r="C19" s="2">
        <v>34.391885133430584</v>
      </c>
      <c r="D19" s="2">
        <v>46.799410000000002</v>
      </c>
      <c r="E19" s="2">
        <v>64</v>
      </c>
      <c r="F19" s="2">
        <v>61.212890000000002</v>
      </c>
      <c r="G19" s="2">
        <v>48.3</v>
      </c>
      <c r="H19" s="2">
        <v>28.661328512460614</v>
      </c>
      <c r="I19" s="2">
        <v>50.6</v>
      </c>
      <c r="J19" s="2">
        <v>54.455350000000003</v>
      </c>
      <c r="K19" s="2">
        <v>54</v>
      </c>
      <c r="L19" s="2">
        <v>20.572379999999999</v>
      </c>
      <c r="M19" s="2">
        <v>42.525303492763676</v>
      </c>
      <c r="N19" s="2">
        <v>48.247545773908634</v>
      </c>
      <c r="O19" s="2">
        <v>35.349067494973589</v>
      </c>
      <c r="P19" s="2">
        <v>38.215343460399382</v>
      </c>
      <c r="Q19" s="2">
        <v>32.005681038260043</v>
      </c>
      <c r="R19" s="2">
        <v>8.5984522785898498</v>
      </c>
    </row>
    <row r="20" spans="1:18" ht="11.25" customHeight="1" x14ac:dyDescent="0.25">
      <c r="A20" s="48" t="s">
        <v>29</v>
      </c>
      <c r="B20" s="49" t="s">
        <v>30</v>
      </c>
      <c r="C20" s="3">
        <v>2.7465190774361816</v>
      </c>
      <c r="D20" s="3">
        <v>2.4</v>
      </c>
      <c r="E20" s="3">
        <v>2.7</v>
      </c>
      <c r="F20" s="3">
        <v>1.8042499999999999</v>
      </c>
      <c r="G20" s="3">
        <v>1.9</v>
      </c>
      <c r="H20" s="3">
        <v>0.83596063819624</v>
      </c>
      <c r="I20" s="3">
        <v>1.8</v>
      </c>
      <c r="J20" s="3">
        <v>1.09893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335009.75684884156</v>
      </c>
      <c r="D21" s="4">
        <v>323147.02312000003</v>
      </c>
      <c r="E21" s="4">
        <v>331164.20301</v>
      </c>
      <c r="F21" s="4">
        <v>327414.80947000004</v>
      </c>
      <c r="G21" s="4">
        <v>350224.86832000001</v>
      </c>
      <c r="H21" s="4">
        <v>356549.88889436668</v>
      </c>
      <c r="I21" s="4">
        <v>357496.92122000002</v>
      </c>
      <c r="J21" s="4">
        <v>354454.26579999999</v>
      </c>
      <c r="K21" s="4">
        <v>358613.66161000007</v>
      </c>
      <c r="L21" s="4">
        <v>347794.82387000002</v>
      </c>
      <c r="M21" s="4">
        <v>356769.29839264002</v>
      </c>
      <c r="N21" s="4">
        <v>349518.30114487931</v>
      </c>
      <c r="O21" s="4">
        <v>369886.0526444079</v>
      </c>
      <c r="P21" s="4">
        <v>370984.59625582129</v>
      </c>
      <c r="Q21" s="4">
        <v>365134.81626295584</v>
      </c>
      <c r="R21" s="4">
        <v>399234.79850306222</v>
      </c>
    </row>
    <row r="22" spans="1:18" ht="11.25" customHeight="1" x14ac:dyDescent="0.25">
      <c r="A22" s="48" t="s">
        <v>313</v>
      </c>
      <c r="B22" s="49" t="s">
        <v>314</v>
      </c>
      <c r="C22" s="3">
        <v>118519.42912794085</v>
      </c>
      <c r="D22" s="3">
        <v>106583.7273</v>
      </c>
      <c r="E22" s="3">
        <v>110535.25337999999</v>
      </c>
      <c r="F22" s="3">
        <v>99574.04730000002</v>
      </c>
      <c r="G22" s="3">
        <v>91019.633400000006</v>
      </c>
      <c r="H22" s="3">
        <v>79074.34283986254</v>
      </c>
      <c r="I22" s="3">
        <v>72858.850930000001</v>
      </c>
      <c r="J22" s="3">
        <v>73180.639209999994</v>
      </c>
      <c r="K22" s="3">
        <v>68179.225539999999</v>
      </c>
      <c r="L22" s="3">
        <v>64818.682540000009</v>
      </c>
      <c r="M22" s="3">
        <v>61272.774261268976</v>
      </c>
      <c r="N22" s="3">
        <v>50479.381091852119</v>
      </c>
      <c r="O22" s="3">
        <v>49697.458722484007</v>
      </c>
      <c r="P22" s="3">
        <v>51876.490215729777</v>
      </c>
      <c r="Q22" s="3">
        <v>49028.234193314871</v>
      </c>
      <c r="R22" s="3">
        <v>50912.158301849486</v>
      </c>
    </row>
    <row r="23" spans="1:18" ht="11.25" customHeight="1" x14ac:dyDescent="0.25">
      <c r="A23" s="50" t="s">
        <v>315</v>
      </c>
      <c r="B23" s="51" t="s">
        <v>316</v>
      </c>
      <c r="C23" s="2">
        <v>108785.98680056089</v>
      </c>
      <c r="D23" s="2">
        <v>100091.89478999999</v>
      </c>
      <c r="E23" s="2">
        <v>104429.66734</v>
      </c>
      <c r="F23" s="2">
        <v>92726.814230000018</v>
      </c>
      <c r="G23" s="2">
        <v>85012.218789999999</v>
      </c>
      <c r="H23" s="2">
        <v>71658.289961812086</v>
      </c>
      <c r="I23" s="2">
        <v>65177.857269999993</v>
      </c>
      <c r="J23" s="2">
        <v>63653.802759999984</v>
      </c>
      <c r="K23" s="2">
        <v>58018.419750000001</v>
      </c>
      <c r="L23" s="2">
        <v>53941.20213000002</v>
      </c>
      <c r="M23" s="2">
        <v>50575.996912089744</v>
      </c>
      <c r="N23" s="2">
        <v>40469.578680519058</v>
      </c>
      <c r="O23" s="2">
        <v>39164.356411388297</v>
      </c>
      <c r="P23" s="2">
        <v>40813.495967585419</v>
      </c>
      <c r="Q23" s="2">
        <v>37064.360481142765</v>
      </c>
      <c r="R23" s="2">
        <v>39067.786125997693</v>
      </c>
    </row>
    <row r="24" spans="1:18" ht="11.25" customHeight="1" x14ac:dyDescent="0.25">
      <c r="A24" s="52" t="s">
        <v>33</v>
      </c>
      <c r="B24" s="53" t="s">
        <v>34</v>
      </c>
      <c r="C24" s="1">
        <v>104815.48352132</v>
      </c>
      <c r="D24" s="1">
        <v>96151.587449999992</v>
      </c>
      <c r="E24" s="1">
        <v>100133.56443</v>
      </c>
      <c r="F24" s="1">
        <v>88569.714230000012</v>
      </c>
      <c r="G24" s="1">
        <v>81962.42254</v>
      </c>
      <c r="H24" s="1">
        <v>67954.483610306197</v>
      </c>
      <c r="I24" s="1">
        <v>62187.960019999991</v>
      </c>
      <c r="J24" s="1">
        <v>60676.802759999984</v>
      </c>
      <c r="K24" s="1">
        <v>54846.32432</v>
      </c>
      <c r="L24" s="1">
        <v>51348.409880000021</v>
      </c>
      <c r="M24" s="1">
        <v>48213.884112071726</v>
      </c>
      <c r="N24" s="1">
        <v>38896.325232232935</v>
      </c>
      <c r="O24" s="1">
        <v>37727.674461405237</v>
      </c>
      <c r="P24" s="1">
        <v>39381.066014615331</v>
      </c>
      <c r="Q24" s="1">
        <v>35215.526070364547</v>
      </c>
      <c r="R24" s="1">
        <v>37099.455439515143</v>
      </c>
    </row>
    <row r="25" spans="1:18" ht="11.25" customHeight="1" x14ac:dyDescent="0.25">
      <c r="A25" s="52" t="s">
        <v>35</v>
      </c>
      <c r="B25" s="53" t="s">
        <v>36</v>
      </c>
      <c r="C25" s="1">
        <v>3970.5032792408897</v>
      </c>
      <c r="D25" s="1">
        <v>3940.3073399999998</v>
      </c>
      <c r="E25" s="1">
        <v>4296.1029099999996</v>
      </c>
      <c r="F25" s="1">
        <v>4157.0999999999995</v>
      </c>
      <c r="G25" s="1">
        <v>3049.7962500000003</v>
      </c>
      <c r="H25" s="1">
        <v>3703.8063515058839</v>
      </c>
      <c r="I25" s="1">
        <v>2989.89725</v>
      </c>
      <c r="J25" s="1">
        <v>2977</v>
      </c>
      <c r="K25" s="1">
        <v>3172.0954300000003</v>
      </c>
      <c r="L25" s="1">
        <v>2592.7922499999995</v>
      </c>
      <c r="M25" s="1">
        <v>2362.1128000180179</v>
      </c>
      <c r="N25" s="1">
        <v>1573.2534482861226</v>
      </c>
      <c r="O25" s="1">
        <v>1436.6819499830622</v>
      </c>
      <c r="P25" s="1">
        <v>1432.4299529700868</v>
      </c>
      <c r="Q25" s="1">
        <v>1848.8344107782168</v>
      </c>
      <c r="R25" s="1">
        <v>1968.3306864825474</v>
      </c>
    </row>
    <row r="26" spans="1:18" ht="11.25" customHeight="1" x14ac:dyDescent="0.25">
      <c r="A26" s="50" t="s">
        <v>317</v>
      </c>
      <c r="B26" s="51" t="s">
        <v>318</v>
      </c>
      <c r="C26" s="2">
        <v>9733.4423273799566</v>
      </c>
      <c r="D26" s="2">
        <v>6491.8325100000011</v>
      </c>
      <c r="E26" s="2">
        <v>6105.5860400000001</v>
      </c>
      <c r="F26" s="2">
        <v>6847.2330700000002</v>
      </c>
      <c r="G26" s="2">
        <v>6007.4146100000007</v>
      </c>
      <c r="H26" s="2">
        <v>7416.0528780504555</v>
      </c>
      <c r="I26" s="2">
        <v>7680.993660000001</v>
      </c>
      <c r="J26" s="2">
        <v>9526.8364500000025</v>
      </c>
      <c r="K26" s="2">
        <v>10160.80579</v>
      </c>
      <c r="L26" s="2">
        <v>10877.480409999991</v>
      </c>
      <c r="M26" s="2">
        <v>10696.777349179234</v>
      </c>
      <c r="N26" s="2">
        <v>10009.802411333058</v>
      </c>
      <c r="O26" s="2">
        <v>10533.102311095707</v>
      </c>
      <c r="P26" s="2">
        <v>11062.994248144356</v>
      </c>
      <c r="Q26" s="2">
        <v>11963.873712172102</v>
      </c>
      <c r="R26" s="2">
        <v>11844.372175851797</v>
      </c>
    </row>
    <row r="27" spans="1:18" ht="11.25" customHeight="1" x14ac:dyDescent="0.25">
      <c r="A27" s="52" t="s">
        <v>37</v>
      </c>
      <c r="B27" s="53" t="s">
        <v>38</v>
      </c>
      <c r="C27" s="1">
        <v>9317.5255817683665</v>
      </c>
      <c r="D27" s="1">
        <v>6024.4335700000011</v>
      </c>
      <c r="E27" s="1">
        <v>5696.6872000000003</v>
      </c>
      <c r="F27" s="1">
        <v>6224.9322599999996</v>
      </c>
      <c r="G27" s="1">
        <v>5502.4154400000007</v>
      </c>
      <c r="H27" s="1">
        <v>6889.7558845532913</v>
      </c>
      <c r="I27" s="1">
        <v>7064.7934999999998</v>
      </c>
      <c r="J27" s="1">
        <v>8469.292690000002</v>
      </c>
      <c r="K27" s="1">
        <v>9319.906500000001</v>
      </c>
      <c r="L27" s="1">
        <v>9756.1806199999992</v>
      </c>
      <c r="M27" s="1">
        <v>9374.144475344172</v>
      </c>
      <c r="N27" s="1">
        <v>8921.9932537749173</v>
      </c>
      <c r="O27" s="1">
        <v>9527.3463214367712</v>
      </c>
      <c r="P27" s="1">
        <v>10116.455057779018</v>
      </c>
      <c r="Q27" s="1">
        <v>10752.954443314475</v>
      </c>
      <c r="R27" s="1">
        <v>10552.86048931096</v>
      </c>
    </row>
    <row r="28" spans="1:18" ht="11.25" customHeight="1" x14ac:dyDescent="0.25">
      <c r="A28" s="52" t="s">
        <v>39</v>
      </c>
      <c r="B28" s="53" t="s">
        <v>40</v>
      </c>
      <c r="C28" s="1">
        <v>291.05760007388244</v>
      </c>
      <c r="D28" s="1">
        <v>338.49894</v>
      </c>
      <c r="E28" s="1">
        <v>246.49884</v>
      </c>
      <c r="F28" s="1">
        <v>454.80081000000041</v>
      </c>
      <c r="G28" s="1">
        <v>299.99916999999999</v>
      </c>
      <c r="H28" s="1">
        <v>300.94589002912187</v>
      </c>
      <c r="I28" s="1">
        <v>366.50016000000113</v>
      </c>
      <c r="J28" s="1">
        <v>692.10067999999933</v>
      </c>
      <c r="K28" s="1">
        <v>545.49928999999997</v>
      </c>
      <c r="L28" s="1">
        <v>722.39978999999153</v>
      </c>
      <c r="M28" s="1">
        <v>928.77599029632086</v>
      </c>
      <c r="N28" s="1">
        <v>656.61135454895179</v>
      </c>
      <c r="O28" s="1">
        <v>524.05174701218914</v>
      </c>
      <c r="P28" s="1">
        <v>394.31058453880547</v>
      </c>
      <c r="Q28" s="1">
        <v>577.2190155359549</v>
      </c>
      <c r="R28" s="1">
        <v>494.41124953705094</v>
      </c>
    </row>
    <row r="29" spans="1:18" ht="11.25" customHeight="1" x14ac:dyDescent="0.25">
      <c r="A29" s="57" t="s">
        <v>41</v>
      </c>
      <c r="B29" s="53" t="s">
        <v>42</v>
      </c>
      <c r="C29" s="1">
        <v>124.85914553770802</v>
      </c>
      <c r="D29" s="1">
        <v>128.9</v>
      </c>
      <c r="E29" s="1">
        <v>162.4</v>
      </c>
      <c r="F29" s="1">
        <v>167.5</v>
      </c>
      <c r="G29" s="1">
        <v>205</v>
      </c>
      <c r="H29" s="1">
        <v>225.351103468042</v>
      </c>
      <c r="I29" s="1">
        <v>249.7</v>
      </c>
      <c r="J29" s="1">
        <v>365.44308000000001</v>
      </c>
      <c r="K29" s="1">
        <v>295.39999999999998</v>
      </c>
      <c r="L29" s="1">
        <v>398.9</v>
      </c>
      <c r="M29" s="1">
        <v>393.85688353874099</v>
      </c>
      <c r="N29" s="1">
        <v>431.19780300918808</v>
      </c>
      <c r="O29" s="1">
        <v>481.70424264674637</v>
      </c>
      <c r="P29" s="1">
        <v>552.22860582653254</v>
      </c>
      <c r="Q29" s="1">
        <v>633.70025332167245</v>
      </c>
      <c r="R29" s="1">
        <v>797.10043700378367</v>
      </c>
    </row>
    <row r="30" spans="1:18" ht="11.25" customHeight="1" x14ac:dyDescent="0.25">
      <c r="A30" s="48" t="s">
        <v>319</v>
      </c>
      <c r="B30" s="49" t="s">
        <v>320</v>
      </c>
      <c r="C30" s="3">
        <v>216490.32772090071</v>
      </c>
      <c r="D30" s="3">
        <v>216563.29582</v>
      </c>
      <c r="E30" s="3">
        <v>220628.94962999999</v>
      </c>
      <c r="F30" s="3">
        <v>227840.76217</v>
      </c>
      <c r="G30" s="3">
        <v>259205.23492000002</v>
      </c>
      <c r="H30" s="3">
        <v>277475.54605450417</v>
      </c>
      <c r="I30" s="3">
        <v>284638.07029</v>
      </c>
      <c r="J30" s="3">
        <v>281273.62659</v>
      </c>
      <c r="K30" s="3">
        <v>290434.43607000005</v>
      </c>
      <c r="L30" s="3">
        <v>282976.14133000001</v>
      </c>
      <c r="M30" s="3">
        <v>295496.52413137106</v>
      </c>
      <c r="N30" s="3">
        <v>299038.92005302722</v>
      </c>
      <c r="O30" s="3">
        <v>320188.59392192389</v>
      </c>
      <c r="P30" s="3">
        <v>319108.10604009149</v>
      </c>
      <c r="Q30" s="3">
        <v>316106.58206964098</v>
      </c>
      <c r="R30" s="3">
        <v>348322.64020121272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9.5167517602146035E-4</v>
      </c>
      <c r="I31" s="2">
        <v>14.899979999999999</v>
      </c>
      <c r="J31" s="2">
        <v>1.4210000000093981E-2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9.5167517602146035E-4</v>
      </c>
      <c r="I33" s="1">
        <v>14.899979999999999</v>
      </c>
      <c r="J33" s="1">
        <v>1.4210000000093981E-2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6622.6312158201818</v>
      </c>
      <c r="D34" s="2">
        <v>5645.0102900000056</v>
      </c>
      <c r="E34" s="2">
        <v>6340.8334699999978</v>
      </c>
      <c r="F34" s="2">
        <v>6447.5919900000017</v>
      </c>
      <c r="G34" s="2">
        <v>7767.1790099999998</v>
      </c>
      <c r="H34" s="2">
        <v>8167.6493465776075</v>
      </c>
      <c r="I34" s="2">
        <v>7856.502590000001</v>
      </c>
      <c r="J34" s="2">
        <v>8235.1994100000011</v>
      </c>
      <c r="K34" s="2">
        <v>8149.1316199999992</v>
      </c>
      <c r="L34" s="2">
        <v>7116.8605899999975</v>
      </c>
      <c r="M34" s="2">
        <v>7306.9467963783036</v>
      </c>
      <c r="N34" s="2">
        <v>7463.7212303890055</v>
      </c>
      <c r="O34" s="2">
        <v>8411.3592878173513</v>
      </c>
      <c r="P34" s="2">
        <v>8276.4401063956248</v>
      </c>
      <c r="Q34" s="2">
        <v>7759.740455301876</v>
      </c>
      <c r="R34" s="2">
        <v>8491.9815901552411</v>
      </c>
    </row>
    <row r="35" spans="1:18" ht="11.25" customHeight="1" x14ac:dyDescent="0.25">
      <c r="A35" s="50" t="s">
        <v>324</v>
      </c>
      <c r="B35" s="51" t="s">
        <v>325</v>
      </c>
      <c r="C35" s="2">
        <v>50435.824466445389</v>
      </c>
      <c r="D35" s="2">
        <v>51027.175989999996</v>
      </c>
      <c r="E35" s="2">
        <v>52551.522100000009</v>
      </c>
      <c r="F35" s="2">
        <v>54625.665900000007</v>
      </c>
      <c r="G35" s="2">
        <v>63102.985720000011</v>
      </c>
      <c r="H35" s="2">
        <v>67761.040828591722</v>
      </c>
      <c r="I35" s="2">
        <v>71865.509210000018</v>
      </c>
      <c r="J35" s="2">
        <v>68941.807419999997</v>
      </c>
      <c r="K35" s="2">
        <v>73771.197759999995</v>
      </c>
      <c r="L35" s="2">
        <v>71739.125839999993</v>
      </c>
      <c r="M35" s="2">
        <v>72863.952638354531</v>
      </c>
      <c r="N35" s="2">
        <v>70514.704303553866</v>
      </c>
      <c r="O35" s="2">
        <v>80665.98627012776</v>
      </c>
      <c r="P35" s="2">
        <v>75634.145350463456</v>
      </c>
      <c r="Q35" s="2">
        <v>75312.484356695466</v>
      </c>
      <c r="R35" s="2">
        <v>85196.899362515047</v>
      </c>
    </row>
    <row r="36" spans="1:18" ht="11.25" customHeight="1" x14ac:dyDescent="0.25">
      <c r="A36" s="57" t="s">
        <v>47</v>
      </c>
      <c r="B36" s="53" t="s">
        <v>48</v>
      </c>
      <c r="C36" s="1">
        <v>50220.409350628732</v>
      </c>
      <c r="D36" s="1">
        <v>50914.776239999999</v>
      </c>
      <c r="E36" s="1">
        <v>52450.722740000012</v>
      </c>
      <c r="F36" s="1">
        <v>54527.165680000006</v>
      </c>
      <c r="G36" s="1">
        <v>62994.98593000001</v>
      </c>
      <c r="H36" s="1">
        <v>67676.346102121272</v>
      </c>
      <c r="I36" s="1">
        <v>71788.109450000018</v>
      </c>
      <c r="J36" s="1">
        <v>68805.607550000001</v>
      </c>
      <c r="K36" s="1">
        <v>73627.698749999996</v>
      </c>
      <c r="L36" s="1">
        <v>71626.025699999998</v>
      </c>
      <c r="M36" s="1">
        <v>72755.158272673696</v>
      </c>
      <c r="N36" s="1">
        <v>70405.83847630996</v>
      </c>
      <c r="O36" s="1">
        <v>80554.970707650675</v>
      </c>
      <c r="P36" s="1">
        <v>75534.713803377497</v>
      </c>
      <c r="Q36" s="1">
        <v>75190.935639670453</v>
      </c>
      <c r="R36" s="1">
        <v>85058.440417637277</v>
      </c>
    </row>
    <row r="37" spans="1:18" ht="11.25" customHeight="1" x14ac:dyDescent="0.25">
      <c r="A37" s="52" t="s">
        <v>49</v>
      </c>
      <c r="B37" s="53" t="s">
        <v>50</v>
      </c>
      <c r="C37" s="1">
        <v>215.41511581665497</v>
      </c>
      <c r="D37" s="1">
        <v>112.39975</v>
      </c>
      <c r="E37" s="1">
        <v>100.79935999999999</v>
      </c>
      <c r="F37" s="1">
        <v>98.500219999999985</v>
      </c>
      <c r="G37" s="1">
        <v>107.99979</v>
      </c>
      <c r="H37" s="1">
        <v>84.694726470456487</v>
      </c>
      <c r="I37" s="1">
        <v>77.399760000000001</v>
      </c>
      <c r="J37" s="1">
        <v>136.19987</v>
      </c>
      <c r="K37" s="1">
        <v>143.49900999999997</v>
      </c>
      <c r="L37" s="1">
        <v>113.10013999999998</v>
      </c>
      <c r="M37" s="1">
        <v>108.79436568083683</v>
      </c>
      <c r="N37" s="1">
        <v>108.86582724390503</v>
      </c>
      <c r="O37" s="1">
        <v>111.01556247708359</v>
      </c>
      <c r="P37" s="1">
        <v>99.431547085961554</v>
      </c>
      <c r="Q37" s="1">
        <v>121.54871702501467</v>
      </c>
      <c r="R37" s="1">
        <v>138.45894487776411</v>
      </c>
    </row>
    <row r="38" spans="1:18" ht="11.25" customHeight="1" x14ac:dyDescent="0.25">
      <c r="A38" s="50" t="s">
        <v>326</v>
      </c>
      <c r="B38" s="51" t="s">
        <v>327</v>
      </c>
      <c r="C38" s="2">
        <v>11534.801083931452</v>
      </c>
      <c r="D38" s="2">
        <v>11574.031059999999</v>
      </c>
      <c r="E38" s="2">
        <v>10964.326160000002</v>
      </c>
      <c r="F38" s="2">
        <v>11695.94342</v>
      </c>
      <c r="G38" s="2">
        <v>12976.60808</v>
      </c>
      <c r="H38" s="2">
        <v>14115.99107144548</v>
      </c>
      <c r="I38" s="2">
        <v>13880.272309999998</v>
      </c>
      <c r="J38" s="2">
        <v>14124.476709999999</v>
      </c>
      <c r="K38" s="2">
        <v>15155.082909999997</v>
      </c>
      <c r="L38" s="2">
        <v>15263.26079</v>
      </c>
      <c r="M38" s="2">
        <v>15647.124006558626</v>
      </c>
      <c r="N38" s="2">
        <v>15298.501461055428</v>
      </c>
      <c r="O38" s="2">
        <v>15766.783541366342</v>
      </c>
      <c r="P38" s="2">
        <v>16209.580219771929</v>
      </c>
      <c r="Q38" s="2">
        <v>14869.133468659666</v>
      </c>
      <c r="R38" s="2">
        <v>16066.467951865514</v>
      </c>
    </row>
    <row r="39" spans="1:18" ht="11.25" customHeight="1" x14ac:dyDescent="0.25">
      <c r="A39" s="52" t="s">
        <v>53</v>
      </c>
      <c r="B39" s="53" t="s">
        <v>54</v>
      </c>
      <c r="C39" s="1">
        <v>78.054839017865746</v>
      </c>
      <c r="D39" s="1">
        <v>31.8005</v>
      </c>
      <c r="E39" s="1">
        <v>0</v>
      </c>
      <c r="F39" s="1">
        <v>0</v>
      </c>
      <c r="G39" s="1">
        <v>2.0997400000000002</v>
      </c>
      <c r="H39" s="1">
        <v>1.0270333680411581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12.395746494486662</v>
      </c>
      <c r="P39" s="1">
        <v>1.0270727193628231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10611.016688945316</v>
      </c>
      <c r="D40" s="1">
        <v>10790.13342</v>
      </c>
      <c r="E40" s="1">
        <v>9861.9188300000023</v>
      </c>
      <c r="F40" s="1">
        <v>10547.648369999999</v>
      </c>
      <c r="G40" s="1">
        <v>11968.512720000001</v>
      </c>
      <c r="H40" s="1">
        <v>12980.994706190479</v>
      </c>
      <c r="I40" s="1">
        <v>12967.974639999999</v>
      </c>
      <c r="J40" s="1">
        <v>13243.775469999999</v>
      </c>
      <c r="K40" s="1">
        <v>14381.585279999998</v>
      </c>
      <c r="L40" s="1">
        <v>14391.36175</v>
      </c>
      <c r="M40" s="1">
        <v>14478.474751400117</v>
      </c>
      <c r="N40" s="1">
        <v>14044.656235387163</v>
      </c>
      <c r="O40" s="1">
        <v>14791.146429401138</v>
      </c>
      <c r="P40" s="1">
        <v>14939.875342925747</v>
      </c>
      <c r="Q40" s="1">
        <v>13841.188600291771</v>
      </c>
      <c r="R40" s="1">
        <v>14788.522561399344</v>
      </c>
    </row>
    <row r="41" spans="1:18" ht="11.25" customHeight="1" x14ac:dyDescent="0.25">
      <c r="A41" s="52" t="s">
        <v>51</v>
      </c>
      <c r="B41" s="53" t="s">
        <v>52</v>
      </c>
      <c r="C41" s="1">
        <v>845.72955596826989</v>
      </c>
      <c r="D41" s="1">
        <v>752.09713999999985</v>
      </c>
      <c r="E41" s="1">
        <v>1102.40733</v>
      </c>
      <c r="F41" s="1">
        <v>1148.2950499999999</v>
      </c>
      <c r="G41" s="1">
        <v>1005.9956199999999</v>
      </c>
      <c r="H41" s="1">
        <v>1133.9693318869604</v>
      </c>
      <c r="I41" s="1">
        <v>912.29767000000004</v>
      </c>
      <c r="J41" s="1">
        <v>880.70123999999998</v>
      </c>
      <c r="K41" s="1">
        <v>773.49762999999984</v>
      </c>
      <c r="L41" s="1">
        <v>871.89904000000001</v>
      </c>
      <c r="M41" s="1">
        <v>1168.6492551585084</v>
      </c>
      <c r="N41" s="1">
        <v>1253.8452256682644</v>
      </c>
      <c r="O41" s="1">
        <v>963.24136547071691</v>
      </c>
      <c r="P41" s="1">
        <v>1268.6778041268203</v>
      </c>
      <c r="Q41" s="1">
        <v>1027.9448683678945</v>
      </c>
      <c r="R41" s="1">
        <v>1277.9453904661702</v>
      </c>
    </row>
    <row r="42" spans="1:18" ht="11.25" customHeight="1" x14ac:dyDescent="0.25">
      <c r="A42" s="55" t="s">
        <v>57</v>
      </c>
      <c r="B42" s="51" t="s">
        <v>58</v>
      </c>
      <c r="C42" s="2">
        <v>22161.368873127736</v>
      </c>
      <c r="D42" s="2">
        <v>20222.027399999995</v>
      </c>
      <c r="E42" s="2">
        <v>20600.798540000003</v>
      </c>
      <c r="F42" s="2">
        <v>21834.28645</v>
      </c>
      <c r="G42" s="2">
        <v>26052.431639999999</v>
      </c>
      <c r="H42" s="2">
        <v>24785.521415051946</v>
      </c>
      <c r="I42" s="2">
        <v>23939.30919</v>
      </c>
      <c r="J42" s="2">
        <v>22620.491539999999</v>
      </c>
      <c r="K42" s="2">
        <v>22993.951420000005</v>
      </c>
      <c r="L42" s="2">
        <v>20949.983999999997</v>
      </c>
      <c r="M42" s="2">
        <v>21521.013745369033</v>
      </c>
      <c r="N42" s="2">
        <v>21962.982603490382</v>
      </c>
      <c r="O42" s="2">
        <v>21796.11803091448</v>
      </c>
      <c r="P42" s="2">
        <v>21582.444175727156</v>
      </c>
      <c r="Q42" s="2">
        <v>20296.982193186286</v>
      </c>
      <c r="R42" s="2">
        <v>21949.722312334321</v>
      </c>
    </row>
    <row r="43" spans="1:18" ht="11.25" customHeight="1" x14ac:dyDescent="0.25">
      <c r="A43" s="50" t="s">
        <v>59</v>
      </c>
      <c r="B43" s="51" t="s">
        <v>60</v>
      </c>
      <c r="C43" s="2">
        <v>66073.474600544272</v>
      </c>
      <c r="D43" s="2">
        <v>69949.414469999989</v>
      </c>
      <c r="E43" s="2">
        <v>71743.249459999992</v>
      </c>
      <c r="F43" s="2">
        <v>70649.246240000008</v>
      </c>
      <c r="G43" s="2">
        <v>75364.966030000011</v>
      </c>
      <c r="H43" s="2">
        <v>81629.906806576721</v>
      </c>
      <c r="I43" s="2">
        <v>84675.868949999989</v>
      </c>
      <c r="J43" s="2">
        <v>83734.028919999997</v>
      </c>
      <c r="K43" s="2">
        <v>88116.568859999999</v>
      </c>
      <c r="L43" s="2">
        <v>87901.504100000006</v>
      </c>
      <c r="M43" s="2">
        <v>89718.009142959156</v>
      </c>
      <c r="N43" s="2">
        <v>92186.014522907499</v>
      </c>
      <c r="O43" s="2">
        <v>100686.57281160224</v>
      </c>
      <c r="P43" s="2">
        <v>100858.80068689967</v>
      </c>
      <c r="Q43" s="2">
        <v>98776.049042017621</v>
      </c>
      <c r="R43" s="2">
        <v>105919.52560562309</v>
      </c>
    </row>
    <row r="44" spans="1:18" ht="11.25" customHeight="1" x14ac:dyDescent="0.25">
      <c r="A44" s="50" t="s">
        <v>328</v>
      </c>
      <c r="B44" s="51" t="s">
        <v>61</v>
      </c>
      <c r="C44" s="2">
        <v>43423.140943640814</v>
      </c>
      <c r="D44" s="2">
        <v>41426.217250000002</v>
      </c>
      <c r="E44" s="2">
        <v>40480.338739999992</v>
      </c>
      <c r="F44" s="2">
        <v>44100.469149999997</v>
      </c>
      <c r="G44" s="2">
        <v>53385.846569999994</v>
      </c>
      <c r="H44" s="2">
        <v>60503.512580855895</v>
      </c>
      <c r="I44" s="2">
        <v>60786.127489999999</v>
      </c>
      <c r="J44" s="2">
        <v>62100.716349999988</v>
      </c>
      <c r="K44" s="2">
        <v>60077.198230000009</v>
      </c>
      <c r="L44" s="2">
        <v>56101.252729999993</v>
      </c>
      <c r="M44" s="2">
        <v>63274.080743419327</v>
      </c>
      <c r="N44" s="2">
        <v>65587.070320148952</v>
      </c>
      <c r="O44" s="2">
        <v>66562.519417039613</v>
      </c>
      <c r="P44" s="2">
        <v>68205.773404201376</v>
      </c>
      <c r="Q44" s="2">
        <v>69713.378173609904</v>
      </c>
      <c r="R44" s="2">
        <v>78297.504301379158</v>
      </c>
    </row>
    <row r="45" spans="1:18" ht="11.25" customHeight="1" x14ac:dyDescent="0.25">
      <c r="A45" s="50" t="s">
        <v>329</v>
      </c>
      <c r="B45" s="51" t="s">
        <v>330</v>
      </c>
      <c r="C45" s="2">
        <v>16239.086537390853</v>
      </c>
      <c r="D45" s="2">
        <v>16719.41936</v>
      </c>
      <c r="E45" s="2">
        <v>17947.881159999997</v>
      </c>
      <c r="F45" s="2">
        <v>18487.559020000001</v>
      </c>
      <c r="G45" s="2">
        <v>20555.21787</v>
      </c>
      <c r="H45" s="2">
        <v>20511.923053729599</v>
      </c>
      <c r="I45" s="2">
        <v>21619.580569999998</v>
      </c>
      <c r="J45" s="2">
        <v>21516.892029999999</v>
      </c>
      <c r="K45" s="2">
        <v>22171.305269999997</v>
      </c>
      <c r="L45" s="2">
        <v>23904.153279999999</v>
      </c>
      <c r="M45" s="2">
        <v>25165.397058332084</v>
      </c>
      <c r="N45" s="2">
        <v>26025.925611482115</v>
      </c>
      <c r="O45" s="2">
        <v>26299.254563056107</v>
      </c>
      <c r="P45" s="2">
        <v>28340.922096632239</v>
      </c>
      <c r="Q45" s="2">
        <v>29378.814380170217</v>
      </c>
      <c r="R45" s="2">
        <v>32400.53907734032</v>
      </c>
    </row>
    <row r="46" spans="1:18" ht="11.25" customHeight="1" x14ac:dyDescent="0.25">
      <c r="A46" s="52" t="s">
        <v>62</v>
      </c>
      <c r="B46" s="53" t="s">
        <v>63</v>
      </c>
      <c r="C46" s="1">
        <v>825.5229461797818</v>
      </c>
      <c r="D46" s="1">
        <v>804.60198000000014</v>
      </c>
      <c r="E46" s="1">
        <v>888.58694999999989</v>
      </c>
      <c r="F46" s="1">
        <v>823.50313999999992</v>
      </c>
      <c r="G46" s="1">
        <v>867.29613999999992</v>
      </c>
      <c r="H46" s="1">
        <v>879.98041189406069</v>
      </c>
      <c r="I46" s="1">
        <v>1010.4999099999999</v>
      </c>
      <c r="J46" s="1">
        <v>814.39779999999996</v>
      </c>
      <c r="K46" s="1">
        <v>857.29264000000001</v>
      </c>
      <c r="L46" s="1">
        <v>898.20026000000007</v>
      </c>
      <c r="M46" s="1">
        <v>1241.7852093133204</v>
      </c>
      <c r="N46" s="1">
        <v>1705.1196285537555</v>
      </c>
      <c r="O46" s="1">
        <v>1645.3384514002714</v>
      </c>
      <c r="P46" s="1">
        <v>1285.8979786074151</v>
      </c>
      <c r="Q46" s="1">
        <v>1434.8660841818376</v>
      </c>
      <c r="R46" s="1">
        <v>1885.7608654993994</v>
      </c>
    </row>
    <row r="47" spans="1:18" ht="11.25" customHeight="1" x14ac:dyDescent="0.25">
      <c r="A47" s="52" t="s">
        <v>64</v>
      </c>
      <c r="B47" s="53" t="s">
        <v>65</v>
      </c>
      <c r="C47" s="1">
        <v>5216.560500397909</v>
      </c>
      <c r="D47" s="1">
        <v>5825.2096600000013</v>
      </c>
      <c r="E47" s="1">
        <v>5622.5774299999994</v>
      </c>
      <c r="F47" s="1">
        <v>5892.8217300000006</v>
      </c>
      <c r="G47" s="1">
        <v>6180.67875</v>
      </c>
      <c r="H47" s="1">
        <v>6472.0799337452036</v>
      </c>
      <c r="I47" s="1">
        <v>6227.3868299999995</v>
      </c>
      <c r="J47" s="1">
        <v>6130.807029999999</v>
      </c>
      <c r="K47" s="1">
        <v>6702.4790600000006</v>
      </c>
      <c r="L47" s="1">
        <v>7159.2863099999995</v>
      </c>
      <c r="M47" s="1">
        <v>7602.4378905952954</v>
      </c>
      <c r="N47" s="1">
        <v>7913.7282923918456</v>
      </c>
      <c r="O47" s="1">
        <v>7929.9614200246597</v>
      </c>
      <c r="P47" s="1">
        <v>8059.2354967643578</v>
      </c>
      <c r="Q47" s="1">
        <v>8397.5803131679168</v>
      </c>
      <c r="R47" s="1">
        <v>8526.3061211727218</v>
      </c>
    </row>
    <row r="48" spans="1:18" ht="11.25" customHeight="1" x14ac:dyDescent="0.25">
      <c r="A48" s="52" t="s">
        <v>66</v>
      </c>
      <c r="B48" s="53" t="s">
        <v>67</v>
      </c>
      <c r="C48" s="1">
        <v>4154.2217733145044</v>
      </c>
      <c r="D48" s="1">
        <v>4256.4069500000005</v>
      </c>
      <c r="E48" s="1">
        <v>4474.6548700000003</v>
      </c>
      <c r="F48" s="1">
        <v>5282.1431899999998</v>
      </c>
      <c r="G48" s="1">
        <v>5550.1708499999995</v>
      </c>
      <c r="H48" s="1">
        <v>5359.4376740353564</v>
      </c>
      <c r="I48" s="1">
        <v>6098.9813399999994</v>
      </c>
      <c r="J48" s="1">
        <v>5986.1858200000006</v>
      </c>
      <c r="K48" s="1">
        <v>6345.5561499999994</v>
      </c>
      <c r="L48" s="1">
        <v>6534.3275499999991</v>
      </c>
      <c r="M48" s="1">
        <v>6005.9978726545196</v>
      </c>
      <c r="N48" s="1">
        <v>5977.0078051221199</v>
      </c>
      <c r="O48" s="1">
        <v>5851.9018105989999</v>
      </c>
      <c r="P48" s="1">
        <v>5967.8299771191632</v>
      </c>
      <c r="Q48" s="1">
        <v>6594.1744968083331</v>
      </c>
      <c r="R48" s="1">
        <v>7857.4161243201834</v>
      </c>
    </row>
    <row r="49" spans="1:18" ht="11.25" customHeight="1" x14ac:dyDescent="0.25">
      <c r="A49" s="52" t="s">
        <v>68</v>
      </c>
      <c r="B49" s="53" t="s">
        <v>69</v>
      </c>
      <c r="C49" s="1">
        <v>1528.5434548138594</v>
      </c>
      <c r="D49" s="1">
        <v>1894.1981799999999</v>
      </c>
      <c r="E49" s="1">
        <v>2023.5851399999997</v>
      </c>
      <c r="F49" s="1">
        <v>2085.4058199999999</v>
      </c>
      <c r="G49" s="1">
        <v>2513.5929499999997</v>
      </c>
      <c r="H49" s="1">
        <v>2239.586987291621</v>
      </c>
      <c r="I49" s="1">
        <v>2699.7053500000002</v>
      </c>
      <c r="J49" s="1">
        <v>2533.4977600000002</v>
      </c>
      <c r="K49" s="1">
        <v>2617.4982099999997</v>
      </c>
      <c r="L49" s="1">
        <v>2655.28343</v>
      </c>
      <c r="M49" s="1">
        <v>2673.3519653232702</v>
      </c>
      <c r="N49" s="1">
        <v>2859.0347420547096</v>
      </c>
      <c r="O49" s="1">
        <v>3558.1842479398665</v>
      </c>
      <c r="P49" s="1">
        <v>4729.4319946454807</v>
      </c>
      <c r="Q49" s="1">
        <v>5007.1838634731339</v>
      </c>
      <c r="R49" s="1">
        <v>5031.2182050319825</v>
      </c>
    </row>
    <row r="50" spans="1:18" ht="11.25" customHeight="1" x14ac:dyDescent="0.25">
      <c r="A50" s="52" t="s">
        <v>70</v>
      </c>
      <c r="B50" s="53" t="s">
        <v>71</v>
      </c>
      <c r="C50" s="1">
        <v>632.1772731627542</v>
      </c>
      <c r="D50" s="1">
        <v>665.1022099999999</v>
      </c>
      <c r="E50" s="1">
        <v>644.59683999999993</v>
      </c>
      <c r="F50" s="1">
        <v>643.40251000000001</v>
      </c>
      <c r="G50" s="1">
        <v>668.19662000000005</v>
      </c>
      <c r="H50" s="1">
        <v>627.01844636217709</v>
      </c>
      <c r="I50" s="1">
        <v>578.7005200000001</v>
      </c>
      <c r="J50" s="1">
        <v>609.29960000000005</v>
      </c>
      <c r="K50" s="1">
        <v>641.09900000000005</v>
      </c>
      <c r="L50" s="1">
        <v>619.19711000000007</v>
      </c>
      <c r="M50" s="1">
        <v>599.59897534389597</v>
      </c>
      <c r="N50" s="1">
        <v>619.32778624074388</v>
      </c>
      <c r="O50" s="1">
        <v>563.67618481115926</v>
      </c>
      <c r="P50" s="1">
        <v>625.87206025067246</v>
      </c>
      <c r="Q50" s="1">
        <v>753.82101231830131</v>
      </c>
      <c r="R50" s="1">
        <v>744.48276344624583</v>
      </c>
    </row>
    <row r="51" spans="1:18" ht="11.25" customHeight="1" x14ac:dyDescent="0.25">
      <c r="A51" s="52" t="s">
        <v>72</v>
      </c>
      <c r="B51" s="53" t="s">
        <v>73</v>
      </c>
      <c r="C51" s="1">
        <v>3882.0605895220442</v>
      </c>
      <c r="D51" s="1">
        <v>3273.90038</v>
      </c>
      <c r="E51" s="1">
        <v>4293.8799299999991</v>
      </c>
      <c r="F51" s="1">
        <v>3760.2826299999997</v>
      </c>
      <c r="G51" s="1">
        <v>4775.2825599999996</v>
      </c>
      <c r="H51" s="1">
        <v>4933.8196004011788</v>
      </c>
      <c r="I51" s="1">
        <v>5004.3066199999994</v>
      </c>
      <c r="J51" s="1">
        <v>5442.7040200000001</v>
      </c>
      <c r="K51" s="1">
        <v>5007.3802099999984</v>
      </c>
      <c r="L51" s="1">
        <v>6037.8586199999982</v>
      </c>
      <c r="M51" s="1">
        <v>7042.2251451017837</v>
      </c>
      <c r="N51" s="1">
        <v>6951.7073571189403</v>
      </c>
      <c r="O51" s="1">
        <v>6750.1924482811464</v>
      </c>
      <c r="P51" s="1">
        <v>7672.6545892451486</v>
      </c>
      <c r="Q51" s="1">
        <v>7191.18861022069</v>
      </c>
      <c r="R51" s="1">
        <v>8355.3549978697865</v>
      </c>
    </row>
    <row r="52" spans="1:18" ht="11.25" customHeight="1" x14ac:dyDescent="0.25">
      <c r="A52" s="46" t="s">
        <v>74</v>
      </c>
      <c r="B52" s="47" t="s">
        <v>75</v>
      </c>
      <c r="C52" s="4">
        <v>48929.569172044008</v>
      </c>
      <c r="D52" s="4">
        <v>55932.611170000004</v>
      </c>
      <c r="E52" s="4">
        <v>59777.355170000003</v>
      </c>
      <c r="F52" s="4">
        <v>63986.372199999998</v>
      </c>
      <c r="G52" s="4">
        <v>66001.537469999996</v>
      </c>
      <c r="H52" s="4">
        <v>69680.224727318593</v>
      </c>
      <c r="I52" s="4">
        <v>70632.359800000006</v>
      </c>
      <c r="J52" s="4">
        <v>70593.395980000001</v>
      </c>
      <c r="K52" s="4">
        <v>75576.332710000002</v>
      </c>
      <c r="L52" s="4">
        <v>74239.667930000011</v>
      </c>
      <c r="M52" s="4">
        <v>87884.694216512784</v>
      </c>
      <c r="N52" s="4">
        <v>83940.955975351899</v>
      </c>
      <c r="O52" s="4">
        <v>86621.750815704596</v>
      </c>
      <c r="P52" s="4">
        <v>92238.954390392668</v>
      </c>
      <c r="Q52" s="4">
        <v>89161.325867399471</v>
      </c>
      <c r="R52" s="4">
        <v>93984.918294118164</v>
      </c>
    </row>
    <row r="53" spans="1:18" ht="11.25" customHeight="1" x14ac:dyDescent="0.25">
      <c r="A53" s="48" t="s">
        <v>76</v>
      </c>
      <c r="B53" s="49" t="s">
        <v>77</v>
      </c>
      <c r="C53" s="3">
        <v>48929.569172044008</v>
      </c>
      <c r="D53" s="3">
        <v>55932.611170000004</v>
      </c>
      <c r="E53" s="3">
        <v>59777.355170000003</v>
      </c>
      <c r="F53" s="3">
        <v>63986.372199999998</v>
      </c>
      <c r="G53" s="3">
        <v>66001.537469999996</v>
      </c>
      <c r="H53" s="3">
        <v>69680.224727318593</v>
      </c>
      <c r="I53" s="3">
        <v>70632.359800000006</v>
      </c>
      <c r="J53" s="3">
        <v>70593.395980000001</v>
      </c>
      <c r="K53" s="3">
        <v>75576.332710000002</v>
      </c>
      <c r="L53" s="3">
        <v>74239.667930000011</v>
      </c>
      <c r="M53" s="3">
        <v>87884.694216512784</v>
      </c>
      <c r="N53" s="3">
        <v>83940.955975351899</v>
      </c>
      <c r="O53" s="3">
        <v>86621.750815704596</v>
      </c>
      <c r="P53" s="3">
        <v>92238.954390392668</v>
      </c>
      <c r="Q53" s="3">
        <v>89161.325867399471</v>
      </c>
      <c r="R53" s="3">
        <v>93984.918294118164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6.7655943280078645</v>
      </c>
      <c r="D60" s="4">
        <v>7.3801399999993009</v>
      </c>
      <c r="E60" s="4">
        <v>6.9652799999994386</v>
      </c>
      <c r="F60" s="4">
        <v>6.812559999998939</v>
      </c>
      <c r="G60" s="4">
        <v>8.6761400000018511</v>
      </c>
      <c r="H60" s="4">
        <v>9.0829492045504594</v>
      </c>
      <c r="I60" s="4">
        <v>8.6155999999999349</v>
      </c>
      <c r="J60" s="4">
        <v>7.9958400000000438</v>
      </c>
      <c r="K60" s="4">
        <v>8.5110800000006748</v>
      </c>
      <c r="L60" s="4">
        <v>8.0159000000005101</v>
      </c>
      <c r="M60" s="4">
        <v>8.9339389944480168</v>
      </c>
      <c r="N60" s="4">
        <v>7.9535621835817238</v>
      </c>
      <c r="O60" s="4">
        <v>8.0966389660579239</v>
      </c>
      <c r="P60" s="4">
        <v>5.8279523644181559</v>
      </c>
      <c r="Q60" s="4">
        <v>5.1353726381538998</v>
      </c>
      <c r="R60" s="4">
        <v>5.3748310934225927</v>
      </c>
    </row>
    <row r="61" spans="1:18" ht="11.25" customHeight="1" x14ac:dyDescent="0.25">
      <c r="A61" s="46" t="s">
        <v>89</v>
      </c>
      <c r="B61" s="47" t="s">
        <v>90</v>
      </c>
      <c r="C61" s="4">
        <v>495.78606863674338</v>
      </c>
      <c r="D61" s="4">
        <v>715.29392999999993</v>
      </c>
      <c r="E61" s="4">
        <v>931.59565000000009</v>
      </c>
      <c r="F61" s="4">
        <v>1357.30879</v>
      </c>
      <c r="G61" s="4">
        <v>1677.9900500000001</v>
      </c>
      <c r="H61" s="4">
        <v>1828.8687838241663</v>
      </c>
      <c r="I61" s="4">
        <v>2490.6028000000001</v>
      </c>
      <c r="J61" s="4">
        <v>2742.4073499999995</v>
      </c>
      <c r="K61" s="4">
        <v>3335.3981400000002</v>
      </c>
      <c r="L61" s="4">
        <v>3684.3954599999997</v>
      </c>
      <c r="M61" s="4">
        <v>5442.5457793001478</v>
      </c>
      <c r="N61" s="4">
        <v>5822.507796027664</v>
      </c>
      <c r="O61" s="4">
        <v>6473.1153396612599</v>
      </c>
      <c r="P61" s="4">
        <v>8182.1453314646178</v>
      </c>
      <c r="Q61" s="4">
        <v>10044.717880828588</v>
      </c>
      <c r="R61" s="4">
        <v>9452.6736238889425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495.78606863674338</v>
      </c>
      <c r="D68" s="3">
        <v>715.29392999999993</v>
      </c>
      <c r="E68" s="3">
        <v>931.59565000000009</v>
      </c>
      <c r="F68" s="3">
        <v>1357.30879</v>
      </c>
      <c r="G68" s="3">
        <v>1677.9900500000001</v>
      </c>
      <c r="H68" s="3">
        <v>1828.8687838241663</v>
      </c>
      <c r="I68" s="3">
        <v>2490.6028000000001</v>
      </c>
      <c r="J68" s="3">
        <v>2742.4073499999995</v>
      </c>
      <c r="K68" s="3">
        <v>3335.3981400000002</v>
      </c>
      <c r="L68" s="3">
        <v>3684.3954599999997</v>
      </c>
      <c r="M68" s="3">
        <v>5442.5457793001478</v>
      </c>
      <c r="N68" s="3">
        <v>5822.507796027664</v>
      </c>
      <c r="O68" s="3">
        <v>6473.1153396612599</v>
      </c>
      <c r="P68" s="3">
        <v>8182.1453314646178</v>
      </c>
      <c r="Q68" s="3">
        <v>10044.717880828588</v>
      </c>
      <c r="R68" s="3">
        <v>9452.6736238889425</v>
      </c>
    </row>
    <row r="69" spans="1:18" ht="11.25" customHeight="1" x14ac:dyDescent="0.25">
      <c r="A69" s="50" t="s">
        <v>559</v>
      </c>
      <c r="B69" s="51" t="s">
        <v>101</v>
      </c>
      <c r="C69" s="2">
        <v>482.81673644987035</v>
      </c>
      <c r="D69" s="2">
        <v>656.79416000000003</v>
      </c>
      <c r="E69" s="2">
        <v>834.99547000000007</v>
      </c>
      <c r="F69" s="2">
        <v>1199.40471</v>
      </c>
      <c r="G69" s="2">
        <v>1438.79862</v>
      </c>
      <c r="H69" s="2">
        <v>1372.3387547134225</v>
      </c>
      <c r="I69" s="2">
        <v>1559.6392099999998</v>
      </c>
      <c r="J69" s="2">
        <v>1627.4589699999997</v>
      </c>
      <c r="K69" s="2">
        <v>1637.9999400000002</v>
      </c>
      <c r="L69" s="2">
        <v>1716.5836500000003</v>
      </c>
      <c r="M69" s="2">
        <v>2242.3848059015727</v>
      </c>
      <c r="N69" s="2">
        <v>2355.1874704709285</v>
      </c>
      <c r="O69" s="2">
        <v>2684.4448245949588</v>
      </c>
      <c r="P69" s="2">
        <v>3129.7866370989714</v>
      </c>
      <c r="Q69" s="2">
        <v>3516.1491414218413</v>
      </c>
      <c r="R69" s="2">
        <v>3483.0136873292054</v>
      </c>
    </row>
    <row r="70" spans="1:18" ht="11.25" customHeight="1" x14ac:dyDescent="0.25">
      <c r="A70" s="50" t="s">
        <v>106</v>
      </c>
      <c r="B70" s="51" t="s">
        <v>107</v>
      </c>
      <c r="C70" s="2">
        <v>12.8976784178848</v>
      </c>
      <c r="D70" s="2">
        <v>14.3</v>
      </c>
      <c r="E70" s="2">
        <v>17.2</v>
      </c>
      <c r="F70" s="2">
        <v>21.503260000000001</v>
      </c>
      <c r="G70" s="2">
        <v>24.296109999999999</v>
      </c>
      <c r="H70" s="2">
        <v>45.070230669489305</v>
      </c>
      <c r="I70" s="2">
        <v>39.4</v>
      </c>
      <c r="J70" s="2">
        <v>46.499929999999999</v>
      </c>
      <c r="K70" s="2">
        <v>42.009219999999999</v>
      </c>
      <c r="L70" s="2">
        <v>50.098799999999997</v>
      </c>
      <c r="M70" s="2">
        <v>45.332754403041818</v>
      </c>
      <c r="N70" s="2">
        <v>47.410871816338783</v>
      </c>
      <c r="O70" s="2">
        <v>66.232811838580332</v>
      </c>
      <c r="P70" s="2">
        <v>58.445037350402679</v>
      </c>
      <c r="Q70" s="2">
        <v>51.662099043132059</v>
      </c>
      <c r="R70" s="2">
        <v>52.282934967146836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29.975160026750775</v>
      </c>
      <c r="O72" s="2">
        <v>35.134226154418705</v>
      </c>
      <c r="P72" s="2">
        <v>34.513232062673239</v>
      </c>
      <c r="Q72" s="2">
        <v>33.892232731441702</v>
      </c>
      <c r="R72" s="2">
        <v>34.513232062673126</v>
      </c>
    </row>
    <row r="73" spans="1:18" ht="11.25" customHeight="1" x14ac:dyDescent="0.25">
      <c r="A73" s="50" t="s">
        <v>338</v>
      </c>
      <c r="B73" s="51" t="s">
        <v>339</v>
      </c>
      <c r="C73" s="2">
        <v>7.1653768988250002E-2</v>
      </c>
      <c r="D73" s="2">
        <v>44.199769999999994</v>
      </c>
      <c r="E73" s="2">
        <v>79.400179999999992</v>
      </c>
      <c r="F73" s="2">
        <v>136.40082000000001</v>
      </c>
      <c r="G73" s="2">
        <v>214.89532</v>
      </c>
      <c r="H73" s="2">
        <v>411.45979844125441</v>
      </c>
      <c r="I73" s="2">
        <v>891.5635900000002</v>
      </c>
      <c r="J73" s="2">
        <v>1068.4484500000001</v>
      </c>
      <c r="K73" s="2">
        <v>1655.3889799999999</v>
      </c>
      <c r="L73" s="2">
        <v>1917.7130099999997</v>
      </c>
      <c r="M73" s="2">
        <v>3154.8282189955335</v>
      </c>
      <c r="N73" s="2">
        <v>3389.9342937136457</v>
      </c>
      <c r="O73" s="2">
        <v>3687.303477073302</v>
      </c>
      <c r="P73" s="2">
        <v>4959.4004249525706</v>
      </c>
      <c r="Q73" s="2">
        <v>6443.0144076321731</v>
      </c>
      <c r="R73" s="2">
        <v>5882.8637695299176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7.2966699999999998</v>
      </c>
      <c r="H74" s="1">
        <v>28.207713073885948</v>
      </c>
      <c r="I74" s="1">
        <v>30.400120000000005</v>
      </c>
      <c r="J74" s="1">
        <v>143.90378999999996</v>
      </c>
      <c r="K74" s="1">
        <v>360.00438000000003</v>
      </c>
      <c r="L74" s="1">
        <v>487.90623000000005</v>
      </c>
      <c r="M74" s="1">
        <v>556.08427027956895</v>
      </c>
      <c r="N74" s="1">
        <v>497.85778044192546</v>
      </c>
      <c r="O74" s="1">
        <v>638.79804683125087</v>
      </c>
      <c r="P74" s="1">
        <v>955.5746406497816</v>
      </c>
      <c r="Q74" s="1">
        <v>935.65903854748763</v>
      </c>
      <c r="R74" s="1">
        <v>968.54252777638078</v>
      </c>
    </row>
    <row r="75" spans="1:18" ht="11.25" customHeight="1" x14ac:dyDescent="0.25">
      <c r="A75" s="52" t="s">
        <v>340</v>
      </c>
      <c r="B75" s="53" t="s">
        <v>110</v>
      </c>
      <c r="C75" s="1">
        <v>7.1653768988250002E-2</v>
      </c>
      <c r="D75" s="1">
        <v>44.199769999999994</v>
      </c>
      <c r="E75" s="1">
        <v>79.400179999999992</v>
      </c>
      <c r="F75" s="1">
        <v>136.40082000000001</v>
      </c>
      <c r="G75" s="1">
        <v>207.59864999999999</v>
      </c>
      <c r="H75" s="1">
        <v>383.25208536736847</v>
      </c>
      <c r="I75" s="1">
        <v>861.16347000000019</v>
      </c>
      <c r="J75" s="1">
        <v>924.54466000000014</v>
      </c>
      <c r="K75" s="1">
        <v>1295.3845999999999</v>
      </c>
      <c r="L75" s="1">
        <v>1429.8067799999997</v>
      </c>
      <c r="M75" s="1">
        <v>2598.7439487159645</v>
      </c>
      <c r="N75" s="1">
        <v>2890.3090536366767</v>
      </c>
      <c r="O75" s="1">
        <v>3048.5054302420513</v>
      </c>
      <c r="P75" s="1">
        <v>4003.8257843027891</v>
      </c>
      <c r="Q75" s="1">
        <v>5507.3553690846857</v>
      </c>
      <c r="R75" s="1">
        <v>4912.4104745805171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1.7674596350434699</v>
      </c>
      <c r="O76" s="1">
        <v>0</v>
      </c>
      <c r="P76" s="1">
        <v>0</v>
      </c>
      <c r="Q76" s="1">
        <v>0</v>
      </c>
      <c r="R76" s="1">
        <v>1.91076717301997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20900.803501010785</v>
      </c>
      <c r="D79" s="4">
        <v>21993.771799999995</v>
      </c>
      <c r="E79" s="4">
        <v>23502.974160000009</v>
      </c>
      <c r="F79" s="4">
        <v>25358.806759999992</v>
      </c>
      <c r="G79" s="4">
        <v>25047.216379999998</v>
      </c>
      <c r="H79" s="4">
        <v>27467.310425664185</v>
      </c>
      <c r="I79" s="4">
        <v>26739.299390000007</v>
      </c>
      <c r="J79" s="4">
        <v>26611.620309999991</v>
      </c>
      <c r="K79" s="4">
        <v>25308.267490000009</v>
      </c>
      <c r="L79" s="4">
        <v>23966.180100000001</v>
      </c>
      <c r="M79" s="4">
        <v>25039.909268188527</v>
      </c>
      <c r="N79" s="4">
        <v>27739.695066244647</v>
      </c>
      <c r="O79" s="4">
        <v>29610.108645663324</v>
      </c>
      <c r="P79" s="4">
        <v>28975.147465150123</v>
      </c>
      <c r="Q79" s="4">
        <v>31937.197688851607</v>
      </c>
      <c r="R79" s="4">
        <v>34056.195565773443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0.2</v>
      </c>
      <c r="E80" s="4">
        <v>0</v>
      </c>
      <c r="F80" s="4">
        <v>2.5000599999999999</v>
      </c>
      <c r="G80" s="4">
        <v>0.2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25.532626349479301</v>
      </c>
      <c r="O80" s="4">
        <v>27.61058153263631</v>
      </c>
      <c r="P80" s="4">
        <v>45.643371758906149</v>
      </c>
      <c r="Q80" s="4">
        <v>28.8525843126015</v>
      </c>
      <c r="R80" s="4">
        <v>28.231584981369998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0.2</v>
      </c>
      <c r="E81" s="3">
        <v>0</v>
      </c>
      <c r="F81" s="3">
        <v>2.5000599999999999</v>
      </c>
      <c r="G81" s="3">
        <v>0.2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17.41178677753615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25.532626349479301</v>
      </c>
      <c r="O82" s="3">
        <v>27.61058153263631</v>
      </c>
      <c r="P82" s="3">
        <v>28.231584981369998</v>
      </c>
      <c r="Q82" s="3">
        <v>28.8525843126015</v>
      </c>
      <c r="R82" s="3">
        <v>28.231584981369998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427</v>
      </c>
      <c r="B1" s="43" t="s">
        <v>136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42078.612018725544</v>
      </c>
      <c r="D2" s="30">
        <v>43452.5</v>
      </c>
      <c r="E2" s="30">
        <v>44357.399999999994</v>
      </c>
      <c r="F2" s="30">
        <v>45454.5</v>
      </c>
      <c r="G2" s="30">
        <v>47969.600000000013</v>
      </c>
      <c r="H2" s="30">
        <v>48798.859701920315</v>
      </c>
      <c r="I2" s="30">
        <v>52182.999999999993</v>
      </c>
      <c r="J2" s="30">
        <v>54291.700000000004</v>
      </c>
      <c r="K2" s="30">
        <v>54785.299999999996</v>
      </c>
      <c r="L2" s="30">
        <v>49263.9</v>
      </c>
      <c r="M2" s="30">
        <v>49058.329511799056</v>
      </c>
      <c r="N2" s="30">
        <v>49068.73322824113</v>
      </c>
      <c r="O2" s="30">
        <v>45490.517770134677</v>
      </c>
      <c r="P2" s="30">
        <v>43234.880051590728</v>
      </c>
      <c r="Q2" s="30">
        <v>42141.624763542604</v>
      </c>
      <c r="R2" s="30">
        <v>42186.003343842516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42078.612018725544</v>
      </c>
      <c r="D21" s="4">
        <v>43452.5</v>
      </c>
      <c r="E21" s="4">
        <v>44357.399999999994</v>
      </c>
      <c r="F21" s="4">
        <v>45454.5</v>
      </c>
      <c r="G21" s="4">
        <v>47969.600000000013</v>
      </c>
      <c r="H21" s="4">
        <v>48798.859701920315</v>
      </c>
      <c r="I21" s="4">
        <v>52182.999999999993</v>
      </c>
      <c r="J21" s="4">
        <v>54291.700000000004</v>
      </c>
      <c r="K21" s="4">
        <v>54785.299999999996</v>
      </c>
      <c r="L21" s="4">
        <v>49263.9</v>
      </c>
      <c r="M21" s="4">
        <v>49058.329511799056</v>
      </c>
      <c r="N21" s="4">
        <v>49068.73322824113</v>
      </c>
      <c r="O21" s="4">
        <v>45490.517770134677</v>
      </c>
      <c r="P21" s="4">
        <v>43234.880051590728</v>
      </c>
      <c r="Q21" s="4">
        <v>42141.624763542604</v>
      </c>
      <c r="R21" s="4">
        <v>42186.003343842516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42078.612018725544</v>
      </c>
      <c r="D30" s="3">
        <v>43452.5</v>
      </c>
      <c r="E30" s="3">
        <v>44357.399999999994</v>
      </c>
      <c r="F30" s="3">
        <v>45454.5</v>
      </c>
      <c r="G30" s="3">
        <v>47969.600000000013</v>
      </c>
      <c r="H30" s="3">
        <v>48798.859701920315</v>
      </c>
      <c r="I30" s="3">
        <v>52182.999999999993</v>
      </c>
      <c r="J30" s="3">
        <v>54291.700000000004</v>
      </c>
      <c r="K30" s="3">
        <v>54785.299999999996</v>
      </c>
      <c r="L30" s="3">
        <v>49263.9</v>
      </c>
      <c r="M30" s="3">
        <v>49058.329511799056</v>
      </c>
      <c r="N30" s="3">
        <v>49068.73322824113</v>
      </c>
      <c r="O30" s="3">
        <v>45490.517770134677</v>
      </c>
      <c r="P30" s="3">
        <v>43234.880051590728</v>
      </c>
      <c r="Q30" s="3">
        <v>42141.624763542604</v>
      </c>
      <c r="R30" s="3">
        <v>42186.003343842516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8097.1593213605138</v>
      </c>
      <c r="D43" s="2">
        <v>8080.4742799999985</v>
      </c>
      <c r="E43" s="2">
        <v>7566.3067900000005</v>
      </c>
      <c r="F43" s="2">
        <v>7055.3779100000011</v>
      </c>
      <c r="G43" s="2">
        <v>6727.0088800000012</v>
      </c>
      <c r="H43" s="2">
        <v>6509.5801811734946</v>
      </c>
      <c r="I43" s="2">
        <v>6872.1633000000029</v>
      </c>
      <c r="J43" s="2">
        <v>6466.4574799999982</v>
      </c>
      <c r="K43" s="2">
        <v>6617.8057900000003</v>
      </c>
      <c r="L43" s="2">
        <v>6739.1423399999994</v>
      </c>
      <c r="M43" s="2">
        <v>7009.5804524171108</v>
      </c>
      <c r="N43" s="2">
        <v>6625.1094794985438</v>
      </c>
      <c r="O43" s="2">
        <v>6617.7775934267156</v>
      </c>
      <c r="P43" s="2">
        <v>6761.0346804241981</v>
      </c>
      <c r="Q43" s="2">
        <v>7434.6464603595541</v>
      </c>
      <c r="R43" s="2">
        <v>10983.830132798306</v>
      </c>
    </row>
    <row r="44" spans="1:18" ht="11.25" customHeight="1" x14ac:dyDescent="0.25">
      <c r="A44" s="50" t="s">
        <v>328</v>
      </c>
      <c r="B44" s="51" t="s">
        <v>61</v>
      </c>
      <c r="C44" s="2">
        <v>33612.746584047934</v>
      </c>
      <c r="D44" s="2">
        <v>35000.725350000008</v>
      </c>
      <c r="E44" s="2">
        <v>36462.191949999993</v>
      </c>
      <c r="F44" s="2">
        <v>38117.22208</v>
      </c>
      <c r="G44" s="2">
        <v>40965.890730000014</v>
      </c>
      <c r="H44" s="2">
        <v>42015.753009628148</v>
      </c>
      <c r="I44" s="2">
        <v>45062.137179999991</v>
      </c>
      <c r="J44" s="2">
        <v>47524.541900000004</v>
      </c>
      <c r="K44" s="2">
        <v>47939.897219999999</v>
      </c>
      <c r="L44" s="2">
        <v>42312.049800000001</v>
      </c>
      <c r="M44" s="2">
        <v>41838.086833831272</v>
      </c>
      <c r="N44" s="2">
        <v>42274.640341296559</v>
      </c>
      <c r="O44" s="2">
        <v>38747.608726857536</v>
      </c>
      <c r="P44" s="2">
        <v>36362.567067927775</v>
      </c>
      <c r="Q44" s="2">
        <v>34608.334958326275</v>
      </c>
      <c r="R44" s="2">
        <v>31057.528136046596</v>
      </c>
    </row>
    <row r="45" spans="1:18" ht="11.25" customHeight="1" x14ac:dyDescent="0.25">
      <c r="A45" s="50" t="s">
        <v>329</v>
      </c>
      <c r="B45" s="51" t="s">
        <v>330</v>
      </c>
      <c r="C45" s="2">
        <v>368.7061133170937</v>
      </c>
      <c r="D45" s="2">
        <v>371.30036999999999</v>
      </c>
      <c r="E45" s="2">
        <v>328.90125999999998</v>
      </c>
      <c r="F45" s="2">
        <v>281.90001000000001</v>
      </c>
      <c r="G45" s="2">
        <v>276.70039000000003</v>
      </c>
      <c r="H45" s="2">
        <v>273.52651111867198</v>
      </c>
      <c r="I45" s="2">
        <v>248.69952000000001</v>
      </c>
      <c r="J45" s="2">
        <v>300.70061999999996</v>
      </c>
      <c r="K45" s="2">
        <v>227.59699000000003</v>
      </c>
      <c r="L45" s="2">
        <v>212.70786000000001</v>
      </c>
      <c r="M45" s="2">
        <v>210.66222555067361</v>
      </c>
      <c r="N45" s="2">
        <v>168.9834074460326</v>
      </c>
      <c r="O45" s="2">
        <v>125.13144985042986</v>
      </c>
      <c r="P45" s="2">
        <v>111.27830323875023</v>
      </c>
      <c r="Q45" s="2">
        <v>98.643344856777006</v>
      </c>
      <c r="R45" s="2">
        <v>144.64507499761112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346.73229082736412</v>
      </c>
      <c r="D47" s="1">
        <v>343.60037</v>
      </c>
      <c r="E47" s="1">
        <v>319.3014</v>
      </c>
      <c r="F47" s="1">
        <v>277.10001</v>
      </c>
      <c r="G47" s="1">
        <v>264.30056000000002</v>
      </c>
      <c r="H47" s="1">
        <v>263.97267525357216</v>
      </c>
      <c r="I47" s="1">
        <v>237.19965999999999</v>
      </c>
      <c r="J47" s="1">
        <v>287.30077999999997</v>
      </c>
      <c r="K47" s="1">
        <v>216.09699000000003</v>
      </c>
      <c r="L47" s="1">
        <v>201.20786000000001</v>
      </c>
      <c r="M47" s="1">
        <v>199.19762251255381</v>
      </c>
      <c r="N47" s="1">
        <v>157.51880440791282</v>
      </c>
      <c r="O47" s="1">
        <v>113.66684681231006</v>
      </c>
      <c r="P47" s="1">
        <v>99.813700200630436</v>
      </c>
      <c r="Q47" s="1">
        <v>91.000276164697141</v>
      </c>
      <c r="R47" s="1">
        <v>144.64507499761112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21.973822489729589</v>
      </c>
      <c r="D51" s="1">
        <v>27.7</v>
      </c>
      <c r="E51" s="1">
        <v>9.5998599999999996</v>
      </c>
      <c r="F51" s="1">
        <v>4.8</v>
      </c>
      <c r="G51" s="1">
        <v>12.39983</v>
      </c>
      <c r="H51" s="1">
        <v>9.5538358650998401</v>
      </c>
      <c r="I51" s="1">
        <v>11.49986</v>
      </c>
      <c r="J51" s="1">
        <v>13.399839999999999</v>
      </c>
      <c r="K51" s="1">
        <v>11.5</v>
      </c>
      <c r="L51" s="1">
        <v>11.5</v>
      </c>
      <c r="M51" s="1">
        <v>11.464603038119799</v>
      </c>
      <c r="N51" s="1">
        <v>11.464603038119787</v>
      </c>
      <c r="O51" s="1">
        <v>11.464603038119799</v>
      </c>
      <c r="P51" s="1">
        <v>11.464603038119785</v>
      </c>
      <c r="Q51" s="1">
        <v>7.6430686920798703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D6" sqref="D6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494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6272.0269259540519</v>
      </c>
      <c r="D2" s="30">
        <v>6178.5588128961272</v>
      </c>
      <c r="E2" s="30">
        <v>6150.114735882662</v>
      </c>
      <c r="F2" s="30">
        <v>6251.5640351217462</v>
      </c>
      <c r="G2" s="30">
        <v>6365.785782419498</v>
      </c>
      <c r="H2" s="30">
        <v>6236.6087981396695</v>
      </c>
      <c r="I2" s="30">
        <v>6058.3195502705421</v>
      </c>
      <c r="J2" s="30">
        <v>5914.2982433523875</v>
      </c>
      <c r="K2" s="30">
        <v>5854.7927177946931</v>
      </c>
      <c r="L2" s="30">
        <v>5123.4905813348842</v>
      </c>
      <c r="M2" s="30">
        <v>5515.1225008566762</v>
      </c>
      <c r="N2" s="30">
        <v>5607.2111747827166</v>
      </c>
      <c r="O2" s="30">
        <v>5459.4753753401774</v>
      </c>
      <c r="P2" s="30">
        <v>5532.3823679854904</v>
      </c>
      <c r="Q2" s="30">
        <v>5760.9921301913573</v>
      </c>
      <c r="R2" s="30">
        <v>5542.7092986466532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6272.0269259540519</v>
      </c>
      <c r="D21" s="4">
        <v>6178.5588128961272</v>
      </c>
      <c r="E21" s="4">
        <v>6150.114735882662</v>
      </c>
      <c r="F21" s="4">
        <v>6251.5640351217462</v>
      </c>
      <c r="G21" s="4">
        <v>6365.785782419498</v>
      </c>
      <c r="H21" s="4">
        <v>6236.6087981396695</v>
      </c>
      <c r="I21" s="4">
        <v>6058.3195502705421</v>
      </c>
      <c r="J21" s="4">
        <v>5914.2982433523875</v>
      </c>
      <c r="K21" s="4">
        <v>5854.7927177946931</v>
      </c>
      <c r="L21" s="4">
        <v>5123.4905813348842</v>
      </c>
      <c r="M21" s="4">
        <v>5515.1225008566762</v>
      </c>
      <c r="N21" s="4">
        <v>5607.2111747827166</v>
      </c>
      <c r="O21" s="4">
        <v>5459.4753753401774</v>
      </c>
      <c r="P21" s="4">
        <v>5532.3823679854904</v>
      </c>
      <c r="Q21" s="4">
        <v>5760.9921301913573</v>
      </c>
      <c r="R21" s="4">
        <v>5542.7092986466532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6272.0269259540519</v>
      </c>
      <c r="D30" s="3">
        <v>6178.5588128961272</v>
      </c>
      <c r="E30" s="3">
        <v>6150.114735882662</v>
      </c>
      <c r="F30" s="3">
        <v>6251.5640351217462</v>
      </c>
      <c r="G30" s="3">
        <v>6365.785782419498</v>
      </c>
      <c r="H30" s="3">
        <v>6236.6087981396695</v>
      </c>
      <c r="I30" s="3">
        <v>6058.3195502705421</v>
      </c>
      <c r="J30" s="3">
        <v>5914.2982433523875</v>
      </c>
      <c r="K30" s="3">
        <v>5854.7927177946931</v>
      </c>
      <c r="L30" s="3">
        <v>5123.4905813348842</v>
      </c>
      <c r="M30" s="3">
        <v>5515.1225008566762</v>
      </c>
      <c r="N30" s="3">
        <v>5607.2111747827166</v>
      </c>
      <c r="O30" s="3">
        <v>5459.4753753401774</v>
      </c>
      <c r="P30" s="3">
        <v>5532.3823679854904</v>
      </c>
      <c r="Q30" s="3">
        <v>5760.9921301913573</v>
      </c>
      <c r="R30" s="3">
        <v>5542.7092986466532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1568.0907345007702</v>
      </c>
      <c r="D43" s="2">
        <v>1590.9412509748011</v>
      </c>
      <c r="E43" s="2">
        <v>1517.4700349832306</v>
      </c>
      <c r="F43" s="2">
        <v>1380.3386201728467</v>
      </c>
      <c r="G43" s="2">
        <v>1370.1817893691848</v>
      </c>
      <c r="H43" s="2">
        <v>1267.3116416835414</v>
      </c>
      <c r="I43" s="2">
        <v>1203.3596273653959</v>
      </c>
      <c r="J43" s="2">
        <v>964.56738922904424</v>
      </c>
      <c r="K43" s="2">
        <v>883.15289933986014</v>
      </c>
      <c r="L43" s="2">
        <v>849.42919269322965</v>
      </c>
      <c r="M43" s="2">
        <v>980.90974455464652</v>
      </c>
      <c r="N43" s="2">
        <v>983.14145619207818</v>
      </c>
      <c r="O43" s="2">
        <v>1068.6023671227933</v>
      </c>
      <c r="P43" s="2">
        <v>1167.6196018581386</v>
      </c>
      <c r="Q43" s="2">
        <v>1341.6039226413582</v>
      </c>
      <c r="R43" s="2">
        <v>1829.2580253325086</v>
      </c>
    </row>
    <row r="44" spans="1:18" ht="11.25" customHeight="1" x14ac:dyDescent="0.25">
      <c r="A44" s="50" t="s">
        <v>328</v>
      </c>
      <c r="B44" s="51" t="s">
        <v>61</v>
      </c>
      <c r="C44" s="2">
        <v>4642.8221407021219</v>
      </c>
      <c r="D44" s="2">
        <v>4531.7124343241549</v>
      </c>
      <c r="E44" s="2">
        <v>4578.6478808391021</v>
      </c>
      <c r="F44" s="2">
        <v>4827.4724699258632</v>
      </c>
      <c r="G44" s="2">
        <v>4955.5988167667392</v>
      </c>
      <c r="H44" s="2">
        <v>4931.515545037747</v>
      </c>
      <c r="I44" s="2">
        <v>4824.9948019959174</v>
      </c>
      <c r="J44" s="2">
        <v>4914.0647281807614</v>
      </c>
      <c r="K44" s="2">
        <v>4941.8439108521134</v>
      </c>
      <c r="L44" s="2">
        <v>4249.5271877152645</v>
      </c>
      <c r="M44" s="2">
        <v>4510.1683064610761</v>
      </c>
      <c r="N44" s="2">
        <v>4604.0816194690133</v>
      </c>
      <c r="O44" s="2">
        <v>4375.4397982075707</v>
      </c>
      <c r="P44" s="2">
        <v>4348.8239712653367</v>
      </c>
      <c r="Q44" s="2">
        <v>4401.9088911103618</v>
      </c>
      <c r="R44" s="2">
        <v>3693.5388466569743</v>
      </c>
    </row>
    <row r="45" spans="1:18" ht="11.25" customHeight="1" x14ac:dyDescent="0.25">
      <c r="A45" s="50" t="s">
        <v>329</v>
      </c>
      <c r="B45" s="51" t="s">
        <v>330</v>
      </c>
      <c r="C45" s="2">
        <v>61.114050751160349</v>
      </c>
      <c r="D45" s="2">
        <v>55.905127597171877</v>
      </c>
      <c r="E45" s="2">
        <v>53.996820060328581</v>
      </c>
      <c r="F45" s="2">
        <v>43.752945023035842</v>
      </c>
      <c r="G45" s="2">
        <v>40.00517628357386</v>
      </c>
      <c r="H45" s="2">
        <v>37.781611418381118</v>
      </c>
      <c r="I45" s="2">
        <v>29.965120909229338</v>
      </c>
      <c r="J45" s="2">
        <v>35.666125942581935</v>
      </c>
      <c r="K45" s="2">
        <v>29.795907602719925</v>
      </c>
      <c r="L45" s="2">
        <v>24.534200926390504</v>
      </c>
      <c r="M45" s="2">
        <v>24.044449840953789</v>
      </c>
      <c r="N45" s="2">
        <v>19.988099121624906</v>
      </c>
      <c r="O45" s="2">
        <v>15.433210009813896</v>
      </c>
      <c r="P45" s="2">
        <v>15.938794862014735</v>
      </c>
      <c r="Q45" s="2">
        <v>17.479316439637259</v>
      </c>
      <c r="R45" s="2">
        <v>19.912426657170212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58.775722351393249</v>
      </c>
      <c r="D47" s="1">
        <v>53.18540200807626</v>
      </c>
      <c r="E47" s="1">
        <v>52.993088400655601</v>
      </c>
      <c r="F47" s="1">
        <v>43.255499583913178</v>
      </c>
      <c r="G47" s="1">
        <v>38.619814131455378</v>
      </c>
      <c r="H47" s="1">
        <v>36.746009299869954</v>
      </c>
      <c r="I47" s="1">
        <v>28.867501441037998</v>
      </c>
      <c r="J47" s="1">
        <v>34.465528995249663</v>
      </c>
      <c r="K47" s="1">
        <v>28.792542925666201</v>
      </c>
      <c r="L47" s="1">
        <v>23.590304169746961</v>
      </c>
      <c r="M47" s="1">
        <v>23.05296678554225</v>
      </c>
      <c r="N47" s="1">
        <v>18.963948649923356</v>
      </c>
      <c r="O47" s="1">
        <v>14.361438662144231</v>
      </c>
      <c r="P47" s="1">
        <v>14.740873267627075</v>
      </c>
      <c r="Q47" s="1">
        <v>16.65128032198384</v>
      </c>
      <c r="R47" s="1">
        <v>19.912426657170212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2.3383283997670978</v>
      </c>
      <c r="D51" s="1">
        <v>2.7197255890956158</v>
      </c>
      <c r="E51" s="1">
        <v>1.0037316596729808</v>
      </c>
      <c r="F51" s="1">
        <v>0.49744543912266603</v>
      </c>
      <c r="G51" s="1">
        <v>1.3853621521184847</v>
      </c>
      <c r="H51" s="1">
        <v>1.035602118511167</v>
      </c>
      <c r="I51" s="1">
        <v>1.0976194681913394</v>
      </c>
      <c r="J51" s="1">
        <v>1.2005969473322695</v>
      </c>
      <c r="K51" s="1">
        <v>1.003364677053725</v>
      </c>
      <c r="L51" s="1">
        <v>0.943896756643543</v>
      </c>
      <c r="M51" s="1">
        <v>0.99148305541154047</v>
      </c>
      <c r="N51" s="1">
        <v>1.0241504717015495</v>
      </c>
      <c r="O51" s="1">
        <v>1.0717713476696649</v>
      </c>
      <c r="P51" s="1">
        <v>1.1979215943876598</v>
      </c>
      <c r="Q51" s="1">
        <v>0.82803611765341856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495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35806.585092771493</v>
      </c>
      <c r="D2" s="30">
        <v>37273.941187103868</v>
      </c>
      <c r="E2" s="30">
        <v>38207.28526411733</v>
      </c>
      <c r="F2" s="30">
        <v>39202.935964878256</v>
      </c>
      <c r="G2" s="30">
        <v>41603.814217580497</v>
      </c>
      <c r="H2" s="30">
        <v>42562.250903780638</v>
      </c>
      <c r="I2" s="30">
        <v>46124.680449729451</v>
      </c>
      <c r="J2" s="30">
        <v>48377.401756647618</v>
      </c>
      <c r="K2" s="30">
        <v>48930.507282205304</v>
      </c>
      <c r="L2" s="30">
        <v>44140.409418665113</v>
      </c>
      <c r="M2" s="30">
        <v>43543.207010942366</v>
      </c>
      <c r="N2" s="30">
        <v>43461.52205345843</v>
      </c>
      <c r="O2" s="30">
        <v>40031.042394794502</v>
      </c>
      <c r="P2" s="30">
        <v>37702.49768360523</v>
      </c>
      <c r="Q2" s="30">
        <v>36380.632633351241</v>
      </c>
      <c r="R2" s="30">
        <v>36643.294045195864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35806.585092771493</v>
      </c>
      <c r="D21" s="4">
        <v>37273.941187103868</v>
      </c>
      <c r="E21" s="4">
        <v>38207.28526411733</v>
      </c>
      <c r="F21" s="4">
        <v>39202.935964878256</v>
      </c>
      <c r="G21" s="4">
        <v>41603.814217580497</v>
      </c>
      <c r="H21" s="4">
        <v>42562.250903780638</v>
      </c>
      <c r="I21" s="4">
        <v>46124.680449729451</v>
      </c>
      <c r="J21" s="4">
        <v>48377.401756647618</v>
      </c>
      <c r="K21" s="4">
        <v>48930.507282205304</v>
      </c>
      <c r="L21" s="4">
        <v>44140.409418665113</v>
      </c>
      <c r="M21" s="4">
        <v>43543.207010942366</v>
      </c>
      <c r="N21" s="4">
        <v>43461.52205345843</v>
      </c>
      <c r="O21" s="4">
        <v>40031.042394794502</v>
      </c>
      <c r="P21" s="4">
        <v>37702.49768360523</v>
      </c>
      <c r="Q21" s="4">
        <v>36380.632633351241</v>
      </c>
      <c r="R21" s="4">
        <v>36643.294045195864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35806.585092771493</v>
      </c>
      <c r="D30" s="3">
        <v>37273.941187103868</v>
      </c>
      <c r="E30" s="3">
        <v>38207.28526411733</v>
      </c>
      <c r="F30" s="3">
        <v>39202.935964878256</v>
      </c>
      <c r="G30" s="3">
        <v>41603.814217580497</v>
      </c>
      <c r="H30" s="3">
        <v>42562.250903780638</v>
      </c>
      <c r="I30" s="3">
        <v>46124.680449729451</v>
      </c>
      <c r="J30" s="3">
        <v>48377.401756647618</v>
      </c>
      <c r="K30" s="3">
        <v>48930.507282205304</v>
      </c>
      <c r="L30" s="3">
        <v>44140.409418665113</v>
      </c>
      <c r="M30" s="3">
        <v>43543.207010942366</v>
      </c>
      <c r="N30" s="3">
        <v>43461.52205345843</v>
      </c>
      <c r="O30" s="3">
        <v>40031.042394794502</v>
      </c>
      <c r="P30" s="3">
        <v>37702.49768360523</v>
      </c>
      <c r="Q30" s="3">
        <v>36380.632633351241</v>
      </c>
      <c r="R30" s="3">
        <v>36643.294045195864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6529.068586859742</v>
      </c>
      <c r="D43" s="2">
        <v>6489.5330290251995</v>
      </c>
      <c r="E43" s="2">
        <v>6048.8367550167704</v>
      </c>
      <c r="F43" s="2">
        <v>5675.0392898271548</v>
      </c>
      <c r="G43" s="2">
        <v>5356.8270906308144</v>
      </c>
      <c r="H43" s="2">
        <v>5242.2685394899527</v>
      </c>
      <c r="I43" s="2">
        <v>5668.8036726346072</v>
      </c>
      <c r="J43" s="2">
        <v>5501.8900907709558</v>
      </c>
      <c r="K43" s="2">
        <v>5734.6528906601407</v>
      </c>
      <c r="L43" s="2">
        <v>5889.7131473067702</v>
      </c>
      <c r="M43" s="2">
        <v>6028.6707078624631</v>
      </c>
      <c r="N43" s="2">
        <v>5641.9680233064664</v>
      </c>
      <c r="O43" s="2">
        <v>5549.1752263039225</v>
      </c>
      <c r="P43" s="2">
        <v>5593.4150785660586</v>
      </c>
      <c r="Q43" s="2">
        <v>6093.0425377181946</v>
      </c>
      <c r="R43" s="2">
        <v>9154.5721074657995</v>
      </c>
    </row>
    <row r="44" spans="1:18" ht="11.25" customHeight="1" x14ac:dyDescent="0.25">
      <c r="A44" s="50" t="s">
        <v>328</v>
      </c>
      <c r="B44" s="51" t="s">
        <v>61</v>
      </c>
      <c r="C44" s="2">
        <v>28969.924443345815</v>
      </c>
      <c r="D44" s="2">
        <v>30469.012915675845</v>
      </c>
      <c r="E44" s="2">
        <v>31883.544069160889</v>
      </c>
      <c r="F44" s="2">
        <v>33289.749610074141</v>
      </c>
      <c r="G44" s="2">
        <v>36010.291913233254</v>
      </c>
      <c r="H44" s="2">
        <v>37084.237464590391</v>
      </c>
      <c r="I44" s="2">
        <v>40237.142378004079</v>
      </c>
      <c r="J44" s="2">
        <v>42610.477171819242</v>
      </c>
      <c r="K44" s="2">
        <v>42998.053309147886</v>
      </c>
      <c r="L44" s="2">
        <v>38062.522612284731</v>
      </c>
      <c r="M44" s="2">
        <v>37327.918527370188</v>
      </c>
      <c r="N44" s="2">
        <v>37670.558721827554</v>
      </c>
      <c r="O44" s="2">
        <v>34372.16892864996</v>
      </c>
      <c r="P44" s="2">
        <v>32013.743096662434</v>
      </c>
      <c r="Q44" s="2">
        <v>30206.426067215907</v>
      </c>
      <c r="R44" s="2">
        <v>27363.989289389621</v>
      </c>
    </row>
    <row r="45" spans="1:18" ht="11.25" customHeight="1" x14ac:dyDescent="0.25">
      <c r="A45" s="50" t="s">
        <v>329</v>
      </c>
      <c r="B45" s="51" t="s">
        <v>330</v>
      </c>
      <c r="C45" s="2">
        <v>307.59206256593336</v>
      </c>
      <c r="D45" s="2">
        <v>315.3952424028281</v>
      </c>
      <c r="E45" s="2">
        <v>274.90443993967142</v>
      </c>
      <c r="F45" s="2">
        <v>238.14706497696415</v>
      </c>
      <c r="G45" s="2">
        <v>236.69521371642617</v>
      </c>
      <c r="H45" s="2">
        <v>235.74489970029086</v>
      </c>
      <c r="I45" s="2">
        <v>218.73439909077067</v>
      </c>
      <c r="J45" s="2">
        <v>265.0344940574181</v>
      </c>
      <c r="K45" s="2">
        <v>197.80108239728006</v>
      </c>
      <c r="L45" s="2">
        <v>188.17365907360949</v>
      </c>
      <c r="M45" s="2">
        <v>186.61777570971981</v>
      </c>
      <c r="N45" s="2">
        <v>148.99530832440772</v>
      </c>
      <c r="O45" s="2">
        <v>109.69823984061597</v>
      </c>
      <c r="P45" s="2">
        <v>95.339508376735481</v>
      </c>
      <c r="Q45" s="2">
        <v>81.164028417139775</v>
      </c>
      <c r="R45" s="2">
        <v>124.73264834044092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287.95656847597087</v>
      </c>
      <c r="D47" s="1">
        <v>290.41496799192373</v>
      </c>
      <c r="E47" s="1">
        <v>266.30831159934439</v>
      </c>
      <c r="F47" s="1">
        <v>233.84451041608682</v>
      </c>
      <c r="G47" s="1">
        <v>225.68074586854465</v>
      </c>
      <c r="H47" s="1">
        <v>227.2266659537022</v>
      </c>
      <c r="I47" s="1">
        <v>208.33215855896199</v>
      </c>
      <c r="J47" s="1">
        <v>252.83525100475035</v>
      </c>
      <c r="K47" s="1">
        <v>187.30444707433378</v>
      </c>
      <c r="L47" s="1">
        <v>177.61755583025302</v>
      </c>
      <c r="M47" s="1">
        <v>176.14465572701155</v>
      </c>
      <c r="N47" s="1">
        <v>138.55485575798949</v>
      </c>
      <c r="O47" s="1">
        <v>99.305408150165832</v>
      </c>
      <c r="P47" s="1">
        <v>85.072826933003356</v>
      </c>
      <c r="Q47" s="1">
        <v>74.348995842713322</v>
      </c>
      <c r="R47" s="1">
        <v>124.73264834044092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19.635494089962492</v>
      </c>
      <c r="D51" s="1">
        <v>24.980274410904382</v>
      </c>
      <c r="E51" s="1">
        <v>8.5961283403270183</v>
      </c>
      <c r="F51" s="1">
        <v>4.3025545608773337</v>
      </c>
      <c r="G51" s="1">
        <v>11.014467847881514</v>
      </c>
      <c r="H51" s="1">
        <v>8.5182337465886722</v>
      </c>
      <c r="I51" s="1">
        <v>10.40224053180866</v>
      </c>
      <c r="J51" s="1">
        <v>12.199243052667731</v>
      </c>
      <c r="K51" s="1">
        <v>10.496635322946275</v>
      </c>
      <c r="L51" s="1">
        <v>10.556103243356457</v>
      </c>
      <c r="M51" s="1">
        <v>10.473119982708258</v>
      </c>
      <c r="N51" s="1">
        <v>10.440452566418237</v>
      </c>
      <c r="O51" s="1">
        <v>10.392831690450135</v>
      </c>
      <c r="P51" s="1">
        <v>10.266681443732125</v>
      </c>
      <c r="Q51" s="1">
        <v>6.8150325744264517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426</v>
      </c>
      <c r="B1" s="43" t="s">
        <v>138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1730113.9288263069</v>
      </c>
      <c r="D2" s="30">
        <v>1769011.7596199997</v>
      </c>
      <c r="E2" s="30">
        <v>1767631.4999999995</v>
      </c>
      <c r="F2" s="30">
        <v>1805019.1</v>
      </c>
      <c r="G2" s="30">
        <v>1823441.89463</v>
      </c>
      <c r="H2" s="30">
        <v>1830863.6300362092</v>
      </c>
      <c r="I2" s="30">
        <v>1839347.1590200006</v>
      </c>
      <c r="J2" s="30">
        <v>1809931.3403099999</v>
      </c>
      <c r="K2" s="30">
        <v>1804391.35992</v>
      </c>
      <c r="L2" s="30">
        <v>1699956.4955600002</v>
      </c>
      <c r="M2" s="30">
        <v>1764365.1714913542</v>
      </c>
      <c r="N2" s="30">
        <v>1698946.8909116741</v>
      </c>
      <c r="O2" s="30">
        <v>1685617.0830840422</v>
      </c>
      <c r="P2" s="30">
        <v>1667790.7709945536</v>
      </c>
      <c r="Q2" s="30">
        <v>1607754.1793130846</v>
      </c>
      <c r="R2" s="30">
        <v>1627476.8809308</v>
      </c>
    </row>
    <row r="3" spans="1:18" ht="11.25" customHeight="1" x14ac:dyDescent="0.25">
      <c r="A3" s="46" t="s">
        <v>4</v>
      </c>
      <c r="B3" s="47" t="s">
        <v>5</v>
      </c>
      <c r="C3" s="4">
        <v>321253.50492733793</v>
      </c>
      <c r="D3" s="4">
        <v>323144.12030999997</v>
      </c>
      <c r="E3" s="4">
        <v>322035.46579999989</v>
      </c>
      <c r="F3" s="4">
        <v>332121.31378000008</v>
      </c>
      <c r="G3" s="4">
        <v>327538.04423</v>
      </c>
      <c r="H3" s="4">
        <v>318250.71262220858</v>
      </c>
      <c r="I3" s="4">
        <v>329823.89227000001</v>
      </c>
      <c r="J3" s="4">
        <v>328505.86473000003</v>
      </c>
      <c r="K3" s="4">
        <v>305448.62588999991</v>
      </c>
      <c r="L3" s="4">
        <v>269025.03038000001</v>
      </c>
      <c r="M3" s="4">
        <v>283302.81971022871</v>
      </c>
      <c r="N3" s="4">
        <v>287943.96024555701</v>
      </c>
      <c r="O3" s="4">
        <v>294553.79163812066</v>
      </c>
      <c r="P3" s="4">
        <v>287183.47548455693</v>
      </c>
      <c r="Q3" s="4">
        <v>269046.47977463796</v>
      </c>
      <c r="R3" s="4">
        <v>262682.2312636674</v>
      </c>
    </row>
    <row r="4" spans="1:18" ht="11.25" customHeight="1" x14ac:dyDescent="0.25">
      <c r="A4" s="48" t="s">
        <v>304</v>
      </c>
      <c r="B4" s="49" t="s">
        <v>305</v>
      </c>
      <c r="C4" s="3">
        <v>225803.65764806845</v>
      </c>
      <c r="D4" s="3">
        <v>225189.23436</v>
      </c>
      <c r="E4" s="3">
        <v>223488.9007399999</v>
      </c>
      <c r="F4" s="3">
        <v>231524.58079000004</v>
      </c>
      <c r="G4" s="3">
        <v>228423.94822999992</v>
      </c>
      <c r="H4" s="3">
        <v>222416.60614234832</v>
      </c>
      <c r="I4" s="3">
        <v>233703.96390000003</v>
      </c>
      <c r="J4" s="3">
        <v>231006.12011000008</v>
      </c>
      <c r="K4" s="3">
        <v>211415.43032999994</v>
      </c>
      <c r="L4" s="3">
        <v>178463.81698</v>
      </c>
      <c r="M4" s="3">
        <v>192670.57409828543</v>
      </c>
      <c r="N4" s="3">
        <v>192950.1873493708</v>
      </c>
      <c r="O4" s="3">
        <v>199837.28438734976</v>
      </c>
      <c r="P4" s="3">
        <v>196464.50002928462</v>
      </c>
      <c r="Q4" s="3">
        <v>181030.92511238976</v>
      </c>
      <c r="R4" s="3">
        <v>175868.66214880804</v>
      </c>
    </row>
    <row r="5" spans="1:18" ht="11.25" customHeight="1" x14ac:dyDescent="0.25">
      <c r="A5" s="50" t="s">
        <v>306</v>
      </c>
      <c r="B5" s="51" t="s">
        <v>307</v>
      </c>
      <c r="C5" s="2">
        <v>221513.35164031869</v>
      </c>
      <c r="D5" s="2">
        <v>220463.38227999993</v>
      </c>
      <c r="E5" s="2">
        <v>217910.02361999993</v>
      </c>
      <c r="F5" s="2">
        <v>226707.68135999999</v>
      </c>
      <c r="G5" s="2">
        <v>225628.22980999993</v>
      </c>
      <c r="H5" s="2">
        <v>220579.44243135554</v>
      </c>
      <c r="I5" s="2">
        <v>232117.45416000011</v>
      </c>
      <c r="J5" s="2">
        <v>229862.60312000004</v>
      </c>
      <c r="K5" s="2">
        <v>210686.27728999997</v>
      </c>
      <c r="L5" s="2">
        <v>178208.31120999999</v>
      </c>
      <c r="M5" s="2">
        <v>191977.61901072034</v>
      </c>
      <c r="N5" s="2">
        <v>193415.77676545529</v>
      </c>
      <c r="O5" s="2">
        <v>200780.23252299879</v>
      </c>
      <c r="P5" s="2">
        <v>196236.33204263108</v>
      </c>
      <c r="Q5" s="2">
        <v>180384.19209922192</v>
      </c>
      <c r="R5" s="2">
        <v>175733.2388656167</v>
      </c>
    </row>
    <row r="6" spans="1:18" ht="11.25" customHeight="1" x14ac:dyDescent="0.25">
      <c r="A6" s="52" t="s">
        <v>6</v>
      </c>
      <c r="B6" s="53" t="s">
        <v>7</v>
      </c>
      <c r="C6" s="1">
        <v>93.869242697540386</v>
      </c>
      <c r="D6" s="1">
        <v>92.400210000001593</v>
      </c>
      <c r="E6" s="1">
        <v>324.69441000003064</v>
      </c>
      <c r="F6" s="1">
        <v>2929.2923599999986</v>
      </c>
      <c r="G6" s="1">
        <v>5316.670899999961</v>
      </c>
      <c r="H6" s="1">
        <v>5395.6950786386096</v>
      </c>
      <c r="I6" s="1">
        <v>4815.9106100000317</v>
      </c>
      <c r="J6" s="1">
        <v>5542.9079600000396</v>
      </c>
      <c r="K6" s="1">
        <v>5270.6071799999572</v>
      </c>
      <c r="L6" s="1">
        <v>4293.7570500000056</v>
      </c>
      <c r="M6" s="1">
        <v>3901.9892858905159</v>
      </c>
      <c r="N6" s="1">
        <v>7012.5742833240092</v>
      </c>
      <c r="O6" s="1">
        <v>6786.9270576133404</v>
      </c>
      <c r="P6" s="1">
        <v>5528.1907551473541</v>
      </c>
      <c r="Q6" s="1">
        <v>5148.9034028817168</v>
      </c>
      <c r="R6" s="1">
        <v>4776.2229218850689</v>
      </c>
    </row>
    <row r="7" spans="1:18" ht="11.25" customHeight="1" x14ac:dyDescent="0.25">
      <c r="A7" s="52" t="s">
        <v>8</v>
      </c>
      <c r="B7" s="53" t="s">
        <v>9</v>
      </c>
      <c r="C7" s="1">
        <v>62637.428732199325</v>
      </c>
      <c r="D7" s="1">
        <v>59659.319570000007</v>
      </c>
      <c r="E7" s="1">
        <v>57542.598269999922</v>
      </c>
      <c r="F7" s="1">
        <v>57883.416680000002</v>
      </c>
      <c r="G7" s="1">
        <v>59896.823369999984</v>
      </c>
      <c r="H7" s="1">
        <v>56463.600156522523</v>
      </c>
      <c r="I7" s="1">
        <v>58351.429250000074</v>
      </c>
      <c r="J7" s="1">
        <v>59820.711440000014</v>
      </c>
      <c r="K7" s="1">
        <v>55956.111650000013</v>
      </c>
      <c r="L7" s="1">
        <v>40101.857229999987</v>
      </c>
      <c r="M7" s="1">
        <v>46558.897907594546</v>
      </c>
      <c r="N7" s="1">
        <v>47005.716622418564</v>
      </c>
      <c r="O7" s="1">
        <v>47200.532075356597</v>
      </c>
      <c r="P7" s="1">
        <v>43142.02624934716</v>
      </c>
      <c r="Q7" s="1">
        <v>43403.116735853684</v>
      </c>
      <c r="R7" s="1">
        <v>40065.971262397812</v>
      </c>
    </row>
    <row r="8" spans="1:18" ht="11.25" customHeight="1" x14ac:dyDescent="0.25">
      <c r="A8" s="52" t="s">
        <v>10</v>
      </c>
      <c r="B8" s="53" t="s">
        <v>11</v>
      </c>
      <c r="C8" s="1">
        <v>156795.98437262487</v>
      </c>
      <c r="D8" s="1">
        <v>159139.47495999996</v>
      </c>
      <c r="E8" s="1">
        <v>158295.55694000004</v>
      </c>
      <c r="F8" s="1">
        <v>164270.20637000003</v>
      </c>
      <c r="G8" s="1">
        <v>158496.10696000003</v>
      </c>
      <c r="H8" s="1">
        <v>156378.26570718936</v>
      </c>
      <c r="I8" s="1">
        <v>166723.76471000002</v>
      </c>
      <c r="J8" s="1">
        <v>161935.81770000001</v>
      </c>
      <c r="K8" s="1">
        <v>147339.58947999997</v>
      </c>
      <c r="L8" s="1">
        <v>132207.86055000001</v>
      </c>
      <c r="M8" s="1">
        <v>140281.41118294845</v>
      </c>
      <c r="N8" s="1">
        <v>137594.0299712547</v>
      </c>
      <c r="O8" s="1">
        <v>144890.30157208792</v>
      </c>
      <c r="P8" s="1">
        <v>146065.48251824669</v>
      </c>
      <c r="Q8" s="1">
        <v>130227.97372677107</v>
      </c>
      <c r="R8" s="1">
        <v>129260.8358784382</v>
      </c>
    </row>
    <row r="9" spans="1:18" ht="11.25" customHeight="1" x14ac:dyDescent="0.25">
      <c r="A9" s="52" t="s">
        <v>12</v>
      </c>
      <c r="B9" s="53" t="s">
        <v>13</v>
      </c>
      <c r="C9" s="1">
        <v>1986.0692927969656</v>
      </c>
      <c r="D9" s="1">
        <v>1572.1875399999967</v>
      </c>
      <c r="E9" s="1">
        <v>1747.174</v>
      </c>
      <c r="F9" s="1">
        <v>1624.7659499999997</v>
      </c>
      <c r="G9" s="1">
        <v>1918.6285799999994</v>
      </c>
      <c r="H9" s="1">
        <v>2341.8814890050608</v>
      </c>
      <c r="I9" s="1">
        <v>2226.3495900000003</v>
      </c>
      <c r="J9" s="1">
        <v>2563.1660199999997</v>
      </c>
      <c r="K9" s="1">
        <v>2119.9689800000006</v>
      </c>
      <c r="L9" s="1">
        <v>1604.8363800000002</v>
      </c>
      <c r="M9" s="1">
        <v>1235.3206342868411</v>
      </c>
      <c r="N9" s="1">
        <v>1803.4558884580276</v>
      </c>
      <c r="O9" s="1">
        <v>1902.471817940949</v>
      </c>
      <c r="P9" s="1">
        <v>1500.6325198898608</v>
      </c>
      <c r="Q9" s="1">
        <v>1604.1982337154413</v>
      </c>
      <c r="R9" s="1">
        <v>1630.2088028956221</v>
      </c>
    </row>
    <row r="10" spans="1:18" ht="11.25" customHeight="1" x14ac:dyDescent="0.25">
      <c r="A10" s="50" t="s">
        <v>14</v>
      </c>
      <c r="B10" s="51" t="s">
        <v>15</v>
      </c>
      <c r="C10" s="2">
        <v>6.3047520352491802</v>
      </c>
      <c r="D10" s="2">
        <v>-7.7069999999604306</v>
      </c>
      <c r="E10" s="2">
        <v>35.001379999993503</v>
      </c>
      <c r="F10" s="2">
        <v>13.305280000027267</v>
      </c>
      <c r="G10" s="2">
        <v>19.600820000007616</v>
      </c>
      <c r="H10" s="2">
        <v>60.187105322650268</v>
      </c>
      <c r="I10" s="2">
        <v>59.502819999978897</v>
      </c>
      <c r="J10" s="2">
        <v>74.898349999991808</v>
      </c>
      <c r="K10" s="2">
        <v>156.10643000000294</v>
      </c>
      <c r="L10" s="2">
        <v>102.30087000000646</v>
      </c>
      <c r="M10" s="2">
        <v>327.52826946505081</v>
      </c>
      <c r="N10" s="2">
        <v>217.66136974740871</v>
      </c>
      <c r="O10" s="2">
        <v>172.15985720303308</v>
      </c>
      <c r="P10" s="2">
        <v>135.06751999869891</v>
      </c>
      <c r="Q10" s="2">
        <v>88.205708718765663</v>
      </c>
      <c r="R10" s="2">
        <v>136.4279726631683</v>
      </c>
    </row>
    <row r="11" spans="1:18" ht="11.25" customHeight="1" x14ac:dyDescent="0.25">
      <c r="A11" s="50" t="s">
        <v>308</v>
      </c>
      <c r="B11" s="51" t="s">
        <v>309</v>
      </c>
      <c r="C11" s="2">
        <v>4276.7413462999466</v>
      </c>
      <c r="D11" s="2">
        <v>4699.25378000001</v>
      </c>
      <c r="E11" s="2">
        <v>5299.7987899999425</v>
      </c>
      <c r="F11" s="2">
        <v>4555.0012700000116</v>
      </c>
      <c r="G11" s="2">
        <v>2777.7703999999867</v>
      </c>
      <c r="H11" s="2">
        <v>1856.212969891476</v>
      </c>
      <c r="I11" s="2">
        <v>1665.5084299999689</v>
      </c>
      <c r="J11" s="2">
        <v>1193.6257100000075</v>
      </c>
      <c r="K11" s="2">
        <v>626.14935000000696</v>
      </c>
      <c r="L11" s="2">
        <v>177.41304000002856</v>
      </c>
      <c r="M11" s="2">
        <v>502.33379337911902</v>
      </c>
      <c r="N11" s="2">
        <v>-522.12110285853669</v>
      </c>
      <c r="O11" s="2">
        <v>-1036.7641392339046</v>
      </c>
      <c r="P11" s="2">
        <v>76.935778310356909</v>
      </c>
      <c r="Q11" s="2">
        <v>520.71807975007323</v>
      </c>
      <c r="R11" s="2">
        <v>103.39787795588381</v>
      </c>
    </row>
    <row r="12" spans="1:18" ht="11.25" customHeight="1" x14ac:dyDescent="0.25">
      <c r="A12" s="52" t="s">
        <v>16</v>
      </c>
      <c r="B12" s="53" t="s">
        <v>17</v>
      </c>
      <c r="C12" s="1">
        <v>4276.7413462999466</v>
      </c>
      <c r="D12" s="1">
        <v>4699.25378000001</v>
      </c>
      <c r="E12" s="1">
        <v>5299.7987899999425</v>
      </c>
      <c r="F12" s="1">
        <v>4555.0012700000116</v>
      </c>
      <c r="G12" s="1">
        <v>2777.7703999999867</v>
      </c>
      <c r="H12" s="1">
        <v>1856.212969891476</v>
      </c>
      <c r="I12" s="1">
        <v>1665.5084299999689</v>
      </c>
      <c r="J12" s="1">
        <v>1193.6257100000075</v>
      </c>
      <c r="K12" s="1">
        <v>626.14935000000696</v>
      </c>
      <c r="L12" s="1">
        <v>177.41304000002856</v>
      </c>
      <c r="M12" s="1">
        <v>502.33379337911902</v>
      </c>
      <c r="N12" s="1">
        <v>-522.12110285853669</v>
      </c>
      <c r="O12" s="1">
        <v>-1036.7641392339046</v>
      </c>
      <c r="P12" s="1">
        <v>76.935778310356909</v>
      </c>
      <c r="Q12" s="1">
        <v>520.71807975007323</v>
      </c>
      <c r="R12" s="1">
        <v>103.39787795588381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7.2599094145226672</v>
      </c>
      <c r="D14" s="2">
        <v>34.305300000000102</v>
      </c>
      <c r="E14" s="2">
        <v>244.07695000000001</v>
      </c>
      <c r="F14" s="2">
        <v>248.59287999999992</v>
      </c>
      <c r="G14" s="2">
        <v>-1.6528000000000702</v>
      </c>
      <c r="H14" s="2">
        <v>-79.236364221349504</v>
      </c>
      <c r="I14" s="2">
        <v>-138.50151000000005</v>
      </c>
      <c r="J14" s="2">
        <v>-125.00707000000011</v>
      </c>
      <c r="K14" s="2">
        <v>-53.10274000000004</v>
      </c>
      <c r="L14" s="2">
        <v>-24.208140000000185</v>
      </c>
      <c r="M14" s="2">
        <v>-136.90697527906252</v>
      </c>
      <c r="N14" s="2">
        <v>-161.12968297336374</v>
      </c>
      <c r="O14" s="2">
        <v>-78.343853618182834</v>
      </c>
      <c r="P14" s="2">
        <v>16.164688344499837</v>
      </c>
      <c r="Q14" s="2">
        <v>37.809224699056131</v>
      </c>
      <c r="R14" s="2">
        <v>-104.4025674277334</v>
      </c>
    </row>
    <row r="15" spans="1:18" ht="11.25" customHeight="1" x14ac:dyDescent="0.25">
      <c r="A15" s="54" t="s">
        <v>310</v>
      </c>
      <c r="B15" s="49" t="s">
        <v>311</v>
      </c>
      <c r="C15" s="3">
        <v>92570.40230022739</v>
      </c>
      <c r="D15" s="3">
        <v>95144.672060000041</v>
      </c>
      <c r="E15" s="3">
        <v>95774.560920000033</v>
      </c>
      <c r="F15" s="3">
        <v>97340.127649999995</v>
      </c>
      <c r="G15" s="3">
        <v>95853.658060000031</v>
      </c>
      <c r="H15" s="3">
        <v>92701.403280757251</v>
      </c>
      <c r="I15" s="3">
        <v>93147.823539999998</v>
      </c>
      <c r="J15" s="3">
        <v>93896.648099999991</v>
      </c>
      <c r="K15" s="3">
        <v>90706.893039999966</v>
      </c>
      <c r="L15" s="3">
        <v>87601.867340000012</v>
      </c>
      <c r="M15" s="3">
        <v>86786.803470116254</v>
      </c>
      <c r="N15" s="3">
        <v>91010.363038864292</v>
      </c>
      <c r="O15" s="3">
        <v>90990.945767601486</v>
      </c>
      <c r="P15" s="3">
        <v>86364.162766332331</v>
      </c>
      <c r="Q15" s="3">
        <v>83630.606347401073</v>
      </c>
      <c r="R15" s="3">
        <v>83008.703338711784</v>
      </c>
    </row>
    <row r="16" spans="1:18" ht="11.25" customHeight="1" x14ac:dyDescent="0.25">
      <c r="A16" s="50" t="s">
        <v>22</v>
      </c>
      <c r="B16" s="51" t="s">
        <v>23</v>
      </c>
      <c r="C16" s="2">
        <v>89940.489377991224</v>
      </c>
      <c r="D16" s="2">
        <v>91940.307110000009</v>
      </c>
      <c r="E16" s="2">
        <v>92410.357860000018</v>
      </c>
      <c r="F16" s="2">
        <v>93859.753689999998</v>
      </c>
      <c r="G16" s="2">
        <v>92874.574370000017</v>
      </c>
      <c r="H16" s="2">
        <v>90103.451675495642</v>
      </c>
      <c r="I16" s="2">
        <v>90068.627010000011</v>
      </c>
      <c r="J16" s="2">
        <v>90515.562339999975</v>
      </c>
      <c r="K16" s="2">
        <v>87689.250099999976</v>
      </c>
      <c r="L16" s="2">
        <v>84864.399680000017</v>
      </c>
      <c r="M16" s="2">
        <v>83592.918237561724</v>
      </c>
      <c r="N16" s="2">
        <v>88067.631089987277</v>
      </c>
      <c r="O16" s="2">
        <v>88519.347919480904</v>
      </c>
      <c r="P16" s="2">
        <v>84233.125154892696</v>
      </c>
      <c r="Q16" s="2">
        <v>81473.201459693577</v>
      </c>
      <c r="R16" s="2">
        <v>80950.688610432189</v>
      </c>
    </row>
    <row r="17" spans="1:18" ht="11.25" customHeight="1" x14ac:dyDescent="0.25">
      <c r="A17" s="55" t="s">
        <v>25</v>
      </c>
      <c r="B17" s="51" t="s">
        <v>26</v>
      </c>
      <c r="C17" s="2">
        <v>2647.5824464986604</v>
      </c>
      <c r="D17" s="2">
        <v>3341.0042899999999</v>
      </c>
      <c r="E17" s="2">
        <v>3610.87997</v>
      </c>
      <c r="F17" s="2">
        <v>3725.4276299999992</v>
      </c>
      <c r="G17" s="2">
        <v>3198.6835799999999</v>
      </c>
      <c r="H17" s="2">
        <v>2830.5701411685709</v>
      </c>
      <c r="I17" s="2">
        <v>3377.3240999999998</v>
      </c>
      <c r="J17" s="2">
        <v>3635.7318699999996</v>
      </c>
      <c r="K17" s="2">
        <v>3344.9695099999994</v>
      </c>
      <c r="L17" s="2">
        <v>3052.1748499999999</v>
      </c>
      <c r="M17" s="2">
        <v>3488.6285835381191</v>
      </c>
      <c r="N17" s="2">
        <v>3182.5382263267779</v>
      </c>
      <c r="O17" s="2">
        <v>2753.4361370261458</v>
      </c>
      <c r="P17" s="2">
        <v>2391.3843954325948</v>
      </c>
      <c r="Q17" s="2">
        <v>2440.6774985157858</v>
      </c>
      <c r="R17" s="2">
        <v>2308.8077880406486</v>
      </c>
    </row>
    <row r="18" spans="1:18" ht="11.25" customHeight="1" x14ac:dyDescent="0.25">
      <c r="A18" s="56" t="s">
        <v>312</v>
      </c>
      <c r="B18" s="51" t="s">
        <v>24</v>
      </c>
      <c r="C18" s="2">
        <v>5.734727130002284</v>
      </c>
      <c r="D18" s="2">
        <v>-84.045020000000022</v>
      </c>
      <c r="E18" s="2">
        <v>-188.37880000000041</v>
      </c>
      <c r="F18" s="2">
        <v>-167.14622999999756</v>
      </c>
      <c r="G18" s="2">
        <v>-194.29907999999978</v>
      </c>
      <c r="H18" s="2">
        <v>-213.03233445526121</v>
      </c>
      <c r="I18" s="2">
        <v>-241.52139000000125</v>
      </c>
      <c r="J18" s="2">
        <v>-201.17922000000044</v>
      </c>
      <c r="K18" s="2">
        <v>-323.94560000000047</v>
      </c>
      <c r="L18" s="2">
        <v>-304.26076000000103</v>
      </c>
      <c r="M18" s="2">
        <v>-262.73387886346654</v>
      </c>
      <c r="N18" s="2">
        <v>-218.3058781493869</v>
      </c>
      <c r="O18" s="2">
        <v>-293.78078445173696</v>
      </c>
      <c r="P18" s="2">
        <v>-249.83797628395223</v>
      </c>
      <c r="Q18" s="2">
        <v>-276.11045185603643</v>
      </c>
      <c r="R18" s="2">
        <v>-283.74967523418536</v>
      </c>
    </row>
    <row r="19" spans="1:18" ht="11.25" customHeight="1" x14ac:dyDescent="0.25">
      <c r="A19" s="55" t="s">
        <v>27</v>
      </c>
      <c r="B19" s="51" t="s">
        <v>28</v>
      </c>
      <c r="C19" s="2">
        <v>-23.404251392494388</v>
      </c>
      <c r="D19" s="2">
        <v>-52.594319999999982</v>
      </c>
      <c r="E19" s="2">
        <v>-58.298110000000349</v>
      </c>
      <c r="F19" s="2">
        <v>-77.907440000000719</v>
      </c>
      <c r="G19" s="2">
        <v>-25.30080999999889</v>
      </c>
      <c r="H19" s="2">
        <v>-19.586201451689661</v>
      </c>
      <c r="I19" s="2">
        <v>-56.606179999997877</v>
      </c>
      <c r="J19" s="2">
        <v>-53.466889999998799</v>
      </c>
      <c r="K19" s="2">
        <v>-3.3809699999996212</v>
      </c>
      <c r="L19" s="2">
        <v>-10.446429999999964</v>
      </c>
      <c r="M19" s="2">
        <v>-32.00947212010071</v>
      </c>
      <c r="N19" s="2">
        <v>-21.500399300366524</v>
      </c>
      <c r="O19" s="2">
        <v>11.942495546144457</v>
      </c>
      <c r="P19" s="2">
        <v>-10.508807708987916</v>
      </c>
      <c r="Q19" s="2">
        <v>-7.1621589522437574</v>
      </c>
      <c r="R19" s="2">
        <v>32.95661547313351</v>
      </c>
    </row>
    <row r="20" spans="1:18" ht="11.25" customHeight="1" x14ac:dyDescent="0.25">
      <c r="A20" s="48" t="s">
        <v>29</v>
      </c>
      <c r="B20" s="49" t="s">
        <v>30</v>
      </c>
      <c r="C20" s="3">
        <v>2879.4449790421577</v>
      </c>
      <c r="D20" s="3">
        <v>2810.2138900000004</v>
      </c>
      <c r="E20" s="3">
        <v>2772.00414</v>
      </c>
      <c r="F20" s="3">
        <v>3256.6053400000001</v>
      </c>
      <c r="G20" s="3">
        <v>3260.4379399999998</v>
      </c>
      <c r="H20" s="3">
        <v>3132.7031991030804</v>
      </c>
      <c r="I20" s="3">
        <v>2972.1048300000011</v>
      </c>
      <c r="J20" s="3">
        <v>3603.0965199999996</v>
      </c>
      <c r="K20" s="3">
        <v>3326.3025199999997</v>
      </c>
      <c r="L20" s="3">
        <v>2959.3460599999999</v>
      </c>
      <c r="M20" s="3">
        <v>3845.4421418270003</v>
      </c>
      <c r="N20" s="3">
        <v>3983.4098573218425</v>
      </c>
      <c r="O20" s="3">
        <v>3725.5614831694802</v>
      </c>
      <c r="P20" s="3">
        <v>4354.8126889399346</v>
      </c>
      <c r="Q20" s="3">
        <v>4384.9483148471063</v>
      </c>
      <c r="R20" s="3">
        <v>3804.8657761476384</v>
      </c>
    </row>
    <row r="21" spans="1:18" ht="11.25" customHeight="1" x14ac:dyDescent="0.25">
      <c r="A21" s="46" t="s">
        <v>31</v>
      </c>
      <c r="B21" s="47" t="s">
        <v>32</v>
      </c>
      <c r="C21" s="4">
        <v>662237.38380190718</v>
      </c>
      <c r="D21" s="4">
        <v>677330.78225999977</v>
      </c>
      <c r="E21" s="4">
        <v>673407.08920999989</v>
      </c>
      <c r="F21" s="4">
        <v>676662.6156700002</v>
      </c>
      <c r="G21" s="4">
        <v>679497.41122999997</v>
      </c>
      <c r="H21" s="4">
        <v>679413.98822928243</v>
      </c>
      <c r="I21" s="4">
        <v>675965.39097999979</v>
      </c>
      <c r="J21" s="4">
        <v>656264.17054999981</v>
      </c>
      <c r="K21" s="4">
        <v>652574.60692999989</v>
      </c>
      <c r="L21" s="4">
        <v>615285.25637000008</v>
      </c>
      <c r="M21" s="4">
        <v>610927.75383456494</v>
      </c>
      <c r="N21" s="4">
        <v>589404.60538037936</v>
      </c>
      <c r="O21" s="4">
        <v>567714.78333375871</v>
      </c>
      <c r="P21" s="4">
        <v>554144.10699726001</v>
      </c>
      <c r="Q21" s="4">
        <v>551803.68459757068</v>
      </c>
      <c r="R21" s="4">
        <v>560105.95336932631</v>
      </c>
    </row>
    <row r="22" spans="1:18" ht="11.25" customHeight="1" x14ac:dyDescent="0.25">
      <c r="A22" s="48" t="s">
        <v>313</v>
      </c>
      <c r="B22" s="49" t="s">
        <v>314</v>
      </c>
      <c r="C22" s="3">
        <v>683168.28911165602</v>
      </c>
      <c r="D22" s="3">
        <v>680746.50422</v>
      </c>
      <c r="E22" s="3">
        <v>673368.63472999982</v>
      </c>
      <c r="F22" s="3">
        <v>687353.09440000006</v>
      </c>
      <c r="G22" s="3">
        <v>704348.38093999994</v>
      </c>
      <c r="H22" s="3">
        <v>706377.7755295781</v>
      </c>
      <c r="I22" s="3">
        <v>699473.84387999971</v>
      </c>
      <c r="J22" s="3">
        <v>688985.73465999984</v>
      </c>
      <c r="K22" s="3">
        <v>688807.80080999981</v>
      </c>
      <c r="L22" s="3">
        <v>637063.8100099999</v>
      </c>
      <c r="M22" s="3">
        <v>626365.91095171671</v>
      </c>
      <c r="N22" s="3">
        <v>614168.14808721282</v>
      </c>
      <c r="O22" s="3">
        <v>610363.67056717223</v>
      </c>
      <c r="P22" s="3">
        <v>584514.39388744766</v>
      </c>
      <c r="Q22" s="3">
        <v>580755.42147186224</v>
      </c>
      <c r="R22" s="3">
        <v>609148.40225445037</v>
      </c>
    </row>
    <row r="23" spans="1:18" ht="11.25" customHeight="1" x14ac:dyDescent="0.25">
      <c r="A23" s="50" t="s">
        <v>315</v>
      </c>
      <c r="B23" s="51" t="s">
        <v>316</v>
      </c>
      <c r="C23" s="2">
        <v>673467.99753598799</v>
      </c>
      <c r="D23" s="2">
        <v>667112.02606000006</v>
      </c>
      <c r="E23" s="2">
        <v>659276.34081999981</v>
      </c>
      <c r="F23" s="2">
        <v>675958.90945000004</v>
      </c>
      <c r="G23" s="2">
        <v>692252.22370999993</v>
      </c>
      <c r="H23" s="2">
        <v>693706.45093010832</v>
      </c>
      <c r="I23" s="2">
        <v>681314.64522999979</v>
      </c>
      <c r="J23" s="2">
        <v>671763.20796999987</v>
      </c>
      <c r="K23" s="2">
        <v>672301.75902999984</v>
      </c>
      <c r="L23" s="2">
        <v>623091.33505999995</v>
      </c>
      <c r="M23" s="2">
        <v>617572.65251692967</v>
      </c>
      <c r="N23" s="2">
        <v>600422.58346054703</v>
      </c>
      <c r="O23" s="2">
        <v>600401.00362113153</v>
      </c>
      <c r="P23" s="2">
        <v>567471.18284205894</v>
      </c>
      <c r="Q23" s="2">
        <v>566608.57871277595</v>
      </c>
      <c r="R23" s="2">
        <v>597043.15867155429</v>
      </c>
    </row>
    <row r="24" spans="1:18" ht="11.25" customHeight="1" x14ac:dyDescent="0.25">
      <c r="A24" s="52" t="s">
        <v>33</v>
      </c>
      <c r="B24" s="53" t="s">
        <v>34</v>
      </c>
      <c r="C24" s="1">
        <v>658656.97992912424</v>
      </c>
      <c r="D24" s="1">
        <v>651335.03029000002</v>
      </c>
      <c r="E24" s="1">
        <v>641646.95126999973</v>
      </c>
      <c r="F24" s="1">
        <v>658423.31196999992</v>
      </c>
      <c r="G24" s="1">
        <v>674080.68952999997</v>
      </c>
      <c r="H24" s="1">
        <v>675800.91872986988</v>
      </c>
      <c r="I24" s="1">
        <v>660666.18605999975</v>
      </c>
      <c r="J24" s="1">
        <v>654438.34569999995</v>
      </c>
      <c r="K24" s="1">
        <v>656338.12056999991</v>
      </c>
      <c r="L24" s="1">
        <v>606698.04021000001</v>
      </c>
      <c r="M24" s="1">
        <v>602578.90656986355</v>
      </c>
      <c r="N24" s="1">
        <v>586316.07939325285</v>
      </c>
      <c r="O24" s="1">
        <v>587208.90003105497</v>
      </c>
      <c r="P24" s="1">
        <v>553494.56066060811</v>
      </c>
      <c r="Q24" s="1">
        <v>553365.7976659534</v>
      </c>
      <c r="R24" s="1">
        <v>583807.49889317597</v>
      </c>
    </row>
    <row r="25" spans="1:18" ht="11.25" customHeight="1" x14ac:dyDescent="0.25">
      <c r="A25" s="52" t="s">
        <v>35</v>
      </c>
      <c r="B25" s="53" t="s">
        <v>36</v>
      </c>
      <c r="C25" s="1">
        <v>14811.017606863812</v>
      </c>
      <c r="D25" s="1">
        <v>15776.99577</v>
      </c>
      <c r="E25" s="1">
        <v>17629.38955</v>
      </c>
      <c r="F25" s="1">
        <v>17535.59748</v>
      </c>
      <c r="G25" s="1">
        <v>18171.534179999995</v>
      </c>
      <c r="H25" s="1">
        <v>17905.532200238544</v>
      </c>
      <c r="I25" s="1">
        <v>20648.459169999991</v>
      </c>
      <c r="J25" s="1">
        <v>17324.862270000005</v>
      </c>
      <c r="K25" s="1">
        <v>15963.638459999998</v>
      </c>
      <c r="L25" s="1">
        <v>16393.294850000006</v>
      </c>
      <c r="M25" s="1">
        <v>14993.745947066202</v>
      </c>
      <c r="N25" s="1">
        <v>14106.504067294058</v>
      </c>
      <c r="O25" s="1">
        <v>13192.103590076531</v>
      </c>
      <c r="P25" s="1">
        <v>13976.622181450683</v>
      </c>
      <c r="Q25" s="1">
        <v>13242.78104682254</v>
      </c>
      <c r="R25" s="1">
        <v>13235.659778378393</v>
      </c>
    </row>
    <row r="26" spans="1:18" ht="11.25" customHeight="1" x14ac:dyDescent="0.25">
      <c r="A26" s="50" t="s">
        <v>317</v>
      </c>
      <c r="B26" s="51" t="s">
        <v>318</v>
      </c>
      <c r="C26" s="2">
        <v>9700.2915756680177</v>
      </c>
      <c r="D26" s="2">
        <v>13634.478160000001</v>
      </c>
      <c r="E26" s="2">
        <v>14092.293909999991</v>
      </c>
      <c r="F26" s="2">
        <v>11394.184950000004</v>
      </c>
      <c r="G26" s="2">
        <v>12096.157229999993</v>
      </c>
      <c r="H26" s="2">
        <v>12671.324599469845</v>
      </c>
      <c r="I26" s="2">
        <v>18159.198649999977</v>
      </c>
      <c r="J26" s="2">
        <v>17222.526690000006</v>
      </c>
      <c r="K26" s="2">
        <v>16506.041779999992</v>
      </c>
      <c r="L26" s="2">
        <v>13972.474949999987</v>
      </c>
      <c r="M26" s="2">
        <v>8793.2584347870561</v>
      </c>
      <c r="N26" s="2">
        <v>13745.564626665866</v>
      </c>
      <c r="O26" s="2">
        <v>9962.6669460407174</v>
      </c>
      <c r="P26" s="2">
        <v>17043.211045388784</v>
      </c>
      <c r="Q26" s="2">
        <v>14146.842759086425</v>
      </c>
      <c r="R26" s="2">
        <v>12105.24358289609</v>
      </c>
    </row>
    <row r="27" spans="1:18" ht="11.25" customHeight="1" x14ac:dyDescent="0.25">
      <c r="A27" s="52" t="s">
        <v>37</v>
      </c>
      <c r="B27" s="53" t="s">
        <v>38</v>
      </c>
      <c r="C27" s="1">
        <v>7075.7583088722968</v>
      </c>
      <c r="D27" s="1">
        <v>10998.587550000006</v>
      </c>
      <c r="E27" s="1">
        <v>9911.695579999996</v>
      </c>
      <c r="F27" s="1">
        <v>7029.0846300000039</v>
      </c>
      <c r="G27" s="1">
        <v>8206.6505699999962</v>
      </c>
      <c r="H27" s="1">
        <v>7722.9885652337034</v>
      </c>
      <c r="I27" s="1">
        <v>12701.194189999978</v>
      </c>
      <c r="J27" s="1">
        <v>12148.324110000007</v>
      </c>
      <c r="K27" s="1">
        <v>11315.038410000001</v>
      </c>
      <c r="L27" s="1">
        <v>9266.9844399999911</v>
      </c>
      <c r="M27" s="1">
        <v>4358.2476291433268</v>
      </c>
      <c r="N27" s="1">
        <v>9523.2964469982053</v>
      </c>
      <c r="O27" s="1">
        <v>5714.5046854616257</v>
      </c>
      <c r="P27" s="1">
        <v>12491.124394443088</v>
      </c>
      <c r="Q27" s="1">
        <v>10123.173497905958</v>
      </c>
      <c r="R27" s="1">
        <v>7685.0239440782198</v>
      </c>
    </row>
    <row r="28" spans="1:18" ht="11.25" customHeight="1" x14ac:dyDescent="0.25">
      <c r="A28" s="52" t="s">
        <v>39</v>
      </c>
      <c r="B28" s="53" t="s">
        <v>40</v>
      </c>
      <c r="C28" s="1">
        <v>2050.8740541423904</v>
      </c>
      <c r="D28" s="1">
        <v>2093.1940900000004</v>
      </c>
      <c r="E28" s="1">
        <v>2292.1013700000003</v>
      </c>
      <c r="F28" s="1">
        <v>2544.8011299999998</v>
      </c>
      <c r="G28" s="1">
        <v>3230.4047300000002</v>
      </c>
      <c r="H28" s="1">
        <v>3971.0029916121903</v>
      </c>
      <c r="I28" s="1">
        <v>4267.6994599999989</v>
      </c>
      <c r="J28" s="1">
        <v>4214.7023399999998</v>
      </c>
      <c r="K28" s="1">
        <v>4489.6039299999993</v>
      </c>
      <c r="L28" s="1">
        <v>4042.0942799999993</v>
      </c>
      <c r="M28" s="1">
        <v>3647.965317564534</v>
      </c>
      <c r="N28" s="1">
        <v>3456.7439569175435</v>
      </c>
      <c r="O28" s="1">
        <v>3103.3008965265458</v>
      </c>
      <c r="P28" s="1">
        <v>3182.7843616195555</v>
      </c>
      <c r="Q28" s="1">
        <v>2694.2302463664546</v>
      </c>
      <c r="R28" s="1">
        <v>2870.9697617181682</v>
      </c>
    </row>
    <row r="29" spans="1:18" ht="11.25" customHeight="1" x14ac:dyDescent="0.25">
      <c r="A29" s="57" t="s">
        <v>41</v>
      </c>
      <c r="B29" s="53" t="s">
        <v>42</v>
      </c>
      <c r="C29" s="1">
        <v>573.65921265332884</v>
      </c>
      <c r="D29" s="1">
        <v>542.69651999999996</v>
      </c>
      <c r="E29" s="1">
        <v>1888.4969599999999</v>
      </c>
      <c r="F29" s="1">
        <v>1820.2991900000002</v>
      </c>
      <c r="G29" s="1">
        <v>659.10192999999992</v>
      </c>
      <c r="H29" s="1">
        <v>977.33304262394665</v>
      </c>
      <c r="I29" s="1">
        <v>1190.3050000000001</v>
      </c>
      <c r="J29" s="1">
        <v>859.50024000000008</v>
      </c>
      <c r="K29" s="1">
        <v>701.39944000000003</v>
      </c>
      <c r="L29" s="1">
        <v>663.39623000000006</v>
      </c>
      <c r="M29" s="1">
        <v>787.04548807919264</v>
      </c>
      <c r="N29" s="1">
        <v>765.52422275011941</v>
      </c>
      <c r="O29" s="1">
        <v>1144.8613640525509</v>
      </c>
      <c r="P29" s="1">
        <v>1369.3022893261407</v>
      </c>
      <c r="Q29" s="1">
        <v>1329.439014814011</v>
      </c>
      <c r="R29" s="1">
        <v>1549.2498770997024</v>
      </c>
    </row>
    <row r="30" spans="1:18" ht="11.25" customHeight="1" x14ac:dyDescent="0.25">
      <c r="A30" s="48" t="s">
        <v>319</v>
      </c>
      <c r="B30" s="49" t="s">
        <v>320</v>
      </c>
      <c r="C30" s="3">
        <v>-20930.905309748719</v>
      </c>
      <c r="D30" s="3">
        <v>-3415.7219599999953</v>
      </c>
      <c r="E30" s="3">
        <v>38.454480000305921</v>
      </c>
      <c r="F30" s="3">
        <v>-10690.478729999973</v>
      </c>
      <c r="G30" s="3">
        <v>-24850.969710000092</v>
      </c>
      <c r="H30" s="3">
        <v>-26963.787300295662</v>
      </c>
      <c r="I30" s="3">
        <v>-23508.452900000033</v>
      </c>
      <c r="J30" s="3">
        <v>-32721.564110000036</v>
      </c>
      <c r="K30" s="3">
        <v>-36233.193879999919</v>
      </c>
      <c r="L30" s="3">
        <v>-21778.553640000173</v>
      </c>
      <c r="M30" s="3">
        <v>-15438.157117151655</v>
      </c>
      <c r="N30" s="3">
        <v>-24763.542706833454</v>
      </c>
      <c r="O30" s="3">
        <v>-42648.887233413523</v>
      </c>
      <c r="P30" s="3">
        <v>-30370.28689018765</v>
      </c>
      <c r="Q30" s="3">
        <v>-28951.736874291499</v>
      </c>
      <c r="R30" s="3">
        <v>-49042.448885124002</v>
      </c>
    </row>
    <row r="31" spans="1:18" ht="11.25" customHeight="1" x14ac:dyDescent="0.25">
      <c r="A31" s="50" t="s">
        <v>321</v>
      </c>
      <c r="B31" s="51" t="s">
        <v>322</v>
      </c>
      <c r="C31" s="2">
        <v>2756.4726889582457</v>
      </c>
      <c r="D31" s="2">
        <v>3221.9996799999944</v>
      </c>
      <c r="E31" s="2">
        <v>3814.9990799999991</v>
      </c>
      <c r="F31" s="2">
        <v>4183.4008799999974</v>
      </c>
      <c r="G31" s="2">
        <v>4130.1935599999979</v>
      </c>
      <c r="H31" s="2">
        <v>4040.3877785735458</v>
      </c>
      <c r="I31" s="2">
        <v>3911.6795099999968</v>
      </c>
      <c r="J31" s="2">
        <v>4312.3889299999983</v>
      </c>
      <c r="K31" s="2">
        <v>4009.0434899999987</v>
      </c>
      <c r="L31" s="2">
        <v>3705.0970699999989</v>
      </c>
      <c r="M31" s="2">
        <v>4074.32842103857</v>
      </c>
      <c r="N31" s="2">
        <v>3725.0891346075923</v>
      </c>
      <c r="O31" s="2">
        <v>3698.2895598004097</v>
      </c>
      <c r="P31" s="2">
        <v>3460.4463938540084</v>
      </c>
      <c r="Q31" s="2">
        <v>3681.90503487149</v>
      </c>
      <c r="R31" s="2">
        <v>3312.9358937613474</v>
      </c>
    </row>
    <row r="32" spans="1:18" ht="11.25" customHeight="1" x14ac:dyDescent="0.25">
      <c r="A32" s="52" t="s">
        <v>323</v>
      </c>
      <c r="B32" s="53" t="s">
        <v>43</v>
      </c>
      <c r="C32" s="1">
        <v>2745.8201968090143</v>
      </c>
      <c r="D32" s="1">
        <v>2994.9999999999964</v>
      </c>
      <c r="E32" s="1">
        <v>3501.7000000000021</v>
      </c>
      <c r="F32" s="1">
        <v>3901.9999999999995</v>
      </c>
      <c r="G32" s="1">
        <v>3848.7999999999984</v>
      </c>
      <c r="H32" s="1">
        <v>3659.8834432024387</v>
      </c>
      <c r="I32" s="1">
        <v>3513.1999999999971</v>
      </c>
      <c r="J32" s="1">
        <v>3885.699999999998</v>
      </c>
      <c r="K32" s="1">
        <v>3609.099999999999</v>
      </c>
      <c r="L32" s="1">
        <v>3358.6999999999989</v>
      </c>
      <c r="M32" s="1">
        <v>3679.4449221362443</v>
      </c>
      <c r="N32" s="1">
        <v>3305.3883634279146</v>
      </c>
      <c r="O32" s="1">
        <v>3291.5830706028355</v>
      </c>
      <c r="P32" s="1">
        <v>3095.1084360370664</v>
      </c>
      <c r="Q32" s="1">
        <v>3277.5628164708005</v>
      </c>
      <c r="R32" s="1">
        <v>3002.0063055316687</v>
      </c>
    </row>
    <row r="33" spans="1:18" ht="11.25" customHeight="1" x14ac:dyDescent="0.25">
      <c r="A33" s="52" t="s">
        <v>44</v>
      </c>
      <c r="B33" s="53" t="s">
        <v>45</v>
      </c>
      <c r="C33" s="1">
        <v>10.652492149227101</v>
      </c>
      <c r="D33" s="1">
        <v>226.99968000000013</v>
      </c>
      <c r="E33" s="1">
        <v>313.29907999999955</v>
      </c>
      <c r="F33" s="1">
        <v>281.40087999999992</v>
      </c>
      <c r="G33" s="1">
        <v>281.39356000000043</v>
      </c>
      <c r="H33" s="1">
        <v>380.50433537110735</v>
      </c>
      <c r="I33" s="1">
        <v>398.47951000000012</v>
      </c>
      <c r="J33" s="1">
        <v>426.68893000000003</v>
      </c>
      <c r="K33" s="1">
        <v>399.94348999999966</v>
      </c>
      <c r="L33" s="1">
        <v>346.39707000000021</v>
      </c>
      <c r="M33" s="1">
        <v>394.88349890232234</v>
      </c>
      <c r="N33" s="1">
        <v>419.70077117967207</v>
      </c>
      <c r="O33" s="1">
        <v>406.70648919757627</v>
      </c>
      <c r="P33" s="1">
        <v>365.33795781694107</v>
      </c>
      <c r="Q33" s="1">
        <v>404.34221840068722</v>
      </c>
      <c r="R33" s="1">
        <v>310.92958822967375</v>
      </c>
    </row>
    <row r="34" spans="1:18" ht="11.25" customHeight="1" x14ac:dyDescent="0.25">
      <c r="A34" s="55" t="s">
        <v>558</v>
      </c>
      <c r="B34" s="51" t="s">
        <v>46</v>
      </c>
      <c r="C34" s="2">
        <v>5349.0629138596451</v>
      </c>
      <c r="D34" s="2">
        <v>6496.4210700000076</v>
      </c>
      <c r="E34" s="2">
        <v>6629.1733000000313</v>
      </c>
      <c r="F34" s="2">
        <v>5888.2451200000251</v>
      </c>
      <c r="G34" s="2">
        <v>6248.9178400000346</v>
      </c>
      <c r="H34" s="2">
        <v>6893.2195583788634</v>
      </c>
      <c r="I34" s="2">
        <v>8127.8009499999498</v>
      </c>
      <c r="J34" s="2">
        <v>7918.3436800000018</v>
      </c>
      <c r="K34" s="2">
        <v>8301.6290000000008</v>
      </c>
      <c r="L34" s="2">
        <v>9202.5526100000097</v>
      </c>
      <c r="M34" s="2">
        <v>9468.6251675361636</v>
      </c>
      <c r="N34" s="2">
        <v>9369.8551509369172</v>
      </c>
      <c r="O34" s="2">
        <v>8560.4365702851628</v>
      </c>
      <c r="P34" s="2">
        <v>11849.246504479634</v>
      </c>
      <c r="Q34" s="2">
        <v>13960.944802092843</v>
      </c>
      <c r="R34" s="2">
        <v>14746.699649118353</v>
      </c>
    </row>
    <row r="35" spans="1:18" ht="11.25" customHeight="1" x14ac:dyDescent="0.25">
      <c r="A35" s="50" t="s">
        <v>324</v>
      </c>
      <c r="B35" s="51" t="s">
        <v>325</v>
      </c>
      <c r="C35" s="2">
        <v>-16592.847960726474</v>
      </c>
      <c r="D35" s="2">
        <v>-18792.056740000029</v>
      </c>
      <c r="E35" s="2">
        <v>-20824.239490000036</v>
      </c>
      <c r="F35" s="2">
        <v>-26671.620079999979</v>
      </c>
      <c r="G35" s="2">
        <v>-34924.266620000009</v>
      </c>
      <c r="H35" s="2">
        <v>-39035.32671073325</v>
      </c>
      <c r="I35" s="2">
        <v>-41276.872149999923</v>
      </c>
      <c r="J35" s="2">
        <v>-39803.15155000001</v>
      </c>
      <c r="K35" s="2">
        <v>-43223.548150000002</v>
      </c>
      <c r="L35" s="2">
        <v>-42428.13940999996</v>
      </c>
      <c r="M35" s="2">
        <v>-42179.448139289409</v>
      </c>
      <c r="N35" s="2">
        <v>-39319.671287670513</v>
      </c>
      <c r="O35" s="2">
        <v>-47644.606827920579</v>
      </c>
      <c r="P35" s="2">
        <v>-45626.085484619136</v>
      </c>
      <c r="Q35" s="2">
        <v>-44918.715261169811</v>
      </c>
      <c r="R35" s="2">
        <v>-52785.362920350308</v>
      </c>
    </row>
    <row r="36" spans="1:18" ht="11.25" customHeight="1" x14ac:dyDescent="0.25">
      <c r="A36" s="57" t="s">
        <v>47</v>
      </c>
      <c r="B36" s="53" t="s">
        <v>48</v>
      </c>
      <c r="C36" s="1">
        <v>-16524.466411670466</v>
      </c>
      <c r="D36" s="1">
        <v>-18759.755590000015</v>
      </c>
      <c r="E36" s="1">
        <v>-20812.639380000008</v>
      </c>
      <c r="F36" s="1">
        <v>-26647.521749999956</v>
      </c>
      <c r="G36" s="1">
        <v>-34925.466230000005</v>
      </c>
      <c r="H36" s="1">
        <v>-39063.606041262596</v>
      </c>
      <c r="I36" s="1">
        <v>-41331.371559999927</v>
      </c>
      <c r="J36" s="1">
        <v>-39752.450489999988</v>
      </c>
      <c r="K36" s="1">
        <v>-43168.848519999985</v>
      </c>
      <c r="L36" s="1">
        <v>-42418.139249999949</v>
      </c>
      <c r="M36" s="1">
        <v>-42183.962251505989</v>
      </c>
      <c r="N36" s="1">
        <v>-39291.893514149488</v>
      </c>
      <c r="O36" s="1">
        <v>-47612.434236587767</v>
      </c>
      <c r="P36" s="1">
        <v>-45592.909781225986</v>
      </c>
      <c r="Q36" s="1">
        <v>-44873.859969442288</v>
      </c>
      <c r="R36" s="1">
        <v>-52751.422914529525</v>
      </c>
    </row>
    <row r="37" spans="1:18" ht="11.25" customHeight="1" x14ac:dyDescent="0.25">
      <c r="A37" s="52" t="s">
        <v>49</v>
      </c>
      <c r="B37" s="53" t="s">
        <v>50</v>
      </c>
      <c r="C37" s="1">
        <v>-68.381549056003706</v>
      </c>
      <c r="D37" s="1">
        <v>-32.301150000000007</v>
      </c>
      <c r="E37" s="1">
        <v>-11.600109999999972</v>
      </c>
      <c r="F37" s="1">
        <v>-24.098329999999976</v>
      </c>
      <c r="G37" s="1">
        <v>1.1996100000000354</v>
      </c>
      <c r="H37" s="1">
        <v>28.279330529339461</v>
      </c>
      <c r="I37" s="1">
        <v>54.499410000000012</v>
      </c>
      <c r="J37" s="1">
        <v>-50.701060000000027</v>
      </c>
      <c r="K37" s="1">
        <v>-54.699629999999971</v>
      </c>
      <c r="L37" s="1">
        <v>-10.000159999999937</v>
      </c>
      <c r="M37" s="1">
        <v>4.5141122166060228</v>
      </c>
      <c r="N37" s="1">
        <v>-27.777773521007887</v>
      </c>
      <c r="O37" s="1">
        <v>-32.172591332835182</v>
      </c>
      <c r="P37" s="1">
        <v>-33.175703393147231</v>
      </c>
      <c r="Q37" s="1">
        <v>-44.855291727510362</v>
      </c>
      <c r="R37" s="1">
        <v>-33.940005820757378</v>
      </c>
    </row>
    <row r="38" spans="1:18" ht="11.25" customHeight="1" x14ac:dyDescent="0.25">
      <c r="A38" s="50" t="s">
        <v>326</v>
      </c>
      <c r="B38" s="51" t="s">
        <v>327</v>
      </c>
      <c r="C38" s="2">
        <v>5001.4395465543785</v>
      </c>
      <c r="D38" s="2">
        <v>9160.3015999999916</v>
      </c>
      <c r="E38" s="2">
        <v>9674.6332800000164</v>
      </c>
      <c r="F38" s="2">
        <v>9711.0521600000138</v>
      </c>
      <c r="G38" s="2">
        <v>11462.473639999997</v>
      </c>
      <c r="H38" s="2">
        <v>14803.610331831747</v>
      </c>
      <c r="I38" s="2">
        <v>14296.238079999988</v>
      </c>
      <c r="J38" s="2">
        <v>16427.715740000014</v>
      </c>
      <c r="K38" s="2">
        <v>16989.172350000015</v>
      </c>
      <c r="L38" s="2">
        <v>18094.338619999995</v>
      </c>
      <c r="M38" s="2">
        <v>18940.657352631366</v>
      </c>
      <c r="N38" s="2">
        <v>17428.007336817616</v>
      </c>
      <c r="O38" s="2">
        <v>16594.677839539319</v>
      </c>
      <c r="P38" s="2">
        <v>16836.501693083606</v>
      </c>
      <c r="Q38" s="2">
        <v>17604.19198912508</v>
      </c>
      <c r="R38" s="2">
        <v>16743.288335212317</v>
      </c>
    </row>
    <row r="39" spans="1:18" ht="11.25" customHeight="1" x14ac:dyDescent="0.25">
      <c r="A39" s="52" t="s">
        <v>53</v>
      </c>
      <c r="B39" s="53" t="s">
        <v>54</v>
      </c>
      <c r="C39" s="1">
        <v>-68.811437487447506</v>
      </c>
      <c r="D39" s="1">
        <v>2.402860000000004</v>
      </c>
      <c r="E39" s="1">
        <v>19.701999999999995</v>
      </c>
      <c r="F39" s="1">
        <v>17.600279999999998</v>
      </c>
      <c r="G39" s="1">
        <v>29.200150000000001</v>
      </c>
      <c r="H39" s="1">
        <v>12.372693710774497</v>
      </c>
      <c r="I39" s="1">
        <v>2.0996399999999991</v>
      </c>
      <c r="J39" s="1">
        <v>18.58239</v>
      </c>
      <c r="K39" s="1">
        <v>6.1001799999999999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3993.8782258563951</v>
      </c>
      <c r="D40" s="1">
        <v>7712.2682300000015</v>
      </c>
      <c r="E40" s="1">
        <v>8959.1759800000145</v>
      </c>
      <c r="F40" s="1">
        <v>9004.5282700000171</v>
      </c>
      <c r="G40" s="1">
        <v>10443.322870000004</v>
      </c>
      <c r="H40" s="1">
        <v>13473.25613279111</v>
      </c>
      <c r="I40" s="1">
        <v>12785.639589999992</v>
      </c>
      <c r="J40" s="1">
        <v>15076.972080000014</v>
      </c>
      <c r="K40" s="1">
        <v>15316.358700000012</v>
      </c>
      <c r="L40" s="1">
        <v>15862.109150000004</v>
      </c>
      <c r="M40" s="1">
        <v>15936.820405958752</v>
      </c>
      <c r="N40" s="1">
        <v>15038.315860405659</v>
      </c>
      <c r="O40" s="1">
        <v>15039.873982202953</v>
      </c>
      <c r="P40" s="1">
        <v>15374.73874120391</v>
      </c>
      <c r="Q40" s="1">
        <v>15968.71097698481</v>
      </c>
      <c r="R40" s="1">
        <v>15566.298537687304</v>
      </c>
    </row>
    <row r="41" spans="1:18" ht="11.25" customHeight="1" x14ac:dyDescent="0.25">
      <c r="A41" s="52" t="s">
        <v>51</v>
      </c>
      <c r="B41" s="53" t="s">
        <v>52</v>
      </c>
      <c r="C41" s="1">
        <v>1076.3727581854391</v>
      </c>
      <c r="D41" s="1">
        <v>1445.6305100000004</v>
      </c>
      <c r="E41" s="1">
        <v>695.75529999999981</v>
      </c>
      <c r="F41" s="1">
        <v>688.92360999999983</v>
      </c>
      <c r="G41" s="1">
        <v>989.95061999999871</v>
      </c>
      <c r="H41" s="1">
        <v>1317.9815053298653</v>
      </c>
      <c r="I41" s="1">
        <v>1508.4988500000009</v>
      </c>
      <c r="J41" s="1">
        <v>1332.1612699999978</v>
      </c>
      <c r="K41" s="1">
        <v>1666.7134699999979</v>
      </c>
      <c r="L41" s="1">
        <v>2232.2294700000011</v>
      </c>
      <c r="M41" s="1">
        <v>3003.836946672619</v>
      </c>
      <c r="N41" s="1">
        <v>2389.6914764119501</v>
      </c>
      <c r="O41" s="1">
        <v>1554.8038573363665</v>
      </c>
      <c r="P41" s="1">
        <v>1461.7629518796875</v>
      </c>
      <c r="Q41" s="1">
        <v>1635.4810121402634</v>
      </c>
      <c r="R41" s="1">
        <v>1176.9897975250155</v>
      </c>
    </row>
    <row r="42" spans="1:18" ht="11.25" customHeight="1" x14ac:dyDescent="0.25">
      <c r="A42" s="55" t="s">
        <v>57</v>
      </c>
      <c r="B42" s="51" t="s">
        <v>58</v>
      </c>
      <c r="C42" s="2">
        <v>11021.253029770785</v>
      </c>
      <c r="D42" s="2">
        <v>11593.128549999998</v>
      </c>
      <c r="E42" s="2">
        <v>11114.102370000008</v>
      </c>
      <c r="F42" s="2">
        <v>13009.287419999993</v>
      </c>
      <c r="G42" s="2">
        <v>13020.995619999994</v>
      </c>
      <c r="H42" s="2">
        <v>13980.379899317646</v>
      </c>
      <c r="I42" s="2">
        <v>14920.500609999999</v>
      </c>
      <c r="J42" s="2">
        <v>15335.628430000001</v>
      </c>
      <c r="K42" s="2">
        <v>9447.5729400000055</v>
      </c>
      <c r="L42" s="2">
        <v>12903.971619999982</v>
      </c>
      <c r="M42" s="2">
        <v>15525.446772922798</v>
      </c>
      <c r="N42" s="2">
        <v>9769.4021037954044</v>
      </c>
      <c r="O42" s="2">
        <v>14138.079941200627</v>
      </c>
      <c r="P42" s="2">
        <v>13006.887072570447</v>
      </c>
      <c r="Q42" s="2">
        <v>15226.796504889502</v>
      </c>
      <c r="R42" s="2">
        <v>14235.445692516336</v>
      </c>
    </row>
    <row r="43" spans="1:18" ht="11.25" customHeight="1" x14ac:dyDescent="0.25">
      <c r="A43" s="50" t="s">
        <v>59</v>
      </c>
      <c r="B43" s="51" t="s">
        <v>60</v>
      </c>
      <c r="C43" s="2">
        <v>-2508.4467834756651</v>
      </c>
      <c r="D43" s="2">
        <v>7549.7512399999541</v>
      </c>
      <c r="E43" s="2">
        <v>11104.312949999963</v>
      </c>
      <c r="F43" s="2">
        <v>12688.449010000011</v>
      </c>
      <c r="G43" s="2">
        <v>16032.327369999926</v>
      </c>
      <c r="H43" s="2">
        <v>13987.950607696257</v>
      </c>
      <c r="I43" s="2">
        <v>18935.689980000025</v>
      </c>
      <c r="J43" s="2">
        <v>9849.7120099998428</v>
      </c>
      <c r="K43" s="2">
        <v>10576.075330000021</v>
      </c>
      <c r="L43" s="2">
        <v>13263.873699999938</v>
      </c>
      <c r="M43" s="2">
        <v>21906.982915470173</v>
      </c>
      <c r="N43" s="2">
        <v>18893.727730314742</v>
      </c>
      <c r="O43" s="2">
        <v>10222.993812899018</v>
      </c>
      <c r="P43" s="2">
        <v>15767.679823849146</v>
      </c>
      <c r="Q43" s="2">
        <v>12662.39236350471</v>
      </c>
      <c r="R43" s="2">
        <v>6822.9943813435966</v>
      </c>
    </row>
    <row r="44" spans="1:18" ht="11.25" customHeight="1" x14ac:dyDescent="0.25">
      <c r="A44" s="50" t="s">
        <v>328</v>
      </c>
      <c r="B44" s="51" t="s">
        <v>61</v>
      </c>
      <c r="C44" s="2">
        <v>-31564.023475360002</v>
      </c>
      <c r="D44" s="2">
        <v>-28818.151430000009</v>
      </c>
      <c r="E44" s="2">
        <v>-28353.20562999996</v>
      </c>
      <c r="F44" s="2">
        <v>-35731.353580000003</v>
      </c>
      <c r="G44" s="2">
        <v>-48581.209340000016</v>
      </c>
      <c r="H44" s="2">
        <v>-50895.190908802913</v>
      </c>
      <c r="I44" s="2">
        <v>-50384.063370000018</v>
      </c>
      <c r="J44" s="2">
        <v>-52672.27745999999</v>
      </c>
      <c r="K44" s="2">
        <v>-47352.296879999973</v>
      </c>
      <c r="L44" s="2">
        <v>-37986.588159999985</v>
      </c>
      <c r="M44" s="2">
        <v>-43904.656973711855</v>
      </c>
      <c r="N44" s="2">
        <v>-44641.201366754693</v>
      </c>
      <c r="O44" s="2">
        <v>-47096.599388699775</v>
      </c>
      <c r="P44" s="2">
        <v>-43104.008655873709</v>
      </c>
      <c r="Q44" s="2">
        <v>-42383.711225402047</v>
      </c>
      <c r="R44" s="2">
        <v>-47304.862269770165</v>
      </c>
    </row>
    <row r="45" spans="1:18" ht="11.25" customHeight="1" x14ac:dyDescent="0.25">
      <c r="A45" s="50" t="s">
        <v>329</v>
      </c>
      <c r="B45" s="51" t="s">
        <v>330</v>
      </c>
      <c r="C45" s="2">
        <v>5606.1847306702039</v>
      </c>
      <c r="D45" s="2">
        <v>6172.8840699999928</v>
      </c>
      <c r="E45" s="2">
        <v>6878.678620000006</v>
      </c>
      <c r="F45" s="2">
        <v>6232.0603400000182</v>
      </c>
      <c r="G45" s="2">
        <v>7759.5982199999853</v>
      </c>
      <c r="H45" s="2">
        <v>9261.1821434422891</v>
      </c>
      <c r="I45" s="2">
        <v>7960.5734899999879</v>
      </c>
      <c r="J45" s="2">
        <v>5910.0761100000236</v>
      </c>
      <c r="K45" s="2">
        <v>5019.1580400000094</v>
      </c>
      <c r="L45" s="2">
        <v>1466.3403100000141</v>
      </c>
      <c r="M45" s="2">
        <v>729.9073662503215</v>
      </c>
      <c r="N45" s="2">
        <v>11.248491119455139</v>
      </c>
      <c r="O45" s="2">
        <v>-1122.1587405177961</v>
      </c>
      <c r="P45" s="2">
        <v>-2560.9542375315796</v>
      </c>
      <c r="Q45" s="2">
        <v>-4785.5410822032318</v>
      </c>
      <c r="R45" s="2">
        <v>-4813.5876469553368</v>
      </c>
    </row>
    <row r="46" spans="1:18" ht="11.25" customHeight="1" x14ac:dyDescent="0.25">
      <c r="A46" s="52" t="s">
        <v>62</v>
      </c>
      <c r="B46" s="53" t="s">
        <v>63</v>
      </c>
      <c r="C46" s="1">
        <v>157.04135398850894</v>
      </c>
      <c r="D46" s="1">
        <v>107.60211000000049</v>
      </c>
      <c r="E46" s="1">
        <v>346.99457999999981</v>
      </c>
      <c r="F46" s="1">
        <v>211.50438000000042</v>
      </c>
      <c r="G46" s="1">
        <v>649.79563999999993</v>
      </c>
      <c r="H46" s="1">
        <v>805.57881845459212</v>
      </c>
      <c r="I46" s="1">
        <v>204.19699000000014</v>
      </c>
      <c r="J46" s="1">
        <v>512.70029999999997</v>
      </c>
      <c r="K46" s="1">
        <v>369.70041999999967</v>
      </c>
      <c r="L46" s="1">
        <v>331.0965699999997</v>
      </c>
      <c r="M46" s="1">
        <v>82.163888199357871</v>
      </c>
      <c r="N46" s="1">
        <v>-1.5292051011232388</v>
      </c>
      <c r="O46" s="1">
        <v>273.19088378546894</v>
      </c>
      <c r="P46" s="1">
        <v>932.21537121242318</v>
      </c>
      <c r="Q46" s="1">
        <v>589.42401344820428</v>
      </c>
      <c r="R46" s="1">
        <v>819.07514681348812</v>
      </c>
    </row>
    <row r="47" spans="1:18" ht="11.25" customHeight="1" x14ac:dyDescent="0.25">
      <c r="A47" s="52" t="s">
        <v>64</v>
      </c>
      <c r="B47" s="53" t="s">
        <v>65</v>
      </c>
      <c r="C47" s="1">
        <v>-1410.1979076298594</v>
      </c>
      <c r="D47" s="1">
        <v>-1914.8760999999995</v>
      </c>
      <c r="E47" s="1">
        <v>-1504.9879499999997</v>
      </c>
      <c r="F47" s="1">
        <v>-1700.4091599999983</v>
      </c>
      <c r="G47" s="1">
        <v>-1465.9586300000001</v>
      </c>
      <c r="H47" s="1">
        <v>-1411.1133438862998</v>
      </c>
      <c r="I47" s="1">
        <v>48.606089999998403</v>
      </c>
      <c r="J47" s="1">
        <v>-995.00831999999718</v>
      </c>
      <c r="K47" s="1">
        <v>-1646.9781999999996</v>
      </c>
      <c r="L47" s="1">
        <v>-2553.7008399999986</v>
      </c>
      <c r="M47" s="1">
        <v>-2539.3425781374872</v>
      </c>
      <c r="N47" s="1">
        <v>-2671.0836114136182</v>
      </c>
      <c r="O47" s="1">
        <v>-2379.5541543045497</v>
      </c>
      <c r="P47" s="1">
        <v>-2236.0474171302544</v>
      </c>
      <c r="Q47" s="1">
        <v>-2617.988922251247</v>
      </c>
      <c r="R47" s="1">
        <v>-1963.6959210010036</v>
      </c>
    </row>
    <row r="48" spans="1:18" ht="11.25" customHeight="1" x14ac:dyDescent="0.25">
      <c r="A48" s="52" t="s">
        <v>66</v>
      </c>
      <c r="B48" s="53" t="s">
        <v>67</v>
      </c>
      <c r="C48" s="1">
        <v>624.85825962033778</v>
      </c>
      <c r="D48" s="1">
        <v>759.07023999999728</v>
      </c>
      <c r="E48" s="1">
        <v>403.25871999999799</v>
      </c>
      <c r="F48" s="1">
        <v>-968.23691999999573</v>
      </c>
      <c r="G48" s="1">
        <v>-900.27872000000571</v>
      </c>
      <c r="H48" s="1">
        <v>-675.95439893659568</v>
      </c>
      <c r="I48" s="1">
        <v>-1256.5245000000032</v>
      </c>
      <c r="J48" s="1">
        <v>-1539.2922699999945</v>
      </c>
      <c r="K48" s="1">
        <v>-1551.8153800000036</v>
      </c>
      <c r="L48" s="1">
        <v>-1965.7113899999895</v>
      </c>
      <c r="M48" s="1">
        <v>-1083.6938562221039</v>
      </c>
      <c r="N48" s="1">
        <v>-1165.3249622496805</v>
      </c>
      <c r="O48" s="1">
        <v>-1046.5266747998485</v>
      </c>
      <c r="P48" s="1">
        <v>-1240.6834084224574</v>
      </c>
      <c r="Q48" s="1">
        <v>-2027.2749524887568</v>
      </c>
      <c r="R48" s="1">
        <v>-3126.501069679327</v>
      </c>
    </row>
    <row r="49" spans="1:18" ht="11.25" customHeight="1" x14ac:dyDescent="0.25">
      <c r="A49" s="52" t="s">
        <v>68</v>
      </c>
      <c r="B49" s="53" t="s">
        <v>69</v>
      </c>
      <c r="C49" s="1">
        <v>7243.2041001734651</v>
      </c>
      <c r="D49" s="1">
        <v>7783.1543800000027</v>
      </c>
      <c r="E49" s="1">
        <v>8141.5438799999984</v>
      </c>
      <c r="F49" s="1">
        <v>9121.8854600000013</v>
      </c>
      <c r="G49" s="1">
        <v>9895.4907999999978</v>
      </c>
      <c r="H49" s="1">
        <v>10345.889935247695</v>
      </c>
      <c r="I49" s="1">
        <v>10172.167370000001</v>
      </c>
      <c r="J49" s="1">
        <v>9156.555260000001</v>
      </c>
      <c r="K49" s="1">
        <v>9384.2780799999964</v>
      </c>
      <c r="L49" s="1">
        <v>7952.448559999998</v>
      </c>
      <c r="M49" s="1">
        <v>7709.9872739495504</v>
      </c>
      <c r="N49" s="1">
        <v>6806.0310955558934</v>
      </c>
      <c r="O49" s="1">
        <v>4803.1376886511307</v>
      </c>
      <c r="P49" s="1">
        <v>2968.1821137499755</v>
      </c>
      <c r="Q49" s="1">
        <v>1963.7545544877207</v>
      </c>
      <c r="R49" s="1">
        <v>2326.1792892756985</v>
      </c>
    </row>
    <row r="50" spans="1:18" ht="11.25" customHeight="1" x14ac:dyDescent="0.25">
      <c r="A50" s="52" t="s">
        <v>70</v>
      </c>
      <c r="B50" s="53" t="s">
        <v>71</v>
      </c>
      <c r="C50" s="1">
        <v>23.334766483039857</v>
      </c>
      <c r="D50" s="1">
        <v>-58.901079999999865</v>
      </c>
      <c r="E50" s="1">
        <v>-9.1969999999997754</v>
      </c>
      <c r="F50" s="1">
        <v>53.801679999999806</v>
      </c>
      <c r="G50" s="1">
        <v>196.29818999999998</v>
      </c>
      <c r="H50" s="1">
        <v>235.12010387244993</v>
      </c>
      <c r="I50" s="1">
        <v>409.89837999999986</v>
      </c>
      <c r="J50" s="1">
        <v>290.39749999999992</v>
      </c>
      <c r="K50" s="1">
        <v>241.20014000000015</v>
      </c>
      <c r="L50" s="1">
        <v>79.09929000000011</v>
      </c>
      <c r="M50" s="1">
        <v>302.33095916491527</v>
      </c>
      <c r="N50" s="1">
        <v>318.83530390256328</v>
      </c>
      <c r="O50" s="1">
        <v>110.37072083113742</v>
      </c>
      <c r="P50" s="1">
        <v>56.989134283935641</v>
      </c>
      <c r="Q50" s="1">
        <v>78.007007989930912</v>
      </c>
      <c r="R50" s="1">
        <v>140.65618270720393</v>
      </c>
    </row>
    <row r="51" spans="1:18" ht="11.25" customHeight="1" x14ac:dyDescent="0.25">
      <c r="A51" s="52" t="s">
        <v>72</v>
      </c>
      <c r="B51" s="53" t="s">
        <v>73</v>
      </c>
      <c r="C51" s="1">
        <v>-1032.0558419652853</v>
      </c>
      <c r="D51" s="1">
        <v>-503.16547999999875</v>
      </c>
      <c r="E51" s="1">
        <v>-498.93360999999277</v>
      </c>
      <c r="F51" s="1">
        <v>-486.48509999999715</v>
      </c>
      <c r="G51" s="1">
        <v>-615.74906000000374</v>
      </c>
      <c r="H51" s="1">
        <v>-38.338971309549379</v>
      </c>
      <c r="I51" s="1">
        <v>-1617.7708400000001</v>
      </c>
      <c r="J51" s="1">
        <v>-1515.276359999998</v>
      </c>
      <c r="K51" s="1">
        <v>-1777.2270200000003</v>
      </c>
      <c r="L51" s="1">
        <v>-2376.8918800000019</v>
      </c>
      <c r="M51" s="1">
        <v>-3741.5383207039249</v>
      </c>
      <c r="N51" s="1">
        <v>-3275.6801295745809</v>
      </c>
      <c r="O51" s="1">
        <v>-2882.7772046811333</v>
      </c>
      <c r="P51" s="1">
        <v>-3041.6100312251938</v>
      </c>
      <c r="Q51" s="1">
        <v>-2771.4627833890822</v>
      </c>
      <c r="R51" s="1">
        <v>-3009.3012750713824</v>
      </c>
    </row>
    <row r="52" spans="1:18" ht="11.25" customHeight="1" x14ac:dyDescent="0.25">
      <c r="A52" s="46" t="s">
        <v>74</v>
      </c>
      <c r="B52" s="47" t="s">
        <v>75</v>
      </c>
      <c r="C52" s="4">
        <v>396216.58120474021</v>
      </c>
      <c r="D52" s="4">
        <v>406438.51926999999</v>
      </c>
      <c r="E52" s="4">
        <v>407925.06683000008</v>
      </c>
      <c r="F52" s="4">
        <v>424623.94684999995</v>
      </c>
      <c r="G52" s="4">
        <v>435353.32579000003</v>
      </c>
      <c r="H52" s="4">
        <v>445212.72305385314</v>
      </c>
      <c r="I52" s="4">
        <v>440325.8155899999</v>
      </c>
      <c r="J52" s="4">
        <v>435077.92506000015</v>
      </c>
      <c r="K52" s="4">
        <v>443876.56955000001</v>
      </c>
      <c r="L52" s="4">
        <v>415536.83142</v>
      </c>
      <c r="M52" s="4">
        <v>447056.91269217618</v>
      </c>
      <c r="N52" s="4">
        <v>403337.75145627366</v>
      </c>
      <c r="O52" s="4">
        <v>393397.44287811773</v>
      </c>
      <c r="P52" s="4">
        <v>387343.61022617627</v>
      </c>
      <c r="Q52" s="4">
        <v>343547.86060234334</v>
      </c>
      <c r="R52" s="4">
        <v>357909.45234720508</v>
      </c>
    </row>
    <row r="53" spans="1:18" ht="11.25" customHeight="1" x14ac:dyDescent="0.25">
      <c r="A53" s="48" t="s">
        <v>76</v>
      </c>
      <c r="B53" s="49" t="s">
        <v>77</v>
      </c>
      <c r="C53" s="3">
        <v>395997.09730678884</v>
      </c>
      <c r="D53" s="3">
        <v>406318.26884999999</v>
      </c>
      <c r="E53" s="3">
        <v>407815.56702000002</v>
      </c>
      <c r="F53" s="3">
        <v>424519.86738000001</v>
      </c>
      <c r="G53" s="3">
        <v>435253.84044000006</v>
      </c>
      <c r="H53" s="3">
        <v>445111.88179968059</v>
      </c>
      <c r="I53" s="3">
        <v>440231.11209999991</v>
      </c>
      <c r="J53" s="3">
        <v>434997.50701000006</v>
      </c>
      <c r="K53" s="3">
        <v>443795.25011999998</v>
      </c>
      <c r="L53" s="3">
        <v>415462.44390999997</v>
      </c>
      <c r="M53" s="3">
        <v>446989.98629385384</v>
      </c>
      <c r="N53" s="3">
        <v>403310.1626935408</v>
      </c>
      <c r="O53" s="3">
        <v>393372.4114365587</v>
      </c>
      <c r="P53" s="3">
        <v>387318.10146842327</v>
      </c>
      <c r="Q53" s="3">
        <v>343523.04409899376</v>
      </c>
      <c r="R53" s="3">
        <v>357887.74127794633</v>
      </c>
    </row>
    <row r="54" spans="1:18" ht="11.25" customHeight="1" x14ac:dyDescent="0.25">
      <c r="A54" s="48" t="s">
        <v>331</v>
      </c>
      <c r="B54" s="49" t="s">
        <v>332</v>
      </c>
      <c r="C54" s="3">
        <v>219.4838979514825</v>
      </c>
      <c r="D54" s="3">
        <v>120.25041999999485</v>
      </c>
      <c r="E54" s="3">
        <v>109.49981000000298</v>
      </c>
      <c r="F54" s="3">
        <v>104.07946999999513</v>
      </c>
      <c r="G54" s="3">
        <v>99.485349999999016</v>
      </c>
      <c r="H54" s="3">
        <v>100.84125417254836</v>
      </c>
      <c r="I54" s="3">
        <v>94.70349000000715</v>
      </c>
      <c r="J54" s="3">
        <v>80.418049999996583</v>
      </c>
      <c r="K54" s="3">
        <v>81.319430000005013</v>
      </c>
      <c r="L54" s="3">
        <v>74.387510000001384</v>
      </c>
      <c r="M54" s="3">
        <v>66.926398322412751</v>
      </c>
      <c r="N54" s="3">
        <v>27.588762732813848</v>
      </c>
      <c r="O54" s="3">
        <v>25.031441559103769</v>
      </c>
      <c r="P54" s="3">
        <v>25.508757753030295</v>
      </c>
      <c r="Q54" s="3">
        <v>24.816503349588857</v>
      </c>
      <c r="R54" s="3">
        <v>21.711069258732095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3.637978807091713E-12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219.48389795147784</v>
      </c>
      <c r="D57" s="2">
        <v>120.25042000000009</v>
      </c>
      <c r="E57" s="2">
        <v>109.49981000000018</v>
      </c>
      <c r="F57" s="2">
        <v>104.07946999999999</v>
      </c>
      <c r="G57" s="2">
        <v>99.485350000000082</v>
      </c>
      <c r="H57" s="2">
        <v>100.84125417254552</v>
      </c>
      <c r="I57" s="2">
        <v>94.70348999999996</v>
      </c>
      <c r="J57" s="2">
        <v>80.418049999999951</v>
      </c>
      <c r="K57" s="2">
        <v>81.319429999999755</v>
      </c>
      <c r="L57" s="2">
        <v>74.387510000000063</v>
      </c>
      <c r="M57" s="2">
        <v>66.926398322412268</v>
      </c>
      <c r="N57" s="2">
        <v>27.588762732811848</v>
      </c>
      <c r="O57" s="2">
        <v>25.031441559112704</v>
      </c>
      <c r="P57" s="2">
        <v>25.508757753031876</v>
      </c>
      <c r="Q57" s="2">
        <v>24.816503349582053</v>
      </c>
      <c r="R57" s="2">
        <v>21.711069258728184</v>
      </c>
    </row>
    <row r="58" spans="1:18" ht="11.25" customHeight="1" x14ac:dyDescent="0.25">
      <c r="A58" s="55" t="s">
        <v>83</v>
      </c>
      <c r="B58" s="51" t="s">
        <v>84</v>
      </c>
      <c r="C58" s="2">
        <v>-7.3896444519050419E-13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-7.3896444519050419E-13</v>
      </c>
      <c r="N58" s="2">
        <v>1.0231815394945443E-12</v>
      </c>
      <c r="O58" s="2">
        <v>-2.6716406864579767E-12</v>
      </c>
      <c r="P58" s="2">
        <v>0</v>
      </c>
      <c r="Q58" s="2">
        <v>1.9326762412674725E-12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243840.7853253076</v>
      </c>
      <c r="D59" s="4">
        <v>252665.5</v>
      </c>
      <c r="E59" s="4">
        <v>255556.00000000003</v>
      </c>
      <c r="F59" s="4">
        <v>257017.5</v>
      </c>
      <c r="G59" s="4">
        <v>260286.1</v>
      </c>
      <c r="H59" s="4">
        <v>257515.97879048434</v>
      </c>
      <c r="I59" s="4">
        <v>255498.99999999997</v>
      </c>
      <c r="J59" s="4">
        <v>241409.79999999996</v>
      </c>
      <c r="K59" s="4">
        <v>241908.7</v>
      </c>
      <c r="L59" s="4">
        <v>230772.49999999997</v>
      </c>
      <c r="M59" s="4">
        <v>236562.36266360947</v>
      </c>
      <c r="N59" s="4">
        <v>234006.83099264395</v>
      </c>
      <c r="O59" s="4">
        <v>227718.52011082458</v>
      </c>
      <c r="P59" s="4">
        <v>226281.88592719947</v>
      </c>
      <c r="Q59" s="4">
        <v>226139.58154198923</v>
      </c>
      <c r="R59" s="4">
        <v>221202.25470526391</v>
      </c>
    </row>
    <row r="60" spans="1:18" ht="11.25" customHeight="1" x14ac:dyDescent="0.25">
      <c r="A60" s="46" t="s">
        <v>87</v>
      </c>
      <c r="B60" s="47" t="s">
        <v>88</v>
      </c>
      <c r="C60" s="4">
        <v>-3.3297987010300858</v>
      </c>
      <c r="D60" s="4">
        <v>-3.7055299999992712</v>
      </c>
      <c r="E60" s="4">
        <v>-3.2463500000158092</v>
      </c>
      <c r="F60" s="4">
        <v>-3.2125599999926635</v>
      </c>
      <c r="G60" s="4">
        <v>-4.9838999999992666</v>
      </c>
      <c r="H60" s="4">
        <v>-5.4248576303580194</v>
      </c>
      <c r="I60" s="4">
        <v>-4.9309199999988778</v>
      </c>
      <c r="J60" s="4">
        <v>-4.4809799999857205</v>
      </c>
      <c r="K60" s="4">
        <v>-4.8267199999827426</v>
      </c>
      <c r="L60" s="4">
        <v>-4.2158999999955995</v>
      </c>
      <c r="M60" s="4">
        <v>-4.3133390288203373</v>
      </c>
      <c r="N60" s="4">
        <v>-3.9171003462543013</v>
      </c>
      <c r="O60" s="4">
        <v>-3.8706660403622664</v>
      </c>
      <c r="P60" s="4">
        <v>-1.354422054704628</v>
      </c>
      <c r="Q60" s="4">
        <v>0.64781436949124327</v>
      </c>
      <c r="R60" s="4">
        <v>0.82786965584091377</v>
      </c>
    </row>
    <row r="61" spans="1:18" ht="11.25" customHeight="1" x14ac:dyDescent="0.25">
      <c r="A61" s="46" t="s">
        <v>89</v>
      </c>
      <c r="B61" s="47" t="s">
        <v>90</v>
      </c>
      <c r="C61" s="4">
        <v>98527.118159238686</v>
      </c>
      <c r="D61" s="4">
        <v>101721.62762999999</v>
      </c>
      <c r="E61" s="4">
        <v>100289.83974000002</v>
      </c>
      <c r="F61" s="4">
        <v>107769.17145000001</v>
      </c>
      <c r="G61" s="4">
        <v>113973.96984999999</v>
      </c>
      <c r="H61" s="4">
        <v>121287.0386022485</v>
      </c>
      <c r="I61" s="4">
        <v>128544.01490000001</v>
      </c>
      <c r="J61" s="4">
        <v>138321.83385</v>
      </c>
      <c r="K61" s="4">
        <v>148737.00983</v>
      </c>
      <c r="L61" s="4">
        <v>157064.85039999997</v>
      </c>
      <c r="M61" s="4">
        <v>174799.60454918849</v>
      </c>
      <c r="N61" s="4">
        <v>172032.62785256314</v>
      </c>
      <c r="O61" s="4">
        <v>188811.78320381331</v>
      </c>
      <c r="P61" s="4">
        <v>199703.55846646655</v>
      </c>
      <c r="Q61" s="4">
        <v>203067.66572131321</v>
      </c>
      <c r="R61" s="4">
        <v>211048.08191127787</v>
      </c>
    </row>
    <row r="62" spans="1:18" ht="11.25" customHeight="1" x14ac:dyDescent="0.25">
      <c r="A62" s="48" t="s">
        <v>91</v>
      </c>
      <c r="B62" s="49" t="s">
        <v>92</v>
      </c>
      <c r="C62" s="3">
        <v>30687.302952135276</v>
      </c>
      <c r="D62" s="3">
        <v>32605.199999999993</v>
      </c>
      <c r="E62" s="3">
        <v>27428.100000000002</v>
      </c>
      <c r="F62" s="3">
        <v>26561.300000000003</v>
      </c>
      <c r="G62" s="3">
        <v>28284</v>
      </c>
      <c r="H62" s="3">
        <v>26940.288525843127</v>
      </c>
      <c r="I62" s="3">
        <v>27171.999999999996</v>
      </c>
      <c r="J62" s="3">
        <v>27037</v>
      </c>
      <c r="K62" s="3">
        <v>28570.499999999996</v>
      </c>
      <c r="L62" s="3">
        <v>28873.200000000004</v>
      </c>
      <c r="M62" s="3">
        <v>32408.450367822665</v>
      </c>
      <c r="N62" s="3">
        <v>26844.654628833494</v>
      </c>
      <c r="O62" s="3">
        <v>28878.642399923581</v>
      </c>
      <c r="P62" s="3">
        <v>31950.200630553161</v>
      </c>
      <c r="Q62" s="3">
        <v>32244.817044043168</v>
      </c>
      <c r="R62" s="3">
        <v>29326.741186586412</v>
      </c>
    </row>
    <row r="63" spans="1:18" ht="11.25" customHeight="1" x14ac:dyDescent="0.25">
      <c r="A63" s="48" t="s">
        <v>93</v>
      </c>
      <c r="B63" s="49" t="s">
        <v>94</v>
      </c>
      <c r="C63" s="3">
        <v>1911.0060189165956</v>
      </c>
      <c r="D63" s="3">
        <v>2296.1</v>
      </c>
      <c r="E63" s="3">
        <v>3122.7</v>
      </c>
      <c r="F63" s="3">
        <v>3802.1</v>
      </c>
      <c r="G63" s="3">
        <v>5068.2999999999993</v>
      </c>
      <c r="H63" s="3">
        <v>6057.8484761631807</v>
      </c>
      <c r="I63" s="3">
        <v>7078.5999999999995</v>
      </c>
      <c r="J63" s="3">
        <v>8976.1999999999989</v>
      </c>
      <c r="K63" s="3">
        <v>10279</v>
      </c>
      <c r="L63" s="3">
        <v>11441.1</v>
      </c>
      <c r="M63" s="3">
        <v>12842.337823636193</v>
      </c>
      <c r="N63" s="3">
        <v>15449.245246966666</v>
      </c>
      <c r="O63" s="3">
        <v>17714.34030763352</v>
      </c>
      <c r="P63" s="3">
        <v>20277.037355498229</v>
      </c>
      <c r="Q63" s="3">
        <v>21763.447023980123</v>
      </c>
      <c r="R63" s="3">
        <v>25956.195662558519</v>
      </c>
    </row>
    <row r="64" spans="1:18" ht="11.25" customHeight="1" x14ac:dyDescent="0.25">
      <c r="A64" s="48" t="s">
        <v>334</v>
      </c>
      <c r="B64" s="49" t="s">
        <v>335</v>
      </c>
      <c r="C64" s="3">
        <v>436.94468329034044</v>
      </c>
      <c r="D64" s="3">
        <v>485.79999999999995</v>
      </c>
      <c r="E64" s="3">
        <v>533.6999999999997</v>
      </c>
      <c r="F64" s="3">
        <v>627.90000000000009</v>
      </c>
      <c r="G64" s="3">
        <v>694.19999999999993</v>
      </c>
      <c r="H64" s="3">
        <v>828.58029999044641</v>
      </c>
      <c r="I64" s="3">
        <v>1018.4000000000008</v>
      </c>
      <c r="J64" s="3">
        <v>1295.4000000000001</v>
      </c>
      <c r="K64" s="3">
        <v>1741.3</v>
      </c>
      <c r="L64" s="3">
        <v>2528</v>
      </c>
      <c r="M64" s="3">
        <v>3723.2492595777244</v>
      </c>
      <c r="N64" s="3">
        <v>6037.8809592051221</v>
      </c>
      <c r="O64" s="3">
        <v>9012.0617177796757</v>
      </c>
      <c r="P64" s="3">
        <v>10652.956912200256</v>
      </c>
      <c r="Q64" s="3">
        <v>12023.287474921188</v>
      </c>
      <c r="R64" s="3">
        <v>13050.826406802325</v>
      </c>
    </row>
    <row r="65" spans="1:18" ht="11.25" customHeight="1" x14ac:dyDescent="0.25">
      <c r="A65" s="50" t="s">
        <v>95</v>
      </c>
      <c r="B65" s="51" t="s">
        <v>96</v>
      </c>
      <c r="C65" s="2">
        <v>426.72207891468361</v>
      </c>
      <c r="D65" s="2">
        <v>469.5</v>
      </c>
      <c r="E65" s="2">
        <v>509.49999999999966</v>
      </c>
      <c r="F65" s="2">
        <v>590</v>
      </c>
      <c r="G65" s="2">
        <v>631.59999999999991</v>
      </c>
      <c r="H65" s="2">
        <v>702.99512754370915</v>
      </c>
      <c r="I65" s="2">
        <v>804.10000000000082</v>
      </c>
      <c r="J65" s="2">
        <v>971.09999999999991</v>
      </c>
      <c r="K65" s="2">
        <v>1101.8</v>
      </c>
      <c r="L65" s="2">
        <v>1322.3</v>
      </c>
      <c r="M65" s="2">
        <v>1788.3108818190503</v>
      </c>
      <c r="N65" s="2">
        <v>2141.2295786758373</v>
      </c>
      <c r="O65" s="2">
        <v>3218.5678800038186</v>
      </c>
      <c r="P65" s="2">
        <v>3695.3042896723045</v>
      </c>
      <c r="Q65" s="2">
        <v>4085.172446737367</v>
      </c>
      <c r="R65" s="2">
        <v>4251.9585363523456</v>
      </c>
    </row>
    <row r="66" spans="1:18" ht="11.25" customHeight="1" x14ac:dyDescent="0.25">
      <c r="A66" s="50" t="s">
        <v>97</v>
      </c>
      <c r="B66" s="51" t="s">
        <v>98</v>
      </c>
      <c r="C66" s="2">
        <v>10.222604375656841</v>
      </c>
      <c r="D66" s="2">
        <v>16.299999999999997</v>
      </c>
      <c r="E66" s="2">
        <v>24.200000000000003</v>
      </c>
      <c r="F66" s="2">
        <v>37.900000000000006</v>
      </c>
      <c r="G66" s="2">
        <v>62.6</v>
      </c>
      <c r="H66" s="2">
        <v>125.58517244673723</v>
      </c>
      <c r="I66" s="2">
        <v>214.29999999999998</v>
      </c>
      <c r="J66" s="2">
        <v>324.3</v>
      </c>
      <c r="K66" s="2">
        <v>639.5</v>
      </c>
      <c r="L66" s="2">
        <v>1205.7</v>
      </c>
      <c r="M66" s="2">
        <v>1934.9383777586741</v>
      </c>
      <c r="N66" s="2">
        <v>3896.6513805292852</v>
      </c>
      <c r="O66" s="2">
        <v>5793.4938377758581</v>
      </c>
      <c r="P66" s="2">
        <v>6957.6526225279504</v>
      </c>
      <c r="Q66" s="2">
        <v>7938.1150281838209</v>
      </c>
      <c r="R66" s="2">
        <v>8798.8678704499798</v>
      </c>
    </row>
    <row r="67" spans="1:18" ht="11.25" customHeight="1" x14ac:dyDescent="0.25">
      <c r="A67" s="48" t="s">
        <v>99</v>
      </c>
      <c r="B67" s="49" t="s">
        <v>100</v>
      </c>
      <c r="C67" s="3">
        <v>43.589376134517956</v>
      </c>
      <c r="D67" s="3">
        <v>41.7</v>
      </c>
      <c r="E67" s="3">
        <v>42.5</v>
      </c>
      <c r="F67" s="3">
        <v>42.1</v>
      </c>
      <c r="G67" s="3">
        <v>40.4</v>
      </c>
      <c r="H67" s="3">
        <v>41.368109295882313</v>
      </c>
      <c r="I67" s="3">
        <v>39.9</v>
      </c>
      <c r="J67" s="3">
        <v>40</v>
      </c>
      <c r="K67" s="3">
        <v>40</v>
      </c>
      <c r="L67" s="3">
        <v>38.6</v>
      </c>
      <c r="M67" s="3">
        <v>41.105378809592047</v>
      </c>
      <c r="N67" s="3">
        <v>41.105378809591933</v>
      </c>
      <c r="O67" s="3">
        <v>39.720072609152588</v>
      </c>
      <c r="P67" s="3">
        <v>36.113499570077387</v>
      </c>
      <c r="Q67" s="3">
        <v>41.535301423521574</v>
      </c>
      <c r="R67" s="3">
        <v>42.036877806439243</v>
      </c>
    </row>
    <row r="68" spans="1:18" ht="11.25" customHeight="1" x14ac:dyDescent="0.25">
      <c r="A68" s="48" t="s">
        <v>336</v>
      </c>
      <c r="B68" s="49" t="s">
        <v>337</v>
      </c>
      <c r="C68" s="3">
        <v>60861.239684030908</v>
      </c>
      <c r="D68" s="3">
        <v>61835.727629999994</v>
      </c>
      <c r="E68" s="3">
        <v>64555.739740000019</v>
      </c>
      <c r="F68" s="3">
        <v>71516.471450000012</v>
      </c>
      <c r="G68" s="3">
        <v>74581.269849999997</v>
      </c>
      <c r="H68" s="3">
        <v>82109.74329318192</v>
      </c>
      <c r="I68" s="3">
        <v>87748.1149</v>
      </c>
      <c r="J68" s="3">
        <v>95349.533850000007</v>
      </c>
      <c r="K68" s="3">
        <v>102486.90982999999</v>
      </c>
      <c r="L68" s="3">
        <v>108710.65040000001</v>
      </c>
      <c r="M68" s="3">
        <v>120267.07373806782</v>
      </c>
      <c r="N68" s="3">
        <v>117898.80249668274</v>
      </c>
      <c r="O68" s="3">
        <v>127483.20290382285</v>
      </c>
      <c r="P68" s="3">
        <v>130885.89342395199</v>
      </c>
      <c r="Q68" s="3">
        <v>130833.19070459397</v>
      </c>
      <c r="R68" s="3">
        <v>136205.86351058999</v>
      </c>
    </row>
    <row r="69" spans="1:18" ht="11.25" customHeight="1" x14ac:dyDescent="0.25">
      <c r="A69" s="50" t="s">
        <v>559</v>
      </c>
      <c r="B69" s="51" t="s">
        <v>101</v>
      </c>
      <c r="C69" s="2">
        <v>54115.321473066855</v>
      </c>
      <c r="D69" s="2">
        <v>54267.722750000001</v>
      </c>
      <c r="E69" s="2">
        <v>55987.695850000018</v>
      </c>
      <c r="F69" s="2">
        <v>61797.700720000008</v>
      </c>
      <c r="G69" s="2">
        <v>63484.000090000001</v>
      </c>
      <c r="H69" s="2">
        <v>68261.07740433907</v>
      </c>
      <c r="I69" s="2">
        <v>70454.982990000019</v>
      </c>
      <c r="J69" s="2">
        <v>73735.227600000013</v>
      </c>
      <c r="K69" s="2">
        <v>77847.276519999985</v>
      </c>
      <c r="L69" s="2">
        <v>80774.009859999991</v>
      </c>
      <c r="M69" s="2">
        <v>89060.088762334795</v>
      </c>
      <c r="N69" s="2">
        <v>84540.457674011835</v>
      </c>
      <c r="O69" s="2">
        <v>90969.313157656376</v>
      </c>
      <c r="P69" s="2">
        <v>93439.123690791166</v>
      </c>
      <c r="Q69" s="2">
        <v>91010.944357791595</v>
      </c>
      <c r="R69" s="2">
        <v>95285.118185647123</v>
      </c>
    </row>
    <row r="70" spans="1:18" ht="11.25" customHeight="1" x14ac:dyDescent="0.25">
      <c r="A70" s="50" t="s">
        <v>106</v>
      </c>
      <c r="B70" s="51" t="s">
        <v>107</v>
      </c>
      <c r="C70" s="2">
        <v>39.695984834767536</v>
      </c>
      <c r="D70" s="2">
        <v>36.906470000000006</v>
      </c>
      <c r="E70" s="2">
        <v>36.801290000000009</v>
      </c>
      <c r="F70" s="2">
        <v>36.94164</v>
      </c>
      <c r="G70" s="2">
        <v>42.795340000000024</v>
      </c>
      <c r="H70" s="2">
        <v>46.252850422221186</v>
      </c>
      <c r="I70" s="2">
        <v>58.997500000000031</v>
      </c>
      <c r="J70" s="2">
        <v>104.29552000000004</v>
      </c>
      <c r="K70" s="2">
        <v>112.36764999999988</v>
      </c>
      <c r="L70" s="2">
        <v>116.05224000000008</v>
      </c>
      <c r="M70" s="2">
        <v>103.94577039992228</v>
      </c>
      <c r="N70" s="2">
        <v>105.30195820612693</v>
      </c>
      <c r="O70" s="2">
        <v>136.45990450560237</v>
      </c>
      <c r="P70" s="2">
        <v>127.20910573803916</v>
      </c>
      <c r="Q70" s="2">
        <v>128.63024461388761</v>
      </c>
      <c r="R70" s="2">
        <v>135.13341928544622</v>
      </c>
    </row>
    <row r="71" spans="1:18" ht="11.25" customHeight="1" x14ac:dyDescent="0.25">
      <c r="A71" s="50" t="s">
        <v>102</v>
      </c>
      <c r="B71" s="51" t="s">
        <v>103</v>
      </c>
      <c r="C71" s="2">
        <v>2186.3716310250743</v>
      </c>
      <c r="D71" s="2">
        <v>2676.8668700000003</v>
      </c>
      <c r="E71" s="2">
        <v>3309.4437000000003</v>
      </c>
      <c r="F71" s="2">
        <v>3227.4873099999995</v>
      </c>
      <c r="G71" s="2">
        <v>3598.0798500000005</v>
      </c>
      <c r="H71" s="2">
        <v>4000.0040365016621</v>
      </c>
      <c r="I71" s="2">
        <v>4398.8201099999997</v>
      </c>
      <c r="J71" s="2">
        <v>5782.6152499999998</v>
      </c>
      <c r="K71" s="2">
        <v>6604.3389400000005</v>
      </c>
      <c r="L71" s="2">
        <v>7397.4982100000016</v>
      </c>
      <c r="M71" s="2">
        <v>8529.9755901648823</v>
      </c>
      <c r="N71" s="2">
        <v>10437.489786522188</v>
      </c>
      <c r="O71" s="2">
        <v>12214.981002797269</v>
      </c>
      <c r="P71" s="2">
        <v>13962.62811400102</v>
      </c>
      <c r="Q71" s="2">
        <v>14985.598161276743</v>
      </c>
      <c r="R71" s="2">
        <v>15611.835260032434</v>
      </c>
    </row>
    <row r="72" spans="1:18" ht="11.25" customHeight="1" x14ac:dyDescent="0.25">
      <c r="A72" s="55" t="s">
        <v>104</v>
      </c>
      <c r="B72" s="51" t="s">
        <v>105</v>
      </c>
      <c r="C72" s="2">
        <v>3800.9244204422325</v>
      </c>
      <c r="D72" s="2">
        <v>4004.2395099999994</v>
      </c>
      <c r="E72" s="2">
        <v>4093.4977399999993</v>
      </c>
      <c r="F72" s="2">
        <v>4947.6365500000002</v>
      </c>
      <c r="G72" s="2">
        <v>5295.6020699999999</v>
      </c>
      <c r="H72" s="2">
        <v>6025.2958983593244</v>
      </c>
      <c r="I72" s="2">
        <v>6535.8482799999992</v>
      </c>
      <c r="J72" s="2">
        <v>7276.8865400000004</v>
      </c>
      <c r="K72" s="2">
        <v>7225.3428300000005</v>
      </c>
      <c r="L72" s="2">
        <v>7422.79691</v>
      </c>
      <c r="M72" s="2">
        <v>7863.8571081551918</v>
      </c>
      <c r="N72" s="2">
        <v>8178.7021157728541</v>
      </c>
      <c r="O72" s="2">
        <v>8527.6322297999723</v>
      </c>
      <c r="P72" s="2">
        <v>8940.2734232049406</v>
      </c>
      <c r="Q72" s="2">
        <v>9258.5989848399477</v>
      </c>
      <c r="R72" s="2">
        <v>9690.3920244241745</v>
      </c>
    </row>
    <row r="73" spans="1:18" ht="11.25" customHeight="1" x14ac:dyDescent="0.25">
      <c r="A73" s="50" t="s">
        <v>338</v>
      </c>
      <c r="B73" s="51" t="s">
        <v>339</v>
      </c>
      <c r="C73" s="2">
        <v>718.92617466196714</v>
      </c>
      <c r="D73" s="2">
        <v>849.99202999999989</v>
      </c>
      <c r="E73" s="2">
        <v>1128.3011600000002</v>
      </c>
      <c r="F73" s="2">
        <v>1506.7052300000003</v>
      </c>
      <c r="G73" s="2">
        <v>2160.7925000000005</v>
      </c>
      <c r="H73" s="2">
        <v>3777.1131035596409</v>
      </c>
      <c r="I73" s="2">
        <v>6299.4660200000008</v>
      </c>
      <c r="J73" s="2">
        <v>8450.5089399999997</v>
      </c>
      <c r="K73" s="2">
        <v>10697.58389</v>
      </c>
      <c r="L73" s="2">
        <v>13000.293180000001</v>
      </c>
      <c r="M73" s="2">
        <v>14709.206507013048</v>
      </c>
      <c r="N73" s="2">
        <v>14636.85096216973</v>
      </c>
      <c r="O73" s="2">
        <v>15634.816609063628</v>
      </c>
      <c r="P73" s="2">
        <v>14416.659090216808</v>
      </c>
      <c r="Q73" s="2">
        <v>15449.418956071808</v>
      </c>
      <c r="R73" s="2">
        <v>15483.384621200825</v>
      </c>
    </row>
    <row r="74" spans="1:18" ht="11.25" customHeight="1" x14ac:dyDescent="0.25">
      <c r="A74" s="52" t="s">
        <v>108</v>
      </c>
      <c r="B74" s="53" t="s">
        <v>109</v>
      </c>
      <c r="C74" s="1">
        <v>59.209906594864123</v>
      </c>
      <c r="D74" s="1">
        <v>70.099950000000007</v>
      </c>
      <c r="E74" s="1">
        <v>159.99996999999999</v>
      </c>
      <c r="F74" s="1">
        <v>267.09773000000001</v>
      </c>
      <c r="G74" s="1">
        <v>349.30559</v>
      </c>
      <c r="H74" s="1">
        <v>580.23093364937495</v>
      </c>
      <c r="I74" s="1">
        <v>887.28836000000001</v>
      </c>
      <c r="J74" s="1">
        <v>1199.3930999999998</v>
      </c>
      <c r="K74" s="1">
        <v>1825.5153299999999</v>
      </c>
      <c r="L74" s="1">
        <v>2253.1021300000002</v>
      </c>
      <c r="M74" s="1">
        <v>2802.7618680427495</v>
      </c>
      <c r="N74" s="1">
        <v>2878.3778804481631</v>
      </c>
      <c r="O74" s="1">
        <v>2845.7073530856537</v>
      </c>
      <c r="P74" s="1">
        <v>2685.8427082597095</v>
      </c>
      <c r="Q74" s="1">
        <v>2655.0366190157793</v>
      </c>
      <c r="R74" s="1">
        <v>2728.600193080882</v>
      </c>
    </row>
    <row r="75" spans="1:18" ht="11.25" customHeight="1" x14ac:dyDescent="0.25">
      <c r="A75" s="52" t="s">
        <v>340</v>
      </c>
      <c r="B75" s="53" t="s">
        <v>110</v>
      </c>
      <c r="C75" s="1">
        <v>644.19128620748302</v>
      </c>
      <c r="D75" s="1">
        <v>753.49191999999994</v>
      </c>
      <c r="E75" s="1">
        <v>920.00100000000009</v>
      </c>
      <c r="F75" s="1">
        <v>1188.0076300000001</v>
      </c>
      <c r="G75" s="1">
        <v>1618.3803500000001</v>
      </c>
      <c r="H75" s="1">
        <v>2527.0866892164559</v>
      </c>
      <c r="I75" s="1">
        <v>4023.0491800000004</v>
      </c>
      <c r="J75" s="1">
        <v>6084.5155700000005</v>
      </c>
      <c r="K75" s="1">
        <v>7942.7687699999997</v>
      </c>
      <c r="L75" s="1">
        <v>9548.2818300000017</v>
      </c>
      <c r="M75" s="1">
        <v>10509.745457034429</v>
      </c>
      <c r="N75" s="1">
        <v>10917.186359948406</v>
      </c>
      <c r="O75" s="1">
        <v>11904.829868515317</v>
      </c>
      <c r="P75" s="1">
        <v>10711.561607962329</v>
      </c>
      <c r="Q75" s="1">
        <v>11701.471316664502</v>
      </c>
      <c r="R75" s="1">
        <v>11564.424062306454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-0.8837298175217384</v>
      </c>
      <c r="O76" s="1">
        <v>0</v>
      </c>
      <c r="P76" s="1">
        <v>0</v>
      </c>
      <c r="Q76" s="1">
        <v>0</v>
      </c>
      <c r="R76" s="1">
        <v>-0.95538464299948578</v>
      </c>
    </row>
    <row r="77" spans="1:18" ht="11.25" customHeight="1" x14ac:dyDescent="0.25">
      <c r="A77" s="52" t="s">
        <v>111</v>
      </c>
      <c r="B77" s="53" t="s">
        <v>112</v>
      </c>
      <c r="C77" s="1">
        <v>15.524981859619972</v>
      </c>
      <c r="D77" s="1">
        <v>26.400159999999996</v>
      </c>
      <c r="E77" s="1">
        <v>48.300190000000001</v>
      </c>
      <c r="F77" s="1">
        <v>51.599869999999996</v>
      </c>
      <c r="G77" s="1">
        <v>193.10656</v>
      </c>
      <c r="H77" s="1">
        <v>669.7954806938103</v>
      </c>
      <c r="I77" s="1">
        <v>1389.1284800000001</v>
      </c>
      <c r="J77" s="1">
        <v>1166.6002700000001</v>
      </c>
      <c r="K77" s="1">
        <v>929.29979000000003</v>
      </c>
      <c r="L77" s="1">
        <v>1198.90922</v>
      </c>
      <c r="M77" s="1">
        <v>1396.6991819358716</v>
      </c>
      <c r="N77" s="1">
        <v>842.17045159068323</v>
      </c>
      <c r="O77" s="1">
        <v>884.27938746265716</v>
      </c>
      <c r="P77" s="1">
        <v>1019.2547739947686</v>
      </c>
      <c r="Q77" s="1">
        <v>1092.9110203915263</v>
      </c>
      <c r="R77" s="1">
        <v>1191.3157504564886</v>
      </c>
    </row>
    <row r="78" spans="1:18" ht="11.25" customHeight="1" x14ac:dyDescent="0.25">
      <c r="A78" s="54" t="s">
        <v>115</v>
      </c>
      <c r="B78" s="58" t="s">
        <v>116</v>
      </c>
      <c r="C78" s="3">
        <v>4587.0354447310556</v>
      </c>
      <c r="D78" s="3">
        <v>4457.0999999999995</v>
      </c>
      <c r="E78" s="3">
        <v>4607.1000000000004</v>
      </c>
      <c r="F78" s="3">
        <v>5219.3</v>
      </c>
      <c r="G78" s="3">
        <v>5305.8</v>
      </c>
      <c r="H78" s="3">
        <v>5309.209897773957</v>
      </c>
      <c r="I78" s="3">
        <v>5487</v>
      </c>
      <c r="J78" s="3">
        <v>5623.7000000000007</v>
      </c>
      <c r="K78" s="3">
        <v>5619.2999999999993</v>
      </c>
      <c r="L78" s="3">
        <v>5473.3000000000011</v>
      </c>
      <c r="M78" s="3">
        <v>5517.3879812744772</v>
      </c>
      <c r="N78" s="3">
        <v>5760.9391420655356</v>
      </c>
      <c r="O78" s="3">
        <v>5683.8158020445198</v>
      </c>
      <c r="P78" s="3">
        <v>5901.3566446928444</v>
      </c>
      <c r="Q78" s="3">
        <v>6161.3881723512013</v>
      </c>
      <c r="R78" s="3">
        <v>6466.4182669341744</v>
      </c>
    </row>
    <row r="79" spans="1:18" ht="11.25" customHeight="1" x14ac:dyDescent="0.25">
      <c r="A79" s="59" t="s">
        <v>117</v>
      </c>
      <c r="B79" s="47" t="s">
        <v>118</v>
      </c>
      <c r="C79" s="4">
        <v>1979.3980489773385</v>
      </c>
      <c r="D79" s="4">
        <v>605.51211999997031</v>
      </c>
      <c r="E79" s="4">
        <v>1333.8833000000159</v>
      </c>
      <c r="F79" s="4">
        <v>9.0616699999372941</v>
      </c>
      <c r="G79" s="4">
        <v>-372.27138000004925</v>
      </c>
      <c r="H79" s="4">
        <v>1351.4101775950403</v>
      </c>
      <c r="I79" s="4">
        <v>728.97615000003134</v>
      </c>
      <c r="J79" s="4">
        <v>1411.432610000018</v>
      </c>
      <c r="K79" s="4">
        <v>1984.076299999957</v>
      </c>
      <c r="L79" s="4">
        <v>1731.9491200000339</v>
      </c>
      <c r="M79" s="4">
        <v>641.06921501900069</v>
      </c>
      <c r="N79" s="4">
        <v>617.55302609119099</v>
      </c>
      <c r="O79" s="4">
        <v>1604.7714660470956</v>
      </c>
      <c r="P79" s="4">
        <v>1084.4697715392977</v>
      </c>
      <c r="Q79" s="4">
        <v>1332.7198626405734</v>
      </c>
      <c r="R79" s="4">
        <v>1225.9828523854085</v>
      </c>
    </row>
    <row r="80" spans="1:18" ht="11.25" customHeight="1" x14ac:dyDescent="0.25">
      <c r="A80" s="59" t="s">
        <v>560</v>
      </c>
      <c r="B80" s="47">
        <v>7200</v>
      </c>
      <c r="C80" s="4">
        <v>6062.4871574985209</v>
      </c>
      <c r="D80" s="4">
        <v>7109.4035600000007</v>
      </c>
      <c r="E80" s="4">
        <v>7087.4014699999989</v>
      </c>
      <c r="F80" s="4">
        <v>6818.7031399999996</v>
      </c>
      <c r="G80" s="4">
        <v>7170.2988100000011</v>
      </c>
      <c r="H80" s="4">
        <v>7837.2034181669687</v>
      </c>
      <c r="I80" s="4">
        <v>8465.0000500000024</v>
      </c>
      <c r="J80" s="4">
        <v>8944.7944900000002</v>
      </c>
      <c r="K80" s="4">
        <v>9866.5981399999982</v>
      </c>
      <c r="L80" s="4">
        <v>10544.29377</v>
      </c>
      <c r="M80" s="4">
        <v>11078.962165596042</v>
      </c>
      <c r="N80" s="4">
        <v>11607.479058511839</v>
      </c>
      <c r="O80" s="4">
        <v>11819.861119400462</v>
      </c>
      <c r="P80" s="4">
        <v>12051.018543409493</v>
      </c>
      <c r="Q80" s="4">
        <v>12815.539398220162</v>
      </c>
      <c r="R80" s="4">
        <v>13302.096612018415</v>
      </c>
    </row>
    <row r="81" spans="1:18" ht="11.25" customHeight="1" x14ac:dyDescent="0.25">
      <c r="A81" s="48" t="s">
        <v>119</v>
      </c>
      <c r="B81" s="49" t="s">
        <v>120</v>
      </c>
      <c r="C81" s="3">
        <v>2399.2074479686576</v>
      </c>
      <c r="D81" s="3">
        <v>3129.3207499999999</v>
      </c>
      <c r="E81" s="3">
        <v>3016.9559800000002</v>
      </c>
      <c r="F81" s="3">
        <v>1742.4304099999999</v>
      </c>
      <c r="G81" s="3">
        <v>1742.7257300000001</v>
      </c>
      <c r="H81" s="3">
        <v>1632.6550388130008</v>
      </c>
      <c r="I81" s="3">
        <v>1669.3972899999999</v>
      </c>
      <c r="J81" s="3">
        <v>1863.2581999999998</v>
      </c>
      <c r="K81" s="3">
        <v>2847.4180100000003</v>
      </c>
      <c r="L81" s="3">
        <v>3248.6921599999996</v>
      </c>
      <c r="M81" s="3">
        <v>3467.0394156406351</v>
      </c>
      <c r="N81" s="3">
        <v>3768.2708810412591</v>
      </c>
      <c r="O81" s="3">
        <v>3702.3498378936069</v>
      </c>
      <c r="P81" s="3">
        <v>3359.366915060833</v>
      </c>
      <c r="Q81" s="3">
        <v>3726.7121850223593</v>
      </c>
      <c r="R81" s="3">
        <v>3904.2701023787563</v>
      </c>
    </row>
    <row r="82" spans="1:18" ht="11.25" customHeight="1" x14ac:dyDescent="0.25">
      <c r="A82" s="48" t="s">
        <v>121</v>
      </c>
      <c r="B82" s="49" t="s">
        <v>122</v>
      </c>
      <c r="C82" s="3">
        <v>3663.2797095298642</v>
      </c>
      <c r="D82" s="3">
        <v>3980.0828099999999</v>
      </c>
      <c r="E82" s="3">
        <v>4070.4454899999996</v>
      </c>
      <c r="F82" s="3">
        <v>5076.2727299999997</v>
      </c>
      <c r="G82" s="3">
        <v>5427.5730800000001</v>
      </c>
      <c r="H82" s="3">
        <v>6204.548379353967</v>
      </c>
      <c r="I82" s="3">
        <v>6795.6027600000007</v>
      </c>
      <c r="J82" s="3">
        <v>7081.53629</v>
      </c>
      <c r="K82" s="3">
        <v>7019.1801299999988</v>
      </c>
      <c r="L82" s="3">
        <v>7295.6016099999997</v>
      </c>
      <c r="M82" s="3">
        <v>7611.9227499554063</v>
      </c>
      <c r="N82" s="3">
        <v>7839.2081774705794</v>
      </c>
      <c r="O82" s="3">
        <v>8117.511281506856</v>
      </c>
      <c r="P82" s="3">
        <v>8691.6516283486599</v>
      </c>
      <c r="Q82" s="3">
        <v>9088.827213197801</v>
      </c>
      <c r="R82" s="3">
        <v>9397.8265096396608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425</v>
      </c>
      <c r="B1" s="43" t="s">
        <v>140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1434071.2955001441</v>
      </c>
      <c r="D2" s="30">
        <v>1446199.1999999997</v>
      </c>
      <c r="E2" s="30">
        <v>1451177.9999999995</v>
      </c>
      <c r="F2" s="30">
        <v>1485672.3999999994</v>
      </c>
      <c r="G2" s="30">
        <v>1507576.7999999998</v>
      </c>
      <c r="H2" s="30">
        <v>1504184.0546479404</v>
      </c>
      <c r="I2" s="30">
        <v>1514950.3</v>
      </c>
      <c r="J2" s="30">
        <v>1497770.4000000001</v>
      </c>
      <c r="K2" s="30">
        <v>1480731.0999999999</v>
      </c>
      <c r="L2" s="30">
        <v>1372108.8</v>
      </c>
      <c r="M2" s="30">
        <v>1398399.5891850593</v>
      </c>
      <c r="N2" s="30">
        <v>1372050.683099264</v>
      </c>
      <c r="O2" s="30">
        <v>1358726.402025413</v>
      </c>
      <c r="P2" s="30">
        <v>1304132.750549346</v>
      </c>
      <c r="Q2" s="30">
        <v>1278250.6209993309</v>
      </c>
      <c r="R2" s="30">
        <v>1304200.9171682429</v>
      </c>
    </row>
    <row r="3" spans="1:18" ht="11.25" customHeight="1" x14ac:dyDescent="0.25">
      <c r="A3" s="46" t="s">
        <v>4</v>
      </c>
      <c r="B3" s="47" t="s">
        <v>5</v>
      </c>
      <c r="C3" s="4">
        <v>299675.66171146935</v>
      </c>
      <c r="D3" s="4">
        <v>301193.67072999995</v>
      </c>
      <c r="E3" s="4">
        <v>301180.33368999994</v>
      </c>
      <c r="F3" s="4">
        <v>315482.48824999999</v>
      </c>
      <c r="G3" s="4">
        <v>309975.32608000003</v>
      </c>
      <c r="H3" s="4">
        <v>300975.09734196111</v>
      </c>
      <c r="I3" s="4">
        <v>311313.11144000007</v>
      </c>
      <c r="J3" s="4">
        <v>311625.29068000003</v>
      </c>
      <c r="K3" s="4">
        <v>287008.95124999993</v>
      </c>
      <c r="L3" s="4">
        <v>251378.73701999997</v>
      </c>
      <c r="M3" s="4">
        <v>263538.78080632701</v>
      </c>
      <c r="N3" s="4">
        <v>267445.5841955131</v>
      </c>
      <c r="O3" s="4">
        <v>278911.34570082399</v>
      </c>
      <c r="P3" s="4">
        <v>270544.49383454851</v>
      </c>
      <c r="Q3" s="4">
        <v>254008.23572570909</v>
      </c>
      <c r="R3" s="4">
        <v>247429.30366895362</v>
      </c>
    </row>
    <row r="4" spans="1:18" ht="11.25" customHeight="1" x14ac:dyDescent="0.25">
      <c r="A4" s="48" t="s">
        <v>304</v>
      </c>
      <c r="B4" s="49" t="s">
        <v>305</v>
      </c>
      <c r="C4" s="3">
        <v>208056.07791662181</v>
      </c>
      <c r="D4" s="3">
        <v>205323.39575999996</v>
      </c>
      <c r="E4" s="3">
        <v>205758.66148999994</v>
      </c>
      <c r="F4" s="3">
        <v>218087.81445000001</v>
      </c>
      <c r="G4" s="3">
        <v>213827.39349999998</v>
      </c>
      <c r="H4" s="3">
        <v>206579.00590873673</v>
      </c>
      <c r="I4" s="3">
        <v>216923.07157000006</v>
      </c>
      <c r="J4" s="3">
        <v>215556.2102</v>
      </c>
      <c r="K4" s="3">
        <v>194087.85511999996</v>
      </c>
      <c r="L4" s="3">
        <v>163105.26063999999</v>
      </c>
      <c r="M4" s="3">
        <v>174522.95861635444</v>
      </c>
      <c r="N4" s="3">
        <v>174229.7041980568</v>
      </c>
      <c r="O4" s="3">
        <v>184954.4162724865</v>
      </c>
      <c r="P4" s="3">
        <v>180175.42806228373</v>
      </c>
      <c r="Q4" s="3">
        <v>165859.78303095183</v>
      </c>
      <c r="R4" s="3">
        <v>161085.70284801192</v>
      </c>
    </row>
    <row r="5" spans="1:18" ht="11.25" customHeight="1" x14ac:dyDescent="0.25">
      <c r="A5" s="50" t="s">
        <v>306</v>
      </c>
      <c r="B5" s="51" t="s">
        <v>307</v>
      </c>
      <c r="C5" s="2">
        <v>192528.45913706729</v>
      </c>
      <c r="D5" s="2">
        <v>190800.82974999995</v>
      </c>
      <c r="E5" s="2">
        <v>191016.14508999995</v>
      </c>
      <c r="F5" s="2">
        <v>202646.64150999999</v>
      </c>
      <c r="G5" s="2">
        <v>197848.28383999999</v>
      </c>
      <c r="H5" s="2">
        <v>190995.23573832275</v>
      </c>
      <c r="I5" s="2">
        <v>200958.24292000008</v>
      </c>
      <c r="J5" s="2">
        <v>199211.75664000004</v>
      </c>
      <c r="K5" s="2">
        <v>178951.44473999998</v>
      </c>
      <c r="L5" s="2">
        <v>152679.18479</v>
      </c>
      <c r="M5" s="2">
        <v>160849.51880054924</v>
      </c>
      <c r="N5" s="2">
        <v>160862.46139078509</v>
      </c>
      <c r="O5" s="2">
        <v>171765.43117563118</v>
      </c>
      <c r="P5" s="2">
        <v>166596.59451243919</v>
      </c>
      <c r="Q5" s="2">
        <v>151982.80096345648</v>
      </c>
      <c r="R5" s="2">
        <v>147293.39173973963</v>
      </c>
    </row>
    <row r="6" spans="1:18" ht="11.25" customHeight="1" x14ac:dyDescent="0.25">
      <c r="A6" s="52" t="s">
        <v>6</v>
      </c>
      <c r="B6" s="53" t="s">
        <v>7</v>
      </c>
      <c r="C6" s="1">
        <v>2.3884675932309776</v>
      </c>
      <c r="D6" s="1">
        <v>0</v>
      </c>
      <c r="E6" s="1">
        <v>0</v>
      </c>
      <c r="F6" s="1">
        <v>1673.0007399999886</v>
      </c>
      <c r="G6" s="1">
        <v>4241.6147599999949</v>
      </c>
      <c r="H6" s="1">
        <v>4204.4071480243974</v>
      </c>
      <c r="I6" s="1">
        <v>3678.3965000000171</v>
      </c>
      <c r="J6" s="1">
        <v>4391.8896300000142</v>
      </c>
      <c r="K6" s="1">
        <v>3897.4864199999724</v>
      </c>
      <c r="L6" s="1">
        <v>3184.1921200000206</v>
      </c>
      <c r="M6" s="1">
        <v>2648.2981604955207</v>
      </c>
      <c r="N6" s="1">
        <v>4607.4819028285001</v>
      </c>
      <c r="O6" s="1">
        <v>4112.2604105124519</v>
      </c>
      <c r="P6" s="1">
        <v>2736.0252462858034</v>
      </c>
      <c r="Q6" s="1">
        <v>3274.9124222140808</v>
      </c>
      <c r="R6" s="1">
        <v>2760.9129249305975</v>
      </c>
    </row>
    <row r="7" spans="1:18" ht="11.25" customHeight="1" x14ac:dyDescent="0.25">
      <c r="A7" s="52" t="s">
        <v>8</v>
      </c>
      <c r="B7" s="53" t="s">
        <v>9</v>
      </c>
      <c r="C7" s="1">
        <v>60279.84965937012</v>
      </c>
      <c r="D7" s="1">
        <v>56828.853119999985</v>
      </c>
      <c r="E7" s="1">
        <v>54968.324099999954</v>
      </c>
      <c r="F7" s="1">
        <v>56351.812080000011</v>
      </c>
      <c r="G7" s="1">
        <v>56709.168550000002</v>
      </c>
      <c r="H7" s="1">
        <v>53747.08005452896</v>
      </c>
      <c r="I7" s="1">
        <v>56147.190380000051</v>
      </c>
      <c r="J7" s="1">
        <v>57220.946489999995</v>
      </c>
      <c r="K7" s="1">
        <v>53219.836830000015</v>
      </c>
      <c r="L7" s="1">
        <v>39004.983079999984</v>
      </c>
      <c r="M7" s="1">
        <v>44948.965820719408</v>
      </c>
      <c r="N7" s="1">
        <v>44912.102515685736</v>
      </c>
      <c r="O7" s="1">
        <v>44821.631957204692</v>
      </c>
      <c r="P7" s="1">
        <v>39536.969343893492</v>
      </c>
      <c r="Q7" s="1">
        <v>40083.878710612553</v>
      </c>
      <c r="R7" s="1">
        <v>37294.259141830174</v>
      </c>
    </row>
    <row r="8" spans="1:18" ht="11.25" customHeight="1" x14ac:dyDescent="0.25">
      <c r="A8" s="52" t="s">
        <v>10</v>
      </c>
      <c r="B8" s="53" t="s">
        <v>11</v>
      </c>
      <c r="C8" s="1">
        <v>130564.57877714126</v>
      </c>
      <c r="D8" s="1">
        <v>132719.28879999998</v>
      </c>
      <c r="E8" s="1">
        <v>134462.67884000001</v>
      </c>
      <c r="F8" s="1">
        <v>143304.39857000002</v>
      </c>
      <c r="G8" s="1">
        <v>135279.89111000003</v>
      </c>
      <c r="H8" s="1">
        <v>131343.8611621577</v>
      </c>
      <c r="I8" s="1">
        <v>139475.79358</v>
      </c>
      <c r="J8" s="1">
        <v>135789.62984000004</v>
      </c>
      <c r="K8" s="1">
        <v>120387.80581999998</v>
      </c>
      <c r="L8" s="1">
        <v>109313.11979000001</v>
      </c>
      <c r="M8" s="1">
        <v>112335.28038247583</v>
      </c>
      <c r="N8" s="1">
        <v>109784.59865584636</v>
      </c>
      <c r="O8" s="1">
        <v>121286.1540977633</v>
      </c>
      <c r="P8" s="1">
        <v>123170.97485389443</v>
      </c>
      <c r="Q8" s="1">
        <v>107374.25339348629</v>
      </c>
      <c r="R8" s="1">
        <v>106004.3431583489</v>
      </c>
    </row>
    <row r="9" spans="1:18" ht="11.25" customHeight="1" x14ac:dyDescent="0.25">
      <c r="A9" s="52" t="s">
        <v>12</v>
      </c>
      <c r="B9" s="53" t="s">
        <v>13</v>
      </c>
      <c r="C9" s="1">
        <v>1681.6422329626837</v>
      </c>
      <c r="D9" s="1">
        <v>1252.6878300000001</v>
      </c>
      <c r="E9" s="1">
        <v>1585.1421499999999</v>
      </c>
      <c r="F9" s="1">
        <v>1317.4301199999998</v>
      </c>
      <c r="G9" s="1">
        <v>1617.60942</v>
      </c>
      <c r="H9" s="1">
        <v>1699.8873736116946</v>
      </c>
      <c r="I9" s="1">
        <v>1656.8624600000001</v>
      </c>
      <c r="J9" s="1">
        <v>1809.2906799999998</v>
      </c>
      <c r="K9" s="1">
        <v>1446.3156700000004</v>
      </c>
      <c r="L9" s="1">
        <v>1176.8898000000002</v>
      </c>
      <c r="M9" s="1">
        <v>916.97443685847111</v>
      </c>
      <c r="N9" s="1">
        <v>1558.2783164244793</v>
      </c>
      <c r="O9" s="1">
        <v>1545.3847101507595</v>
      </c>
      <c r="P9" s="1">
        <v>1152.6250683654575</v>
      </c>
      <c r="Q9" s="1">
        <v>1249.7564371435406</v>
      </c>
      <c r="R9" s="1">
        <v>1233.8765146299529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7.7</v>
      </c>
      <c r="F10" s="2">
        <v>7.0000999999999998</v>
      </c>
      <c r="G10" s="2">
        <v>7.0001600000000002</v>
      </c>
      <c r="H10" s="2">
        <v>0.69265310021974003</v>
      </c>
      <c r="I10" s="2">
        <v>0.7</v>
      </c>
      <c r="J10" s="2">
        <v>0.7</v>
      </c>
      <c r="K10" s="2">
        <v>9.1000300000000003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15515.007711638727</v>
      </c>
      <c r="D11" s="2">
        <v>14510.866029999996</v>
      </c>
      <c r="E11" s="2">
        <v>14649.315589999998</v>
      </c>
      <c r="F11" s="2">
        <v>15350.472579999996</v>
      </c>
      <c r="G11" s="2">
        <v>15901.909089999997</v>
      </c>
      <c r="H11" s="2">
        <v>15514.644337996178</v>
      </c>
      <c r="I11" s="2">
        <v>15928.12875</v>
      </c>
      <c r="J11" s="2">
        <v>16312.253429999999</v>
      </c>
      <c r="K11" s="2">
        <v>15113.810339999998</v>
      </c>
      <c r="L11" s="2">
        <v>10414.375829999997</v>
      </c>
      <c r="M11" s="2">
        <v>13614.014889585891</v>
      </c>
      <c r="N11" s="2">
        <v>13320.405216517416</v>
      </c>
      <c r="O11" s="2">
        <v>13151.17570100573</v>
      </c>
      <c r="P11" s="2">
        <v>13516.709829726746</v>
      </c>
      <c r="Q11" s="2">
        <v>13813.950577440339</v>
      </c>
      <c r="R11" s="2">
        <v>13721.182866748963</v>
      </c>
    </row>
    <row r="12" spans="1:18" ht="11.25" customHeight="1" x14ac:dyDescent="0.25">
      <c r="A12" s="52" t="s">
        <v>16</v>
      </c>
      <c r="B12" s="53" t="s">
        <v>17</v>
      </c>
      <c r="C12" s="1">
        <v>15515.007711638727</v>
      </c>
      <c r="D12" s="1">
        <v>14510.866029999996</v>
      </c>
      <c r="E12" s="1">
        <v>14649.315589999998</v>
      </c>
      <c r="F12" s="1">
        <v>15350.472579999996</v>
      </c>
      <c r="G12" s="1">
        <v>15901.909089999997</v>
      </c>
      <c r="H12" s="1">
        <v>15514.644337996178</v>
      </c>
      <c r="I12" s="1">
        <v>15928.12875</v>
      </c>
      <c r="J12" s="1">
        <v>16312.253429999999</v>
      </c>
      <c r="K12" s="1">
        <v>15113.810339999998</v>
      </c>
      <c r="L12" s="1">
        <v>10414.375829999997</v>
      </c>
      <c r="M12" s="1">
        <v>13614.014889585891</v>
      </c>
      <c r="N12" s="1">
        <v>13320.405216517416</v>
      </c>
      <c r="O12" s="1">
        <v>13151.17570100573</v>
      </c>
      <c r="P12" s="1">
        <v>13516.709829726746</v>
      </c>
      <c r="Q12" s="1">
        <v>13813.950577440339</v>
      </c>
      <c r="R12" s="1">
        <v>13721.182866748963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12.611067915771244</v>
      </c>
      <c r="D14" s="2">
        <v>11.69998</v>
      </c>
      <c r="E14" s="2">
        <v>85.500810000000001</v>
      </c>
      <c r="F14" s="2">
        <v>83.700260000000014</v>
      </c>
      <c r="G14" s="2">
        <v>70.200410000000005</v>
      </c>
      <c r="H14" s="2">
        <v>68.43317931759718</v>
      </c>
      <c r="I14" s="2">
        <v>35.999899999999997</v>
      </c>
      <c r="J14" s="2">
        <v>31.500129999999999</v>
      </c>
      <c r="K14" s="2">
        <v>13.50001</v>
      </c>
      <c r="L14" s="2">
        <v>11.70002</v>
      </c>
      <c r="M14" s="2">
        <v>59.424926219326622</v>
      </c>
      <c r="N14" s="2">
        <v>46.837590754305261</v>
      </c>
      <c r="O14" s="2">
        <v>37.809395849593798</v>
      </c>
      <c r="P14" s="2">
        <v>62.123720117790711</v>
      </c>
      <c r="Q14" s="2">
        <v>63.031490055054732</v>
      </c>
      <c r="R14" s="2">
        <v>71.128241523338616</v>
      </c>
    </row>
    <row r="15" spans="1:18" ht="11.25" customHeight="1" x14ac:dyDescent="0.25">
      <c r="A15" s="54" t="s">
        <v>310</v>
      </c>
      <c r="B15" s="49" t="s">
        <v>311</v>
      </c>
      <c r="C15" s="3">
        <v>88948.737324989925</v>
      </c>
      <c r="D15" s="3">
        <v>93268.774970000028</v>
      </c>
      <c r="E15" s="3">
        <v>92861.672200000015</v>
      </c>
      <c r="F15" s="3">
        <v>94390.573799999984</v>
      </c>
      <c r="G15" s="3">
        <v>92878.014410000018</v>
      </c>
      <c r="H15" s="3">
        <v>91264.248079349214</v>
      </c>
      <c r="I15" s="3">
        <v>91390.239870000005</v>
      </c>
      <c r="J15" s="3">
        <v>92535.380479999978</v>
      </c>
      <c r="K15" s="3">
        <v>89568.294199999975</v>
      </c>
      <c r="L15" s="3">
        <v>85371.676380000004</v>
      </c>
      <c r="M15" s="3">
        <v>85245.902442193808</v>
      </c>
      <c r="N15" s="3">
        <v>89161.327970109371</v>
      </c>
      <c r="O15" s="3">
        <v>90234.329634286201</v>
      </c>
      <c r="P15" s="3">
        <v>86083.02423274373</v>
      </c>
      <c r="Q15" s="3">
        <v>84043.073885165213</v>
      </c>
      <c r="R15" s="3">
        <v>82752.720173271242</v>
      </c>
    </row>
    <row r="16" spans="1:18" ht="11.25" customHeight="1" x14ac:dyDescent="0.25">
      <c r="A16" s="50" t="s">
        <v>22</v>
      </c>
      <c r="B16" s="51" t="s">
        <v>23</v>
      </c>
      <c r="C16" s="2">
        <v>86000.48905814605</v>
      </c>
      <c r="D16" s="2">
        <v>89603.337330000009</v>
      </c>
      <c r="E16" s="2">
        <v>88990.824870000026</v>
      </c>
      <c r="F16" s="2">
        <v>90248.752819999994</v>
      </c>
      <c r="G16" s="2">
        <v>89230.538300000015</v>
      </c>
      <c r="H16" s="2">
        <v>87781.795942315817</v>
      </c>
      <c r="I16" s="2">
        <v>87257.793600000005</v>
      </c>
      <c r="J16" s="2">
        <v>87971.279379999978</v>
      </c>
      <c r="K16" s="2">
        <v>85337.551649999979</v>
      </c>
      <c r="L16" s="2">
        <v>81570.605400000015</v>
      </c>
      <c r="M16" s="2">
        <v>81111.821150120013</v>
      </c>
      <c r="N16" s="2">
        <v>85613.210798786618</v>
      </c>
      <c r="O16" s="2">
        <v>86997.976842511431</v>
      </c>
      <c r="P16" s="2">
        <v>82751.725168116565</v>
      </c>
      <c r="Q16" s="2">
        <v>80835.96619005219</v>
      </c>
      <c r="R16" s="2">
        <v>79859.921577413537</v>
      </c>
    </row>
    <row r="17" spans="1:18" ht="11.25" customHeight="1" x14ac:dyDescent="0.25">
      <c r="A17" s="55" t="s">
        <v>25</v>
      </c>
      <c r="B17" s="51" t="s">
        <v>26</v>
      </c>
      <c r="C17" s="2">
        <v>2246.9967143455447</v>
      </c>
      <c r="D17" s="2">
        <v>2918.73992</v>
      </c>
      <c r="E17" s="2">
        <v>3134.7523799999999</v>
      </c>
      <c r="F17" s="2">
        <v>3319.7195399999996</v>
      </c>
      <c r="G17" s="2">
        <v>2866.9738600000001</v>
      </c>
      <c r="H17" s="2">
        <v>2391.8820659841954</v>
      </c>
      <c r="I17" s="2">
        <v>2877.4459200000001</v>
      </c>
      <c r="J17" s="2">
        <v>3095.7010799999998</v>
      </c>
      <c r="K17" s="2">
        <v>2808.6429999999996</v>
      </c>
      <c r="L17" s="2">
        <v>2611.0717500000001</v>
      </c>
      <c r="M17" s="2">
        <v>3073.6065194175785</v>
      </c>
      <c r="N17" s="2">
        <v>2734.1298935742734</v>
      </c>
      <c r="O17" s="2">
        <v>2298.6422764022836</v>
      </c>
      <c r="P17" s="2">
        <v>2075.929185573109</v>
      </c>
      <c r="Q17" s="2">
        <v>2103.6417777336605</v>
      </c>
      <c r="R17" s="2">
        <v>1956.044449886067</v>
      </c>
    </row>
    <row r="18" spans="1:18" ht="11.25" customHeight="1" x14ac:dyDescent="0.25">
      <c r="A18" s="56" t="s">
        <v>312</v>
      </c>
      <c r="B18" s="51" t="s">
        <v>24</v>
      </c>
      <c r="C18" s="2">
        <v>701.2515524983304</v>
      </c>
      <c r="D18" s="2">
        <v>746.69772</v>
      </c>
      <c r="E18" s="2">
        <v>736.09494999999993</v>
      </c>
      <c r="F18" s="2">
        <v>821.59811000000013</v>
      </c>
      <c r="G18" s="2">
        <v>780.50225</v>
      </c>
      <c r="H18" s="2">
        <v>1090.0923792559629</v>
      </c>
      <c r="I18" s="2">
        <v>1255.00035</v>
      </c>
      <c r="J18" s="2">
        <v>1468.40002</v>
      </c>
      <c r="K18" s="2">
        <v>1406.29955</v>
      </c>
      <c r="L18" s="2">
        <v>1175.1992299999999</v>
      </c>
      <c r="M18" s="2">
        <v>1049.4878912802637</v>
      </c>
      <c r="N18" s="2">
        <v>792.0134552587491</v>
      </c>
      <c r="O18" s="2">
        <v>924.33514516133312</v>
      </c>
      <c r="P18" s="2">
        <v>1246.7714267754782</v>
      </c>
      <c r="Q18" s="2">
        <v>1099.1666912400665</v>
      </c>
      <c r="R18" s="2">
        <v>932.45495045859911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0.50333000000000006</v>
      </c>
      <c r="G19" s="2">
        <v>0</v>
      </c>
      <c r="H19" s="2">
        <v>0.47769179325499</v>
      </c>
      <c r="I19" s="2">
        <v>0</v>
      </c>
      <c r="J19" s="2">
        <v>0</v>
      </c>
      <c r="K19" s="2">
        <v>15.8</v>
      </c>
      <c r="L19" s="2">
        <v>14.8</v>
      </c>
      <c r="M19" s="2">
        <v>10.986881375974137</v>
      </c>
      <c r="N19" s="2">
        <v>21.973822489729599</v>
      </c>
      <c r="O19" s="2">
        <v>13.375370211139812</v>
      </c>
      <c r="P19" s="2">
        <v>8.5984522785898569</v>
      </c>
      <c r="Q19" s="2">
        <v>4.2992261392949302</v>
      </c>
      <c r="R19" s="2">
        <v>4.2991955130280211</v>
      </c>
    </row>
    <row r="20" spans="1:18" ht="11.25" customHeight="1" x14ac:dyDescent="0.25">
      <c r="A20" s="48" t="s">
        <v>29</v>
      </c>
      <c r="B20" s="49" t="s">
        <v>30</v>
      </c>
      <c r="C20" s="3">
        <v>2670.8464698576499</v>
      </c>
      <c r="D20" s="3">
        <v>2601.5000000000005</v>
      </c>
      <c r="E20" s="3">
        <v>2560</v>
      </c>
      <c r="F20" s="3">
        <v>3004.1000000000004</v>
      </c>
      <c r="G20" s="3">
        <v>3269.9181699999999</v>
      </c>
      <c r="H20" s="3">
        <v>3131.8433538752211</v>
      </c>
      <c r="I20" s="3">
        <v>2999.8000000000011</v>
      </c>
      <c r="J20" s="3">
        <v>3533.7</v>
      </c>
      <c r="K20" s="3">
        <v>3352.8019300000001</v>
      </c>
      <c r="L20" s="3">
        <v>2901.8</v>
      </c>
      <c r="M20" s="3">
        <v>3769.9197477787297</v>
      </c>
      <c r="N20" s="3">
        <v>4054.5520273468946</v>
      </c>
      <c r="O20" s="3">
        <v>3722.5997940512989</v>
      </c>
      <c r="P20" s="3">
        <v>4286.0415395210239</v>
      </c>
      <c r="Q20" s="3">
        <v>4105.3788095920481</v>
      </c>
      <c r="R20" s="3">
        <v>3590.8806476704985</v>
      </c>
    </row>
    <row r="21" spans="1:18" ht="11.25" customHeight="1" x14ac:dyDescent="0.25">
      <c r="A21" s="46" t="s">
        <v>31</v>
      </c>
      <c r="B21" s="47" t="s">
        <v>32</v>
      </c>
      <c r="C21" s="4">
        <v>756062.34211666742</v>
      </c>
      <c r="D21" s="4">
        <v>753806.50717999996</v>
      </c>
      <c r="E21" s="4">
        <v>747920.25892999978</v>
      </c>
      <c r="F21" s="4">
        <v>755135.52571000007</v>
      </c>
      <c r="G21" s="4">
        <v>767232.04714000004</v>
      </c>
      <c r="H21" s="4">
        <v>763983.5339620678</v>
      </c>
      <c r="I21" s="4">
        <v>760745.69577999983</v>
      </c>
      <c r="J21" s="4">
        <v>747845.08691999991</v>
      </c>
      <c r="K21" s="4">
        <v>745061.57268999983</v>
      </c>
      <c r="L21" s="4">
        <v>693619.54304000014</v>
      </c>
      <c r="M21" s="4">
        <v>684979.8022735985</v>
      </c>
      <c r="N21" s="4">
        <v>668957.20621275681</v>
      </c>
      <c r="O21" s="4">
        <v>664813.62333429698</v>
      </c>
      <c r="P21" s="4">
        <v>630066.25102057774</v>
      </c>
      <c r="Q21" s="4">
        <v>627804.86409922619</v>
      </c>
      <c r="R21" s="4">
        <v>657039.79257239238</v>
      </c>
    </row>
    <row r="22" spans="1:18" ht="11.25" customHeight="1" x14ac:dyDescent="0.25">
      <c r="A22" s="48" t="s">
        <v>313</v>
      </c>
      <c r="B22" s="49" t="s">
        <v>314</v>
      </c>
      <c r="C22" s="3">
        <v>712303.45443093404</v>
      </c>
      <c r="D22" s="3">
        <v>710483.39910000004</v>
      </c>
      <c r="E22" s="3">
        <v>705372.83533999987</v>
      </c>
      <c r="F22" s="3">
        <v>715644.64058000001</v>
      </c>
      <c r="G22" s="3">
        <v>731074.88129999989</v>
      </c>
      <c r="H22" s="3">
        <v>728885.51357080112</v>
      </c>
      <c r="I22" s="3">
        <v>727581.4483899998</v>
      </c>
      <c r="J22" s="3">
        <v>718881.06212999998</v>
      </c>
      <c r="K22" s="3">
        <v>717936.96889999986</v>
      </c>
      <c r="L22" s="3">
        <v>668778.04859000002</v>
      </c>
      <c r="M22" s="3">
        <v>661964.06071686652</v>
      </c>
      <c r="N22" s="3">
        <v>649294.91067928146</v>
      </c>
      <c r="O22" s="3">
        <v>645585.35292994441</v>
      </c>
      <c r="P22" s="3">
        <v>614619.66046552395</v>
      </c>
      <c r="Q22" s="3">
        <v>612959.23036263045</v>
      </c>
      <c r="R22" s="3">
        <v>642093.4442608183</v>
      </c>
    </row>
    <row r="23" spans="1:18" ht="11.25" customHeight="1" x14ac:dyDescent="0.25">
      <c r="A23" s="50" t="s">
        <v>315</v>
      </c>
      <c r="B23" s="51" t="s">
        <v>316</v>
      </c>
      <c r="C23" s="2">
        <v>662192.7580388186</v>
      </c>
      <c r="D23" s="2">
        <v>658144.94458000001</v>
      </c>
      <c r="E23" s="2">
        <v>647393.47505999985</v>
      </c>
      <c r="F23" s="2">
        <v>665894.74265999999</v>
      </c>
      <c r="G23" s="2">
        <v>682852.11252999993</v>
      </c>
      <c r="H23" s="2">
        <v>683410.4053835714</v>
      </c>
      <c r="I23" s="2">
        <v>671641.80058999988</v>
      </c>
      <c r="J23" s="2">
        <v>661931.36867</v>
      </c>
      <c r="K23" s="2">
        <v>664343.24348999991</v>
      </c>
      <c r="L23" s="2">
        <v>615241.35458000004</v>
      </c>
      <c r="M23" s="2">
        <v>611039.33097433078</v>
      </c>
      <c r="N23" s="2">
        <v>594382.23950495396</v>
      </c>
      <c r="O23" s="2">
        <v>594716.7835448347</v>
      </c>
      <c r="P23" s="2">
        <v>560706.08312855766</v>
      </c>
      <c r="Q23" s="2">
        <v>558638.248376481</v>
      </c>
      <c r="R23" s="2">
        <v>589957.08804387192</v>
      </c>
    </row>
    <row r="24" spans="1:18" ht="11.25" customHeight="1" x14ac:dyDescent="0.25">
      <c r="A24" s="52" t="s">
        <v>33</v>
      </c>
      <c r="B24" s="53" t="s">
        <v>34</v>
      </c>
      <c r="C24" s="1">
        <v>656225.55361729697</v>
      </c>
      <c r="D24" s="1">
        <v>651664.14135000005</v>
      </c>
      <c r="E24" s="1">
        <v>639889.67477999988</v>
      </c>
      <c r="F24" s="1">
        <v>658025.55473999993</v>
      </c>
      <c r="G24" s="1">
        <v>675424.90527999995</v>
      </c>
      <c r="H24" s="1">
        <v>675822.96454562084</v>
      </c>
      <c r="I24" s="1">
        <v>661186.69778999989</v>
      </c>
      <c r="J24" s="1">
        <v>653308.94593000005</v>
      </c>
      <c r="K24" s="1">
        <v>657055.82381999993</v>
      </c>
      <c r="L24" s="1">
        <v>606747.64264000009</v>
      </c>
      <c r="M24" s="1">
        <v>603669.26217102422</v>
      </c>
      <c r="N24" s="1">
        <v>587664.00686937384</v>
      </c>
      <c r="O24" s="1">
        <v>588188.93217362568</v>
      </c>
      <c r="P24" s="1">
        <v>554085.96801969619</v>
      </c>
      <c r="Q24" s="1">
        <v>553404.94476569525</v>
      </c>
      <c r="R24" s="1">
        <v>583668.94598541083</v>
      </c>
    </row>
    <row r="25" spans="1:18" ht="11.25" customHeight="1" x14ac:dyDescent="0.25">
      <c r="A25" s="52" t="s">
        <v>35</v>
      </c>
      <c r="B25" s="53" t="s">
        <v>36</v>
      </c>
      <c r="C25" s="1">
        <v>5967.2044215216247</v>
      </c>
      <c r="D25" s="1">
        <v>6480.8032300000004</v>
      </c>
      <c r="E25" s="1">
        <v>7503.8002800000013</v>
      </c>
      <c r="F25" s="1">
        <v>7869.1879199999985</v>
      </c>
      <c r="G25" s="1">
        <v>7427.2072499999986</v>
      </c>
      <c r="H25" s="1">
        <v>7587.4408379505403</v>
      </c>
      <c r="I25" s="1">
        <v>10455.102800000001</v>
      </c>
      <c r="J25" s="1">
        <v>8622.42274</v>
      </c>
      <c r="K25" s="1">
        <v>7287.4196700000002</v>
      </c>
      <c r="L25" s="1">
        <v>8493.7119400000011</v>
      </c>
      <c r="M25" s="1">
        <v>7370.0688033065899</v>
      </c>
      <c r="N25" s="1">
        <v>6718.2326355801106</v>
      </c>
      <c r="O25" s="1">
        <v>6527.8513712090135</v>
      </c>
      <c r="P25" s="1">
        <v>6620.1151088614351</v>
      </c>
      <c r="Q25" s="1">
        <v>5233.303610785797</v>
      </c>
      <c r="R25" s="1">
        <v>6288.1420584610987</v>
      </c>
    </row>
    <row r="26" spans="1:18" ht="11.25" customHeight="1" x14ac:dyDescent="0.25">
      <c r="A26" s="50" t="s">
        <v>317</v>
      </c>
      <c r="B26" s="51" t="s">
        <v>318</v>
      </c>
      <c r="C26" s="2">
        <v>50110.696392115417</v>
      </c>
      <c r="D26" s="2">
        <v>52338.454519999999</v>
      </c>
      <c r="E26" s="2">
        <v>57979.360279999986</v>
      </c>
      <c r="F26" s="2">
        <v>49749.897919999996</v>
      </c>
      <c r="G26" s="2">
        <v>48222.768769999995</v>
      </c>
      <c r="H26" s="2">
        <v>45475.108187229744</v>
      </c>
      <c r="I26" s="2">
        <v>55939.647799999977</v>
      </c>
      <c r="J26" s="2">
        <v>56949.693460000002</v>
      </c>
      <c r="K26" s="2">
        <v>53593.725409999992</v>
      </c>
      <c r="L26" s="2">
        <v>53536.694009999992</v>
      </c>
      <c r="M26" s="2">
        <v>50924.72974253571</v>
      </c>
      <c r="N26" s="2">
        <v>54912.671174327435</v>
      </c>
      <c r="O26" s="2">
        <v>50868.56938510968</v>
      </c>
      <c r="P26" s="2">
        <v>53913.577336966322</v>
      </c>
      <c r="Q26" s="2">
        <v>54320.981986149476</v>
      </c>
      <c r="R26" s="2">
        <v>52136.356216946435</v>
      </c>
    </row>
    <row r="27" spans="1:18" ht="11.25" customHeight="1" x14ac:dyDescent="0.25">
      <c r="A27" s="52" t="s">
        <v>37</v>
      </c>
      <c r="B27" s="53" t="s">
        <v>38</v>
      </c>
      <c r="C27" s="1">
        <v>47336.884565049259</v>
      </c>
      <c r="D27" s="1">
        <v>49534.462290000003</v>
      </c>
      <c r="E27" s="1">
        <v>53537.761879999991</v>
      </c>
      <c r="F27" s="1">
        <v>45112.397809999995</v>
      </c>
      <c r="G27" s="1">
        <v>44136.261359999997</v>
      </c>
      <c r="H27" s="1">
        <v>40276.484560114914</v>
      </c>
      <c r="I27" s="1">
        <v>50182.741099999977</v>
      </c>
      <c r="J27" s="1">
        <v>51446.692670000004</v>
      </c>
      <c r="K27" s="1">
        <v>48051.92469</v>
      </c>
      <c r="L27" s="1">
        <v>48538.204189999997</v>
      </c>
      <c r="M27" s="1">
        <v>46294.50948147248</v>
      </c>
      <c r="N27" s="1">
        <v>50752.884645577804</v>
      </c>
      <c r="O27" s="1">
        <v>46397.228391226745</v>
      </c>
      <c r="P27" s="1">
        <v>48682.543794924968</v>
      </c>
      <c r="Q27" s="1">
        <v>49477.499781650069</v>
      </c>
      <c r="R27" s="1">
        <v>47013.996978765041</v>
      </c>
    </row>
    <row r="28" spans="1:18" ht="11.25" customHeight="1" x14ac:dyDescent="0.25">
      <c r="A28" s="52" t="s">
        <v>39</v>
      </c>
      <c r="B28" s="53" t="s">
        <v>40</v>
      </c>
      <c r="C28" s="1">
        <v>2226.4730851397148</v>
      </c>
      <c r="D28" s="1">
        <v>2261.2957100000003</v>
      </c>
      <c r="E28" s="1">
        <v>2553.1014400000004</v>
      </c>
      <c r="F28" s="1">
        <v>2817.2009199999998</v>
      </c>
      <c r="G28" s="1">
        <v>3427.4054800000004</v>
      </c>
      <c r="H28" s="1">
        <v>4221.2905844908792</v>
      </c>
      <c r="I28" s="1">
        <v>4566.6016999999993</v>
      </c>
      <c r="J28" s="1">
        <v>4643.5005499999997</v>
      </c>
      <c r="K28" s="1">
        <v>4841.501189999999</v>
      </c>
      <c r="L28" s="1">
        <v>4335.0935899999995</v>
      </c>
      <c r="M28" s="1">
        <v>3843.1747729840358</v>
      </c>
      <c r="N28" s="1">
        <v>3395.2176883283414</v>
      </c>
      <c r="O28" s="1">
        <v>3304.6969702281531</v>
      </c>
      <c r="P28" s="1">
        <v>3861.731252715213</v>
      </c>
      <c r="Q28" s="1">
        <v>3519.4411020244665</v>
      </c>
      <c r="R28" s="1">
        <v>3588.6104570591265</v>
      </c>
    </row>
    <row r="29" spans="1:18" ht="11.25" customHeight="1" x14ac:dyDescent="0.25">
      <c r="A29" s="57" t="s">
        <v>41</v>
      </c>
      <c r="B29" s="53" t="s">
        <v>42</v>
      </c>
      <c r="C29" s="1">
        <v>547.33874192644259</v>
      </c>
      <c r="D29" s="1">
        <v>542.69651999999996</v>
      </c>
      <c r="E29" s="1">
        <v>1888.4969599999999</v>
      </c>
      <c r="F29" s="1">
        <v>1820.2991900000002</v>
      </c>
      <c r="G29" s="1">
        <v>659.10192999999992</v>
      </c>
      <c r="H29" s="1">
        <v>977.33304262394665</v>
      </c>
      <c r="I29" s="1">
        <v>1190.3050000000001</v>
      </c>
      <c r="J29" s="1">
        <v>859.50024000000008</v>
      </c>
      <c r="K29" s="1">
        <v>700.29953</v>
      </c>
      <c r="L29" s="1">
        <v>663.39623000000006</v>
      </c>
      <c r="M29" s="1">
        <v>787.04548807919264</v>
      </c>
      <c r="N29" s="1">
        <v>764.56884042129343</v>
      </c>
      <c r="O29" s="1">
        <v>1166.6440236547885</v>
      </c>
      <c r="P29" s="1">
        <v>1369.3022893261407</v>
      </c>
      <c r="Q29" s="1">
        <v>1324.0411024749399</v>
      </c>
      <c r="R29" s="1">
        <v>1533.7487811222682</v>
      </c>
    </row>
    <row r="30" spans="1:18" ht="11.25" customHeight="1" x14ac:dyDescent="0.25">
      <c r="A30" s="48" t="s">
        <v>319</v>
      </c>
      <c r="B30" s="49" t="s">
        <v>320</v>
      </c>
      <c r="C30" s="3">
        <v>43758.887685733447</v>
      </c>
      <c r="D30" s="3">
        <v>43323.108079999984</v>
      </c>
      <c r="E30" s="3">
        <v>42547.423589999999</v>
      </c>
      <c r="F30" s="3">
        <v>39490.885129999995</v>
      </c>
      <c r="G30" s="3">
        <v>36157.165839999994</v>
      </c>
      <c r="H30" s="3">
        <v>35098.020391266757</v>
      </c>
      <c r="I30" s="3">
        <v>33164.247390000004</v>
      </c>
      <c r="J30" s="3">
        <v>28964.024790000003</v>
      </c>
      <c r="K30" s="3">
        <v>27124.603790000005</v>
      </c>
      <c r="L30" s="3">
        <v>24841.494450000006</v>
      </c>
      <c r="M30" s="3">
        <v>23015.741556732006</v>
      </c>
      <c r="N30" s="3">
        <v>19662.295533475368</v>
      </c>
      <c r="O30" s="3">
        <v>19228.270404352505</v>
      </c>
      <c r="P30" s="3">
        <v>15446.590555053826</v>
      </c>
      <c r="Q30" s="3">
        <v>14845.633736595857</v>
      </c>
      <c r="R30" s="3">
        <v>14946.3483115741</v>
      </c>
    </row>
    <row r="31" spans="1:18" ht="11.25" customHeight="1" x14ac:dyDescent="0.25">
      <c r="A31" s="50" t="s">
        <v>321</v>
      </c>
      <c r="B31" s="51" t="s">
        <v>322</v>
      </c>
      <c r="C31" s="2">
        <v>2455.5176282039747</v>
      </c>
      <c r="D31" s="2">
        <v>1783.97954</v>
      </c>
      <c r="E31" s="2">
        <v>1834.8162900000002</v>
      </c>
      <c r="F31" s="2">
        <v>1749.9055499999999</v>
      </c>
      <c r="G31" s="2">
        <v>2174.2195400000001</v>
      </c>
      <c r="H31" s="2">
        <v>2131.4334679323229</v>
      </c>
      <c r="I31" s="2">
        <v>1629.0103900000006</v>
      </c>
      <c r="J31" s="2">
        <v>1818.51938</v>
      </c>
      <c r="K31" s="2">
        <v>1775.2972100000002</v>
      </c>
      <c r="L31" s="2">
        <v>1637.0108899999998</v>
      </c>
      <c r="M31" s="2">
        <v>1870.8538701108907</v>
      </c>
      <c r="N31" s="2">
        <v>2053.886000434552</v>
      </c>
      <c r="O31" s="2">
        <v>2064.8498247846046</v>
      </c>
      <c r="P31" s="2">
        <v>1863.5923913097342</v>
      </c>
      <c r="Q31" s="2">
        <v>2044.6407553339684</v>
      </c>
      <c r="R31" s="2">
        <v>1859.8628492269593</v>
      </c>
    </row>
    <row r="32" spans="1:18" ht="11.25" customHeight="1" x14ac:dyDescent="0.25">
      <c r="A32" s="52" t="s">
        <v>323</v>
      </c>
      <c r="B32" s="53" t="s">
        <v>43</v>
      </c>
      <c r="C32" s="1">
        <v>2443.6947563209137</v>
      </c>
      <c r="D32" s="1">
        <v>1774.47954</v>
      </c>
      <c r="E32" s="1">
        <v>1824.2162900000001</v>
      </c>
      <c r="F32" s="1">
        <v>1739.29854</v>
      </c>
      <c r="G32" s="1">
        <v>2165.9249399999999</v>
      </c>
      <c r="H32" s="1">
        <v>2120.7837718029514</v>
      </c>
      <c r="I32" s="1">
        <v>1618.4103900000007</v>
      </c>
      <c r="J32" s="1">
        <v>1811.41938</v>
      </c>
      <c r="K32" s="1">
        <v>1775.2972100000002</v>
      </c>
      <c r="L32" s="1">
        <v>1637.0108899999998</v>
      </c>
      <c r="M32" s="1">
        <v>1870.8538701108907</v>
      </c>
      <c r="N32" s="1">
        <v>2053.886000434552</v>
      </c>
      <c r="O32" s="1">
        <v>2064.8498247846046</v>
      </c>
      <c r="P32" s="1">
        <v>1863.5923913097342</v>
      </c>
      <c r="Q32" s="1">
        <v>2044.6407553339684</v>
      </c>
      <c r="R32" s="1">
        <v>1859.8628492269593</v>
      </c>
    </row>
    <row r="33" spans="1:18" ht="11.25" customHeight="1" x14ac:dyDescent="0.25">
      <c r="A33" s="52" t="s">
        <v>44</v>
      </c>
      <c r="B33" s="53" t="s">
        <v>45</v>
      </c>
      <c r="C33" s="1">
        <v>11.822871883061</v>
      </c>
      <c r="D33" s="1">
        <v>9.5</v>
      </c>
      <c r="E33" s="1">
        <v>10.6</v>
      </c>
      <c r="F33" s="1">
        <v>10.607010000000001</v>
      </c>
      <c r="G33" s="1">
        <v>8.2946000000000009</v>
      </c>
      <c r="H33" s="1">
        <v>10.649696129371165</v>
      </c>
      <c r="I33" s="1">
        <v>10.6</v>
      </c>
      <c r="J33" s="1">
        <v>7.1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130.98307772361002</v>
      </c>
      <c r="D34" s="2">
        <v>117.80004</v>
      </c>
      <c r="E34" s="2">
        <v>128.90030000000002</v>
      </c>
      <c r="F34" s="2">
        <v>95.99991</v>
      </c>
      <c r="G34" s="2">
        <v>102.50037</v>
      </c>
      <c r="H34" s="2">
        <v>80.56266587824949</v>
      </c>
      <c r="I34" s="2">
        <v>87.200279999999992</v>
      </c>
      <c r="J34" s="2">
        <v>227.80005999999997</v>
      </c>
      <c r="K34" s="2">
        <v>67.299990000000008</v>
      </c>
      <c r="L34" s="2">
        <v>77.099969999999999</v>
      </c>
      <c r="M34" s="2">
        <v>87.847525570156733</v>
      </c>
      <c r="N34" s="2">
        <v>122.64740563384001</v>
      </c>
      <c r="O34" s="2">
        <v>157.8771247897966</v>
      </c>
      <c r="P34" s="2">
        <v>126.03899378491838</v>
      </c>
      <c r="Q34" s="2">
        <v>105.09218457304773</v>
      </c>
      <c r="R34" s="2">
        <v>93.340969853170748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1</v>
      </c>
      <c r="E38" s="2">
        <v>1</v>
      </c>
      <c r="F38" s="2">
        <v>4.0999999999999996</v>
      </c>
      <c r="G38" s="2">
        <v>2</v>
      </c>
      <c r="H38" s="2">
        <v>0</v>
      </c>
      <c r="I38" s="2">
        <v>3.1</v>
      </c>
      <c r="J38" s="2">
        <v>6.1999700000000004</v>
      </c>
      <c r="K38" s="2">
        <v>5.09999</v>
      </c>
      <c r="L38" s="2">
        <v>4.1000100000000002</v>
      </c>
      <c r="M38" s="2">
        <v>7.1892650532390263</v>
      </c>
      <c r="N38" s="2">
        <v>4.1081467191963554</v>
      </c>
      <c r="O38" s="2">
        <v>3.0811131344256135</v>
      </c>
      <c r="P38" s="2">
        <v>5.1351869384729465</v>
      </c>
      <c r="Q38" s="2">
        <v>5.1351880358480706</v>
      </c>
      <c r="R38" s="2">
        <v>3.0811121275599964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1</v>
      </c>
      <c r="E41" s="1">
        <v>1</v>
      </c>
      <c r="F41" s="1">
        <v>4.0999999999999996</v>
      </c>
      <c r="G41" s="1">
        <v>2</v>
      </c>
      <c r="H41" s="1">
        <v>0</v>
      </c>
      <c r="I41" s="1">
        <v>3.1</v>
      </c>
      <c r="J41" s="1">
        <v>6.1999700000000004</v>
      </c>
      <c r="K41" s="1">
        <v>5.09999</v>
      </c>
      <c r="L41" s="1">
        <v>4.1000100000000002</v>
      </c>
      <c r="M41" s="1">
        <v>7.1892650532390263</v>
      </c>
      <c r="N41" s="1">
        <v>4.1081467191963554</v>
      </c>
      <c r="O41" s="1">
        <v>3.0811131344256135</v>
      </c>
      <c r="P41" s="1">
        <v>5.1351869384729465</v>
      </c>
      <c r="Q41" s="1">
        <v>5.1351880358480706</v>
      </c>
      <c r="R41" s="1">
        <v>3.0811121275599964</v>
      </c>
    </row>
    <row r="42" spans="1:18" ht="11.25" customHeight="1" x14ac:dyDescent="0.25">
      <c r="A42" s="55" t="s">
        <v>57</v>
      </c>
      <c r="B42" s="51" t="s">
        <v>58</v>
      </c>
      <c r="C42" s="2">
        <v>283.74890997319216</v>
      </c>
      <c r="D42" s="2">
        <v>210.29993999999999</v>
      </c>
      <c r="E42" s="2">
        <v>146.1001</v>
      </c>
      <c r="F42" s="2">
        <v>131.39991999999998</v>
      </c>
      <c r="G42" s="2">
        <v>109.30025000000001</v>
      </c>
      <c r="H42" s="2">
        <v>85.124708332757052</v>
      </c>
      <c r="I42" s="2">
        <v>74.599980000000002</v>
      </c>
      <c r="J42" s="2">
        <v>69.399869999999993</v>
      </c>
      <c r="K42" s="2">
        <v>118.79989</v>
      </c>
      <c r="L42" s="2">
        <v>154.49997000000002</v>
      </c>
      <c r="M42" s="2">
        <v>117.70326371024825</v>
      </c>
      <c r="N42" s="2">
        <v>99.837555661919751</v>
      </c>
      <c r="O42" s="2">
        <v>75.666390770023781</v>
      </c>
      <c r="P42" s="2">
        <v>40.985957467352392</v>
      </c>
      <c r="Q42" s="2">
        <v>10.50921945160982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2981.608654628697</v>
      </c>
      <c r="D43" s="2">
        <v>3068.9113500000003</v>
      </c>
      <c r="E43" s="2">
        <v>2904.8590799999997</v>
      </c>
      <c r="F43" s="2">
        <v>2952.7799000000005</v>
      </c>
      <c r="G43" s="2">
        <v>1884.36078</v>
      </c>
      <c r="H43" s="2">
        <v>1976.9040420798419</v>
      </c>
      <c r="I43" s="2">
        <v>3480.2060099999994</v>
      </c>
      <c r="J43" s="2">
        <v>3395.5982800000011</v>
      </c>
      <c r="K43" s="2">
        <v>2724.3247499999998</v>
      </c>
      <c r="L43" s="2">
        <v>2841.3002400000005</v>
      </c>
      <c r="M43" s="2">
        <v>3045.0225571067613</v>
      </c>
      <c r="N43" s="2">
        <v>2603.5396016451023</v>
      </c>
      <c r="O43" s="2">
        <v>2577.3145829310474</v>
      </c>
      <c r="P43" s="2">
        <v>2376.3733877775899</v>
      </c>
      <c r="Q43" s="2">
        <v>2493.4555109040684</v>
      </c>
      <c r="R43" s="2">
        <v>2053.1672292165026</v>
      </c>
    </row>
    <row r="44" spans="1:18" ht="11.25" customHeight="1" x14ac:dyDescent="0.25">
      <c r="A44" s="50" t="s">
        <v>328</v>
      </c>
      <c r="B44" s="51" t="s">
        <v>61</v>
      </c>
      <c r="C44" s="2">
        <v>35484.867767169009</v>
      </c>
      <c r="D44" s="2">
        <v>35663.731539999993</v>
      </c>
      <c r="E44" s="2">
        <v>35085.463230000001</v>
      </c>
      <c r="F44" s="2">
        <v>32330.299510000001</v>
      </c>
      <c r="G44" s="2">
        <v>25593.689599999998</v>
      </c>
      <c r="H44" s="2">
        <v>24962.264280266219</v>
      </c>
      <c r="I44" s="2">
        <v>21306.023210000003</v>
      </c>
      <c r="J44" s="2">
        <v>16754.508070000003</v>
      </c>
      <c r="K44" s="2">
        <v>15847.179650000002</v>
      </c>
      <c r="L44" s="2">
        <v>14592.582420000002</v>
      </c>
      <c r="M44" s="2">
        <v>11402.50530843478</v>
      </c>
      <c r="N44" s="2">
        <v>9009.2666685068289</v>
      </c>
      <c r="O44" s="2">
        <v>8559.2832684263631</v>
      </c>
      <c r="P44" s="2">
        <v>6605.5215257658474</v>
      </c>
      <c r="Q44" s="2">
        <v>5984.5231813158143</v>
      </c>
      <c r="R44" s="2">
        <v>6201.3936648364534</v>
      </c>
    </row>
    <row r="45" spans="1:18" ht="11.25" customHeight="1" x14ac:dyDescent="0.25">
      <c r="A45" s="50" t="s">
        <v>329</v>
      </c>
      <c r="B45" s="51" t="s">
        <v>330</v>
      </c>
      <c r="C45" s="2">
        <v>2422.1616480349721</v>
      </c>
      <c r="D45" s="2">
        <v>2477.3856700000001</v>
      </c>
      <c r="E45" s="2">
        <v>2446.2845899999998</v>
      </c>
      <c r="F45" s="2">
        <v>2226.4003400000001</v>
      </c>
      <c r="G45" s="2">
        <v>6291.0953000000009</v>
      </c>
      <c r="H45" s="2">
        <v>5861.7312267773686</v>
      </c>
      <c r="I45" s="2">
        <v>6584.1075199999996</v>
      </c>
      <c r="J45" s="2">
        <v>6691.9991600000003</v>
      </c>
      <c r="K45" s="2">
        <v>6586.6023100000002</v>
      </c>
      <c r="L45" s="2">
        <v>5534.9009500000002</v>
      </c>
      <c r="M45" s="2">
        <v>6484.6197667459301</v>
      </c>
      <c r="N45" s="2">
        <v>5769.0101548739212</v>
      </c>
      <c r="O45" s="2">
        <v>5790.1980995162439</v>
      </c>
      <c r="P45" s="2">
        <v>4428.9431120099125</v>
      </c>
      <c r="Q45" s="2">
        <v>4202.2776969815004</v>
      </c>
      <c r="R45" s="2">
        <v>4735.502486313454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0.95538358650998101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1204.4492042307804</v>
      </c>
      <c r="D48" s="1">
        <v>1089.4886199999999</v>
      </c>
      <c r="E48" s="1">
        <v>874.08703000000003</v>
      </c>
      <c r="F48" s="1">
        <v>91.300049999999999</v>
      </c>
      <c r="G48" s="1">
        <v>423.90024999999997</v>
      </c>
      <c r="H48" s="1">
        <v>90.570150722033858</v>
      </c>
      <c r="I48" s="1">
        <v>45.8</v>
      </c>
      <c r="J48" s="1">
        <v>60.499110000000002</v>
      </c>
      <c r="K48" s="1">
        <v>1.90002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914.87510817718328</v>
      </c>
      <c r="D49" s="1">
        <v>1030.2991999999999</v>
      </c>
      <c r="E49" s="1">
        <v>983.70005000000003</v>
      </c>
      <c r="F49" s="1">
        <v>1112.0010400000001</v>
      </c>
      <c r="G49" s="1">
        <v>1389.10058</v>
      </c>
      <c r="H49" s="1">
        <v>1492.3089981946521</v>
      </c>
      <c r="I49" s="1">
        <v>1604.6005299999999</v>
      </c>
      <c r="J49" s="1">
        <v>1594.2999399999999</v>
      </c>
      <c r="K49" s="1">
        <v>1835.3001899999999</v>
      </c>
      <c r="L49" s="1">
        <v>2166.9974499999998</v>
      </c>
      <c r="M49" s="1">
        <v>1810.8822167810172</v>
      </c>
      <c r="N49" s="1">
        <v>1736.0272332864267</v>
      </c>
      <c r="O49" s="1">
        <v>1773.0490704711137</v>
      </c>
      <c r="P49" s="1">
        <v>1398.3946810510049</v>
      </c>
      <c r="Q49" s="1">
        <v>1232.7067700360635</v>
      </c>
      <c r="R49" s="1">
        <v>1605.5701495392902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302.8373356270082</v>
      </c>
      <c r="D51" s="1">
        <v>357.59784999999994</v>
      </c>
      <c r="E51" s="1">
        <v>588.49751000000003</v>
      </c>
      <c r="F51" s="1">
        <v>1023.09925</v>
      </c>
      <c r="G51" s="1">
        <v>4478.09447</v>
      </c>
      <c r="H51" s="1">
        <v>4277.8966942741727</v>
      </c>
      <c r="I51" s="1">
        <v>4932.7069899999997</v>
      </c>
      <c r="J51" s="1">
        <v>5037.2001099999998</v>
      </c>
      <c r="K51" s="1">
        <v>4749.4021000000002</v>
      </c>
      <c r="L51" s="1">
        <v>3367.9034999999999</v>
      </c>
      <c r="M51" s="1">
        <v>4673.7375499649115</v>
      </c>
      <c r="N51" s="1">
        <v>4032.9829215874943</v>
      </c>
      <c r="O51" s="1">
        <v>4017.1490290451306</v>
      </c>
      <c r="P51" s="1">
        <v>3030.5484309589083</v>
      </c>
      <c r="Q51" s="1">
        <v>2969.570926945436</v>
      </c>
      <c r="R51" s="1">
        <v>3129.9323367741636</v>
      </c>
    </row>
    <row r="52" spans="1:18" ht="11.25" customHeight="1" x14ac:dyDescent="0.25">
      <c r="A52" s="46" t="s">
        <v>74</v>
      </c>
      <c r="B52" s="47" t="s">
        <v>75</v>
      </c>
      <c r="C52" s="4">
        <v>112235.54575911828</v>
      </c>
      <c r="D52" s="4">
        <v>114444.93553</v>
      </c>
      <c r="E52" s="4">
        <v>120677.10841000002</v>
      </c>
      <c r="F52" s="4">
        <v>129712.78141</v>
      </c>
      <c r="G52" s="4">
        <v>138791.82607999994</v>
      </c>
      <c r="H52" s="4">
        <v>145633.15265902973</v>
      </c>
      <c r="I52" s="4">
        <v>148648.59996000002</v>
      </c>
      <c r="J52" s="4">
        <v>155821.94281000004</v>
      </c>
      <c r="K52" s="4">
        <v>162519.69089999999</v>
      </c>
      <c r="L52" s="4">
        <v>149368.17064999999</v>
      </c>
      <c r="M52" s="4">
        <v>160374.32121182632</v>
      </c>
      <c r="N52" s="4">
        <v>146086.34048307632</v>
      </c>
      <c r="O52" s="4">
        <v>125565.40296524072</v>
      </c>
      <c r="P52" s="4">
        <v>112519.29604564405</v>
      </c>
      <c r="Q52" s="4">
        <v>102479.97454704921</v>
      </c>
      <c r="R52" s="4">
        <v>107925.74694723346</v>
      </c>
    </row>
    <row r="53" spans="1:18" ht="11.25" customHeight="1" x14ac:dyDescent="0.25">
      <c r="A53" s="48" t="s">
        <v>76</v>
      </c>
      <c r="B53" s="49" t="s">
        <v>77</v>
      </c>
      <c r="C53" s="3">
        <v>103526.12873717432</v>
      </c>
      <c r="D53" s="3">
        <v>106121.74415000001</v>
      </c>
      <c r="E53" s="3">
        <v>112397.81295000001</v>
      </c>
      <c r="F53" s="3">
        <v>120999.90007999999</v>
      </c>
      <c r="G53" s="3">
        <v>129942.16834999998</v>
      </c>
      <c r="H53" s="3">
        <v>136594.72365415946</v>
      </c>
      <c r="I53" s="3">
        <v>139296.51659999997</v>
      </c>
      <c r="J53" s="3">
        <v>145669.02996000001</v>
      </c>
      <c r="K53" s="3">
        <v>153090.17792999998</v>
      </c>
      <c r="L53" s="3">
        <v>142650.73345</v>
      </c>
      <c r="M53" s="3">
        <v>151653.62825526617</v>
      </c>
      <c r="N53" s="3">
        <v>137507.10074276698</v>
      </c>
      <c r="O53" s="3">
        <v>116833.59557728852</v>
      </c>
      <c r="P53" s="3">
        <v>103821.61832545692</v>
      </c>
      <c r="Q53" s="3">
        <v>93500.520639465074</v>
      </c>
      <c r="R53" s="3">
        <v>99190.630597277413</v>
      </c>
    </row>
    <row r="54" spans="1:18" ht="11.25" customHeight="1" x14ac:dyDescent="0.25">
      <c r="A54" s="48" t="s">
        <v>331</v>
      </c>
      <c r="B54" s="49" t="s">
        <v>332</v>
      </c>
      <c r="C54" s="3">
        <v>8709.4170219439638</v>
      </c>
      <c r="D54" s="3">
        <v>8323.1913800000002</v>
      </c>
      <c r="E54" s="3">
        <v>8279.2954599999994</v>
      </c>
      <c r="F54" s="3">
        <v>8712.8813299999983</v>
      </c>
      <c r="G54" s="3">
        <v>8849.657729999999</v>
      </c>
      <c r="H54" s="3">
        <v>9038.429004870246</v>
      </c>
      <c r="I54" s="3">
        <v>9352.0833600000024</v>
      </c>
      <c r="J54" s="3">
        <v>10152.912849999999</v>
      </c>
      <c r="K54" s="3">
        <v>9429.5129700000016</v>
      </c>
      <c r="L54" s="3">
        <v>6717.4372000000003</v>
      </c>
      <c r="M54" s="3">
        <v>8720.6929565601404</v>
      </c>
      <c r="N54" s="3">
        <v>8579.2397403093382</v>
      </c>
      <c r="O54" s="3">
        <v>8731.8073879522017</v>
      </c>
      <c r="P54" s="3">
        <v>8697.6777201871337</v>
      </c>
      <c r="Q54" s="3">
        <v>8979.4539075841421</v>
      </c>
      <c r="R54" s="3">
        <v>8735.1163499560625</v>
      </c>
    </row>
    <row r="55" spans="1:18" ht="11.25" customHeight="1" x14ac:dyDescent="0.25">
      <c r="A55" s="50" t="s">
        <v>78</v>
      </c>
      <c r="B55" s="51" t="s">
        <v>79</v>
      </c>
      <c r="C55" s="2">
        <v>2153.3360054158265</v>
      </c>
      <c r="D55" s="2">
        <v>1900.68334</v>
      </c>
      <c r="E55" s="2">
        <v>1742.2834299999997</v>
      </c>
      <c r="F55" s="2">
        <v>1873.7772400000001</v>
      </c>
      <c r="G55" s="2">
        <v>1685.73243</v>
      </c>
      <c r="H55" s="2">
        <v>1691.6973234438124</v>
      </c>
      <c r="I55" s="2">
        <v>1817.2853599999999</v>
      </c>
      <c r="J55" s="2">
        <v>2119.25405</v>
      </c>
      <c r="K55" s="2">
        <v>1986.7672499999999</v>
      </c>
      <c r="L55" s="2">
        <v>1612.9034500000002</v>
      </c>
      <c r="M55" s="2">
        <v>1896.364112467523</v>
      </c>
      <c r="N55" s="2">
        <v>1835.1752705354168</v>
      </c>
      <c r="O55" s="2">
        <v>1953.0980962776957</v>
      </c>
      <c r="P55" s="2">
        <v>1825.6158034592781</v>
      </c>
      <c r="Q55" s="2">
        <v>1759.5007209366152</v>
      </c>
      <c r="R55" s="2">
        <v>1838.8232381100202</v>
      </c>
    </row>
    <row r="56" spans="1:18" ht="11.25" customHeight="1" x14ac:dyDescent="0.25">
      <c r="A56" s="50" t="s">
        <v>80</v>
      </c>
      <c r="B56" s="51" t="s">
        <v>81</v>
      </c>
      <c r="C56" s="2">
        <v>6066.2558517244688</v>
      </c>
      <c r="D56" s="2">
        <v>5883.7398599999997</v>
      </c>
      <c r="E56" s="2">
        <v>5985.7431400000005</v>
      </c>
      <c r="F56" s="2">
        <v>5994.2023499999996</v>
      </c>
      <c r="G56" s="2">
        <v>6286.8735800000004</v>
      </c>
      <c r="H56" s="2">
        <v>6441.8649087608655</v>
      </c>
      <c r="I56" s="2">
        <v>6684.6683200000007</v>
      </c>
      <c r="J56" s="2">
        <v>7167.1432599999998</v>
      </c>
      <c r="K56" s="2">
        <v>6619.8383000000003</v>
      </c>
      <c r="L56" s="2">
        <v>4283.9721799999998</v>
      </c>
      <c r="M56" s="2">
        <v>5902.1448361517114</v>
      </c>
      <c r="N56" s="2">
        <v>5866.6284513232067</v>
      </c>
      <c r="O56" s="2">
        <v>5851.3184293493823</v>
      </c>
      <c r="P56" s="2">
        <v>5981.3222508837271</v>
      </c>
      <c r="Q56" s="2">
        <v>6267.4118658641401</v>
      </c>
      <c r="R56" s="2">
        <v>5878.9051304098557</v>
      </c>
    </row>
    <row r="57" spans="1:18" ht="11.25" customHeight="1" x14ac:dyDescent="0.25">
      <c r="A57" s="55" t="s">
        <v>333</v>
      </c>
      <c r="B57" s="51" t="s">
        <v>82</v>
      </c>
      <c r="C57" s="2">
        <v>338.11025126588328</v>
      </c>
      <c r="D57" s="2">
        <v>371.15092000000004</v>
      </c>
      <c r="E57" s="2">
        <v>377.29736000000003</v>
      </c>
      <c r="F57" s="2">
        <v>400.80547000000001</v>
      </c>
      <c r="G57" s="2">
        <v>379.15172000000001</v>
      </c>
      <c r="H57" s="2">
        <v>397.43866528045442</v>
      </c>
      <c r="I57" s="2">
        <v>418.15569999999997</v>
      </c>
      <c r="J57" s="2">
        <v>412.49448000000001</v>
      </c>
      <c r="K57" s="2">
        <v>451.89939999999996</v>
      </c>
      <c r="L57" s="2">
        <v>483.34996999999993</v>
      </c>
      <c r="M57" s="2">
        <v>521.9977081415359</v>
      </c>
      <c r="N57" s="2">
        <v>513.33933363175959</v>
      </c>
      <c r="O57" s="2">
        <v>476.49757867173838</v>
      </c>
      <c r="P57" s="2">
        <v>466.1194308197671</v>
      </c>
      <c r="Q57" s="2">
        <v>497.65931065631889</v>
      </c>
      <c r="R57" s="2">
        <v>478.88602289983504</v>
      </c>
    </row>
    <row r="58" spans="1:18" ht="11.25" customHeight="1" x14ac:dyDescent="0.25">
      <c r="A58" s="55" t="s">
        <v>83</v>
      </c>
      <c r="B58" s="51" t="s">
        <v>84</v>
      </c>
      <c r="C58" s="2">
        <v>151.71491353778521</v>
      </c>
      <c r="D58" s="2">
        <v>167.61725999999999</v>
      </c>
      <c r="E58" s="2">
        <v>173.97153</v>
      </c>
      <c r="F58" s="2">
        <v>444.09627</v>
      </c>
      <c r="G58" s="2">
        <v>497.90000000000003</v>
      </c>
      <c r="H58" s="2">
        <v>507.42810738511508</v>
      </c>
      <c r="I58" s="2">
        <v>431.97397999999998</v>
      </c>
      <c r="J58" s="2">
        <v>454.02105999999998</v>
      </c>
      <c r="K58" s="2">
        <v>371.00802000000004</v>
      </c>
      <c r="L58" s="2">
        <v>337.21160000000003</v>
      </c>
      <c r="M58" s="2">
        <v>400.18629979936952</v>
      </c>
      <c r="N58" s="2">
        <v>364.0966848189554</v>
      </c>
      <c r="O58" s="2">
        <v>450.89328365338582</v>
      </c>
      <c r="P58" s="2">
        <v>424.6202350243625</v>
      </c>
      <c r="Q58" s="2">
        <v>454.88201012706679</v>
      </c>
      <c r="R58" s="2">
        <v>538.50195853635159</v>
      </c>
    </row>
    <row r="59" spans="1:18" ht="11.25" customHeight="1" x14ac:dyDescent="0.25">
      <c r="A59" s="46" t="s">
        <v>85</v>
      </c>
      <c r="B59" s="47" t="s">
        <v>86</v>
      </c>
      <c r="C59" s="4">
        <v>243840.7853253076</v>
      </c>
      <c r="D59" s="4">
        <v>252665.5</v>
      </c>
      <c r="E59" s="4">
        <v>255556.00000000003</v>
      </c>
      <c r="F59" s="4">
        <v>257017.5</v>
      </c>
      <c r="G59" s="4">
        <v>260286.1</v>
      </c>
      <c r="H59" s="4">
        <v>257515.97879048434</v>
      </c>
      <c r="I59" s="4">
        <v>255498.99999999997</v>
      </c>
      <c r="J59" s="4">
        <v>241409.79999999996</v>
      </c>
      <c r="K59" s="4">
        <v>241908.7</v>
      </c>
      <c r="L59" s="4">
        <v>230772.49999999997</v>
      </c>
      <c r="M59" s="4">
        <v>236562.36266360947</v>
      </c>
      <c r="N59" s="4">
        <v>234006.83099264395</v>
      </c>
      <c r="O59" s="4">
        <v>227718.52011082458</v>
      </c>
      <c r="P59" s="4">
        <v>226281.88592719947</v>
      </c>
      <c r="Q59" s="4">
        <v>226139.58154198923</v>
      </c>
      <c r="R59" s="4">
        <v>221202.25470526391</v>
      </c>
    </row>
    <row r="60" spans="1:18" ht="11.25" customHeight="1" x14ac:dyDescent="0.25">
      <c r="A60" s="46" t="s">
        <v>87</v>
      </c>
      <c r="B60" s="47" t="s">
        <v>88</v>
      </c>
      <c r="C60" s="4">
        <v>277.20454762587178</v>
      </c>
      <c r="D60" s="4">
        <v>241.5</v>
      </c>
      <c r="E60" s="4">
        <v>301.09934999999996</v>
      </c>
      <c r="F60" s="4">
        <v>351.7</v>
      </c>
      <c r="G60" s="4">
        <v>371.59978000000001</v>
      </c>
      <c r="H60" s="4">
        <v>401.95375943441326</v>
      </c>
      <c r="I60" s="4">
        <v>431.60305</v>
      </c>
      <c r="J60" s="4">
        <v>426.19271999999995</v>
      </c>
      <c r="K60" s="4">
        <v>460.10077000000001</v>
      </c>
      <c r="L60" s="4">
        <v>466.49570000000006</v>
      </c>
      <c r="M60" s="4">
        <v>540.96207127161586</v>
      </c>
      <c r="N60" s="4">
        <v>579.82230750881524</v>
      </c>
      <c r="O60" s="4">
        <v>1016.0026843713329</v>
      </c>
      <c r="P60" s="4">
        <v>1144.692844176938</v>
      </c>
      <c r="Q60" s="4">
        <v>1047.6497672441251</v>
      </c>
      <c r="R60" s="4">
        <v>1136.285460532968</v>
      </c>
    </row>
    <row r="61" spans="1:18" ht="11.25" customHeight="1" x14ac:dyDescent="0.25">
      <c r="A61" s="46" t="s">
        <v>89</v>
      </c>
      <c r="B61" s="47" t="s">
        <v>90</v>
      </c>
      <c r="C61" s="4">
        <v>16691.750537803204</v>
      </c>
      <c r="D61" s="4">
        <v>17624.087239999997</v>
      </c>
      <c r="E61" s="4">
        <v>19329.398150000005</v>
      </c>
      <c r="F61" s="4">
        <v>22425.998</v>
      </c>
      <c r="G61" s="4">
        <v>25182.801950000001</v>
      </c>
      <c r="H61" s="4">
        <v>29155.564274833705</v>
      </c>
      <c r="I61" s="4">
        <v>31375.886559999995</v>
      </c>
      <c r="J61" s="4">
        <v>33439.992870000002</v>
      </c>
      <c r="K61" s="4">
        <v>36123.988470000004</v>
      </c>
      <c r="L61" s="4">
        <v>38378.861169999996</v>
      </c>
      <c r="M61" s="4">
        <v>43920.008157990247</v>
      </c>
      <c r="N61" s="4">
        <v>46097.307956648467</v>
      </c>
      <c r="O61" s="4">
        <v>51488.576814536158</v>
      </c>
      <c r="P61" s="4">
        <v>54587.904389401971</v>
      </c>
      <c r="Q61" s="4">
        <v>57223.980535875497</v>
      </c>
      <c r="R61" s="4">
        <v>59455.277834289307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0.57323015190599003</v>
      </c>
      <c r="D64" s="3">
        <v>0.6</v>
      </c>
      <c r="E64" s="3">
        <v>0.9</v>
      </c>
      <c r="F64" s="3">
        <v>1.2</v>
      </c>
      <c r="G64" s="3">
        <v>1.2</v>
      </c>
      <c r="H64" s="3">
        <v>1.3136524314512299</v>
      </c>
      <c r="I64" s="3">
        <v>1.1000000000000001</v>
      </c>
      <c r="J64" s="3">
        <v>3.2</v>
      </c>
      <c r="K64" s="3">
        <v>5.0999999999999996</v>
      </c>
      <c r="L64" s="3">
        <v>45.578599999999994</v>
      </c>
      <c r="M64" s="3">
        <v>303.64478838253552</v>
      </c>
      <c r="N64" s="3">
        <v>514.71290723225343</v>
      </c>
      <c r="O64" s="3">
        <v>1492.6435463838714</v>
      </c>
      <c r="P64" s="3">
        <v>1886.0227381293605</v>
      </c>
      <c r="Q64" s="3">
        <v>2160.982134326935</v>
      </c>
      <c r="R64" s="3">
        <v>2218.8306104901126</v>
      </c>
    </row>
    <row r="65" spans="1:18" ht="11.25" customHeight="1" x14ac:dyDescent="0.25">
      <c r="A65" s="50" t="s">
        <v>95</v>
      </c>
      <c r="B65" s="51" t="s">
        <v>96</v>
      </c>
      <c r="C65" s="2">
        <v>0.57323015190599003</v>
      </c>
      <c r="D65" s="2">
        <v>0.6</v>
      </c>
      <c r="E65" s="2">
        <v>0.9</v>
      </c>
      <c r="F65" s="2">
        <v>1.2</v>
      </c>
      <c r="G65" s="2">
        <v>1.2</v>
      </c>
      <c r="H65" s="2">
        <v>1.3136524314512299</v>
      </c>
      <c r="I65" s="2">
        <v>1.1000000000000001</v>
      </c>
      <c r="J65" s="2">
        <v>3.2</v>
      </c>
      <c r="K65" s="2">
        <v>5.0999999999999996</v>
      </c>
      <c r="L65" s="2">
        <v>45.578599999999994</v>
      </c>
      <c r="M65" s="2">
        <v>303.64478838253552</v>
      </c>
      <c r="N65" s="2">
        <v>514.71290723225343</v>
      </c>
      <c r="O65" s="2">
        <v>1492.6435463838714</v>
      </c>
      <c r="P65" s="2">
        <v>1886.0227381293605</v>
      </c>
      <c r="Q65" s="2">
        <v>2160.982134326935</v>
      </c>
      <c r="R65" s="2">
        <v>2218.8306104901126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12547.2965395229</v>
      </c>
      <c r="D68" s="3">
        <v>13614.484389999996</v>
      </c>
      <c r="E68" s="3">
        <v>15184.998149999999</v>
      </c>
      <c r="F68" s="3">
        <v>17709.721959999999</v>
      </c>
      <c r="G68" s="3">
        <v>20384.001950000005</v>
      </c>
      <c r="H68" s="3">
        <v>24290.966013631827</v>
      </c>
      <c r="I68" s="3">
        <v>26334.482269999993</v>
      </c>
      <c r="J68" s="3">
        <v>28260.994550000003</v>
      </c>
      <c r="K68" s="3">
        <v>30973.287609999999</v>
      </c>
      <c r="L68" s="3">
        <v>33355.182570000004</v>
      </c>
      <c r="M68" s="3">
        <v>38543.419832777676</v>
      </c>
      <c r="N68" s="3">
        <v>40289.793864740561</v>
      </c>
      <c r="O68" s="3">
        <v>44787.038646961882</v>
      </c>
      <c r="P68" s="3">
        <v>47301.002698373028</v>
      </c>
      <c r="Q68" s="3">
        <v>49383.457941053668</v>
      </c>
      <c r="R68" s="3">
        <v>51262.385888172932</v>
      </c>
    </row>
    <row r="69" spans="1:18" ht="11.25" customHeight="1" x14ac:dyDescent="0.25">
      <c r="A69" s="50" t="s">
        <v>559</v>
      </c>
      <c r="B69" s="51" t="s">
        <v>101</v>
      </c>
      <c r="C69" s="2">
        <v>7293.1379085593298</v>
      </c>
      <c r="D69" s="2">
        <v>7901.1818400000002</v>
      </c>
      <c r="E69" s="2">
        <v>8892.6666600000008</v>
      </c>
      <c r="F69" s="2">
        <v>10701.026790000002</v>
      </c>
      <c r="G69" s="2">
        <v>12597.394990000003</v>
      </c>
      <c r="H69" s="2">
        <v>14907.0677304453</v>
      </c>
      <c r="I69" s="2">
        <v>15941.580889999999</v>
      </c>
      <c r="J69" s="2">
        <v>16452.364710000002</v>
      </c>
      <c r="K69" s="2">
        <v>18231.530129999996</v>
      </c>
      <c r="L69" s="2">
        <v>19523.673959999996</v>
      </c>
      <c r="M69" s="2">
        <v>23320.673482827155</v>
      </c>
      <c r="N69" s="2">
        <v>23803.528404488727</v>
      </c>
      <c r="O69" s="2">
        <v>26564.745517884534</v>
      </c>
      <c r="P69" s="2">
        <v>27013.671707544472</v>
      </c>
      <c r="Q69" s="2">
        <v>27936.173080092973</v>
      </c>
      <c r="R69" s="2">
        <v>28833.460628598092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1783.6297097283443</v>
      </c>
      <c r="D71" s="2">
        <v>2075.0710200000003</v>
      </c>
      <c r="E71" s="2">
        <v>2574.0418500000001</v>
      </c>
      <c r="F71" s="2">
        <v>2619.27009</v>
      </c>
      <c r="G71" s="2">
        <v>2964.3928000000005</v>
      </c>
      <c r="H71" s="2">
        <v>3346.7807315560021</v>
      </c>
      <c r="I71" s="2">
        <v>3656.9198299999998</v>
      </c>
      <c r="J71" s="2">
        <v>4826.4393399999999</v>
      </c>
      <c r="K71" s="2">
        <v>5373.9206600000007</v>
      </c>
      <c r="L71" s="2">
        <v>5867.3021000000008</v>
      </c>
      <c r="M71" s="2">
        <v>6624.6770659829408</v>
      </c>
      <c r="N71" s="2">
        <v>8116.0789655169256</v>
      </c>
      <c r="O71" s="2">
        <v>9480.5819895179575</v>
      </c>
      <c r="P71" s="2">
        <v>11138.445807283841</v>
      </c>
      <c r="Q71" s="2">
        <v>11952.397715660441</v>
      </c>
      <c r="R71" s="2">
        <v>12433.006659320134</v>
      </c>
    </row>
    <row r="72" spans="1:18" ht="11.25" customHeight="1" x14ac:dyDescent="0.25">
      <c r="A72" s="55" t="s">
        <v>104</v>
      </c>
      <c r="B72" s="51" t="s">
        <v>105</v>
      </c>
      <c r="C72" s="2">
        <v>3469.3824609314111</v>
      </c>
      <c r="D72" s="2">
        <v>3629.8310099999994</v>
      </c>
      <c r="E72" s="2">
        <v>3691.5894499999995</v>
      </c>
      <c r="F72" s="2">
        <v>4365.32521</v>
      </c>
      <c r="G72" s="2">
        <v>4666.9072299999998</v>
      </c>
      <c r="H72" s="2">
        <v>5547.8418128414432</v>
      </c>
      <c r="I72" s="2">
        <v>6021.4527199999993</v>
      </c>
      <c r="J72" s="2">
        <v>6551.0906800000002</v>
      </c>
      <c r="K72" s="2">
        <v>6878.2399700000005</v>
      </c>
      <c r="L72" s="2">
        <v>7048.2990399999999</v>
      </c>
      <c r="M72" s="2">
        <v>7456.4815977395965</v>
      </c>
      <c r="N72" s="2">
        <v>7642.112718467939</v>
      </c>
      <c r="O72" s="2">
        <v>7922.6130968828065</v>
      </c>
      <c r="P72" s="2">
        <v>8185.4248160703901</v>
      </c>
      <c r="Q72" s="2">
        <v>8490.2296971692685</v>
      </c>
      <c r="R72" s="2">
        <v>8886.1688419978072</v>
      </c>
    </row>
    <row r="73" spans="1:18" ht="11.25" customHeight="1" x14ac:dyDescent="0.25">
      <c r="A73" s="50" t="s">
        <v>338</v>
      </c>
      <c r="B73" s="51" t="s">
        <v>339</v>
      </c>
      <c r="C73" s="2">
        <v>1.1464603038119801</v>
      </c>
      <c r="D73" s="2">
        <v>8.4005200000000002</v>
      </c>
      <c r="E73" s="2">
        <v>26.700190000000003</v>
      </c>
      <c r="F73" s="2">
        <v>24.099870000000003</v>
      </c>
      <c r="G73" s="2">
        <v>155.30692999999999</v>
      </c>
      <c r="H73" s="2">
        <v>489.27573878908584</v>
      </c>
      <c r="I73" s="2">
        <v>714.52882999999997</v>
      </c>
      <c r="J73" s="2">
        <v>431.09982000000002</v>
      </c>
      <c r="K73" s="2">
        <v>489.59685000000002</v>
      </c>
      <c r="L73" s="2">
        <v>915.90746999999999</v>
      </c>
      <c r="M73" s="2">
        <v>1141.5876862279854</v>
      </c>
      <c r="N73" s="2">
        <v>728.0737762669653</v>
      </c>
      <c r="O73" s="2">
        <v>819.09804267658501</v>
      </c>
      <c r="P73" s="2">
        <v>963.4603674743172</v>
      </c>
      <c r="Q73" s="2">
        <v>1004.6574481309888</v>
      </c>
      <c r="R73" s="2">
        <v>1109.7497582569049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0.30001</v>
      </c>
      <c r="M75" s="1">
        <v>0.50157638291774986</v>
      </c>
      <c r="N75" s="1">
        <v>4.7052917883631098</v>
      </c>
      <c r="O75" s="1">
        <v>3.2483052768894281</v>
      </c>
      <c r="P75" s="1">
        <v>22.738111353411895</v>
      </c>
      <c r="Q75" s="1">
        <v>5.015745600208553</v>
      </c>
      <c r="R75" s="1">
        <v>6.329413930562354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1.1464603038119801</v>
      </c>
      <c r="D77" s="1">
        <v>8.4005200000000002</v>
      </c>
      <c r="E77" s="1">
        <v>26.700190000000003</v>
      </c>
      <c r="F77" s="1">
        <v>24.099870000000003</v>
      </c>
      <c r="G77" s="1">
        <v>155.30692999999999</v>
      </c>
      <c r="H77" s="1">
        <v>489.27573878908584</v>
      </c>
      <c r="I77" s="1">
        <v>714.52882999999997</v>
      </c>
      <c r="J77" s="1">
        <v>431.09982000000002</v>
      </c>
      <c r="K77" s="1">
        <v>489.59685000000002</v>
      </c>
      <c r="L77" s="1">
        <v>915.60746000000006</v>
      </c>
      <c r="M77" s="1">
        <v>1141.0861098450675</v>
      </c>
      <c r="N77" s="1">
        <v>723.36848447860223</v>
      </c>
      <c r="O77" s="1">
        <v>815.84973739969564</v>
      </c>
      <c r="P77" s="1">
        <v>940.72225612090529</v>
      </c>
      <c r="Q77" s="1">
        <v>999.64170253078032</v>
      </c>
      <c r="R77" s="1">
        <v>1103.4203443263425</v>
      </c>
    </row>
    <row r="78" spans="1:18" ht="11.25" customHeight="1" x14ac:dyDescent="0.25">
      <c r="A78" s="54" t="s">
        <v>115</v>
      </c>
      <c r="B78" s="58" t="s">
        <v>116</v>
      </c>
      <c r="C78" s="3">
        <v>4143.8807681284015</v>
      </c>
      <c r="D78" s="3">
        <v>4009.0028499999999</v>
      </c>
      <c r="E78" s="3">
        <v>4143.5</v>
      </c>
      <c r="F78" s="3">
        <v>4715.0760399999999</v>
      </c>
      <c r="G78" s="3">
        <v>4797.6000000000004</v>
      </c>
      <c r="H78" s="3">
        <v>4863.2846087704211</v>
      </c>
      <c r="I78" s="3">
        <v>5040.30429</v>
      </c>
      <c r="J78" s="3">
        <v>5175.7983200000008</v>
      </c>
      <c r="K78" s="3">
        <v>5145.6008599999996</v>
      </c>
      <c r="L78" s="3">
        <v>4978.1000000000004</v>
      </c>
      <c r="M78" s="3">
        <v>5072.9435368300337</v>
      </c>
      <c r="N78" s="3">
        <v>5292.8011846756435</v>
      </c>
      <c r="O78" s="3">
        <v>5208.8946211904067</v>
      </c>
      <c r="P78" s="3">
        <v>5400.8789528995894</v>
      </c>
      <c r="Q78" s="3">
        <v>5679.5404604948908</v>
      </c>
      <c r="R78" s="3">
        <v>5974.0613356262547</v>
      </c>
    </row>
    <row r="79" spans="1:18" ht="11.25" customHeight="1" x14ac:dyDescent="0.25">
      <c r="A79" s="59" t="s">
        <v>117</v>
      </c>
      <c r="B79" s="47" t="s">
        <v>118</v>
      </c>
      <c r="C79" s="4">
        <v>379.52643903739227</v>
      </c>
      <c r="D79" s="4">
        <v>346.69882999999999</v>
      </c>
      <c r="E79" s="4">
        <v>304.69998999999996</v>
      </c>
      <c r="F79" s="4">
        <v>224.60077999999999</v>
      </c>
      <c r="G79" s="4">
        <v>206.80070000000001</v>
      </c>
      <c r="H79" s="4">
        <v>193.29798732891442</v>
      </c>
      <c r="I79" s="4">
        <v>170.30058000000002</v>
      </c>
      <c r="J79" s="4">
        <v>171.80000999999999</v>
      </c>
      <c r="K79" s="4">
        <v>159.99901999999997</v>
      </c>
      <c r="L79" s="4">
        <v>152.49950999999999</v>
      </c>
      <c r="M79" s="4">
        <v>160.59988584958322</v>
      </c>
      <c r="N79" s="4">
        <v>138.07681782471067</v>
      </c>
      <c r="O79" s="4">
        <v>193.56056282308947</v>
      </c>
      <c r="P79" s="4">
        <v>159.3101245837417</v>
      </c>
      <c r="Q79" s="4">
        <v>189.95410217547726</v>
      </c>
      <c r="R79" s="4">
        <v>245.98754546117425</v>
      </c>
    </row>
    <row r="80" spans="1:18" ht="11.25" customHeight="1" x14ac:dyDescent="0.25">
      <c r="A80" s="59" t="s">
        <v>560</v>
      </c>
      <c r="B80" s="47">
        <v>7200</v>
      </c>
      <c r="C80" s="4">
        <v>4908.4790631147225</v>
      </c>
      <c r="D80" s="4">
        <v>5876.3004900000005</v>
      </c>
      <c r="E80" s="4">
        <v>5909.1014799999994</v>
      </c>
      <c r="F80" s="4">
        <v>5321.8058499999997</v>
      </c>
      <c r="G80" s="4">
        <v>5530.2982700000002</v>
      </c>
      <c r="H80" s="4">
        <v>6325.4758728002917</v>
      </c>
      <c r="I80" s="4">
        <v>6766.1026300000012</v>
      </c>
      <c r="J80" s="4">
        <v>7030.293990000001</v>
      </c>
      <c r="K80" s="4">
        <v>7488.0968999999986</v>
      </c>
      <c r="L80" s="4">
        <v>7971.9929099999999</v>
      </c>
      <c r="M80" s="4">
        <v>8322.7521145862793</v>
      </c>
      <c r="N80" s="4">
        <v>8739.5141332918392</v>
      </c>
      <c r="O80" s="4">
        <v>9019.3698524960128</v>
      </c>
      <c r="P80" s="4">
        <v>8828.9163632133368</v>
      </c>
      <c r="Q80" s="4">
        <v>9356.3806800619786</v>
      </c>
      <c r="R80" s="4">
        <v>9766.2684341162512</v>
      </c>
    </row>
    <row r="81" spans="1:18" ht="11.25" customHeight="1" x14ac:dyDescent="0.25">
      <c r="A81" s="48" t="s">
        <v>119</v>
      </c>
      <c r="B81" s="49" t="s">
        <v>120</v>
      </c>
      <c r="C81" s="3">
        <v>1548.748583448106</v>
      </c>
      <c r="D81" s="3">
        <v>2302.92371</v>
      </c>
      <c r="E81" s="3">
        <v>2279.55638</v>
      </c>
      <c r="F81" s="3">
        <v>892.53333999999995</v>
      </c>
      <c r="G81" s="3">
        <v>795.83278999999993</v>
      </c>
      <c r="H81" s="3">
        <v>691.12439062952672</v>
      </c>
      <c r="I81" s="3">
        <v>582.79966999999999</v>
      </c>
      <c r="J81" s="3">
        <v>801.37192000000005</v>
      </c>
      <c r="K81" s="3">
        <v>872.12467000000015</v>
      </c>
      <c r="L81" s="3">
        <v>1208.0987599999999</v>
      </c>
      <c r="M81" s="3">
        <v>1282.9846936440063</v>
      </c>
      <c r="N81" s="3">
        <v>1589.5432273584136</v>
      </c>
      <c r="O81" s="3">
        <v>1597.0908749072869</v>
      </c>
      <c r="P81" s="3">
        <v>1130.7443327948392</v>
      </c>
      <c r="Q81" s="3">
        <v>1308.0155977246657</v>
      </c>
      <c r="R81" s="3">
        <v>1394.2867019938578</v>
      </c>
    </row>
    <row r="82" spans="1:18" ht="11.25" customHeight="1" x14ac:dyDescent="0.25">
      <c r="A82" s="48" t="s">
        <v>121</v>
      </c>
      <c r="B82" s="49" t="s">
        <v>122</v>
      </c>
      <c r="C82" s="3">
        <v>3359.7304796666172</v>
      </c>
      <c r="D82" s="3">
        <v>3573.3767800000001</v>
      </c>
      <c r="E82" s="3">
        <v>3629.5450999999998</v>
      </c>
      <c r="F82" s="3">
        <v>4429.2725099999998</v>
      </c>
      <c r="G82" s="3">
        <v>4734.4654799999998</v>
      </c>
      <c r="H82" s="3">
        <v>5634.3514821707649</v>
      </c>
      <c r="I82" s="3">
        <v>6183.3029600000009</v>
      </c>
      <c r="J82" s="3">
        <v>6228.9220700000005</v>
      </c>
      <c r="K82" s="3">
        <v>6615.9722299999994</v>
      </c>
      <c r="L82" s="3">
        <v>6763.8941500000001</v>
      </c>
      <c r="M82" s="3">
        <v>7039.7674209422721</v>
      </c>
      <c r="N82" s="3">
        <v>7149.9709059334264</v>
      </c>
      <c r="O82" s="3">
        <v>7422.2789775887268</v>
      </c>
      <c r="P82" s="3">
        <v>7698.1720304184983</v>
      </c>
      <c r="Q82" s="3">
        <v>8048.3650823373118</v>
      </c>
      <c r="R82" s="3">
        <v>8371.9817321223945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424</v>
      </c>
      <c r="B1" s="43" t="s">
        <v>142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243840.7853253076</v>
      </c>
      <c r="D2" s="30">
        <v>252665.5</v>
      </c>
      <c r="E2" s="30">
        <v>255556.00000000003</v>
      </c>
      <c r="F2" s="30">
        <v>257017.5</v>
      </c>
      <c r="G2" s="30">
        <v>260286.1</v>
      </c>
      <c r="H2" s="30">
        <v>257515.97879048434</v>
      </c>
      <c r="I2" s="30">
        <v>255498.99999999997</v>
      </c>
      <c r="J2" s="30">
        <v>241409.79999999996</v>
      </c>
      <c r="K2" s="30">
        <v>241908.7</v>
      </c>
      <c r="L2" s="30">
        <v>230772.49999999997</v>
      </c>
      <c r="M2" s="30">
        <v>236562.36266360947</v>
      </c>
      <c r="N2" s="30">
        <v>234006.83099264395</v>
      </c>
      <c r="O2" s="30">
        <v>227718.52011082458</v>
      </c>
      <c r="P2" s="30">
        <v>226281.88592719947</v>
      </c>
      <c r="Q2" s="30">
        <v>226139.58154198923</v>
      </c>
      <c r="R2" s="30">
        <v>221202.25470526391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243840.7853253076</v>
      </c>
      <c r="D59" s="4">
        <v>252665.5</v>
      </c>
      <c r="E59" s="4">
        <v>255556.00000000003</v>
      </c>
      <c r="F59" s="4">
        <v>257017.5</v>
      </c>
      <c r="G59" s="4">
        <v>260286.1</v>
      </c>
      <c r="H59" s="4">
        <v>257515.97879048434</v>
      </c>
      <c r="I59" s="4">
        <v>255498.99999999997</v>
      </c>
      <c r="J59" s="4">
        <v>241409.79999999996</v>
      </c>
      <c r="K59" s="4">
        <v>241908.7</v>
      </c>
      <c r="L59" s="4">
        <v>230772.49999999997</v>
      </c>
      <c r="M59" s="4">
        <v>236562.36266360947</v>
      </c>
      <c r="N59" s="4">
        <v>234006.83099264395</v>
      </c>
      <c r="O59" s="4">
        <v>227718.52011082458</v>
      </c>
      <c r="P59" s="4">
        <v>226281.88592719947</v>
      </c>
      <c r="Q59" s="4">
        <v>226139.58154198923</v>
      </c>
      <c r="R59" s="4">
        <v>221202.25470526391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423</v>
      </c>
      <c r="B1" s="43" t="s">
        <v>144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384756.47455461742</v>
      </c>
      <c r="D2" s="30">
        <v>393273.73746000003</v>
      </c>
      <c r="E2" s="30">
        <v>403459.52824000001</v>
      </c>
      <c r="F2" s="30">
        <v>421047.82514999999</v>
      </c>
      <c r="G2" s="30">
        <v>425310.85871999996</v>
      </c>
      <c r="H2" s="30">
        <v>429974.66415229172</v>
      </c>
      <c r="I2" s="30">
        <v>441205.39305999997</v>
      </c>
      <c r="J2" s="30">
        <v>447124.39122000005</v>
      </c>
      <c r="K2" s="30">
        <v>433483.87873</v>
      </c>
      <c r="L2" s="30">
        <v>402458.16147000011</v>
      </c>
      <c r="M2" s="30">
        <v>415677.57424789097</v>
      </c>
      <c r="N2" s="30">
        <v>407343.20633344445</v>
      </c>
      <c r="O2" s="30">
        <v>403640.19110945053</v>
      </c>
      <c r="P2" s="30">
        <v>382767.75580992462</v>
      </c>
      <c r="Q2" s="30">
        <v>359826.73990940559</v>
      </c>
      <c r="R2" s="30">
        <v>362585.36472793389</v>
      </c>
    </row>
    <row r="3" spans="1:18" ht="11.25" customHeight="1" x14ac:dyDescent="0.25">
      <c r="A3" s="46" t="s">
        <v>4</v>
      </c>
      <c r="B3" s="47" t="s">
        <v>5</v>
      </c>
      <c r="C3" s="4">
        <v>222924.89904773902</v>
      </c>
      <c r="D3" s="4">
        <v>227703.02863000002</v>
      </c>
      <c r="E3" s="4">
        <v>230187.65228000004</v>
      </c>
      <c r="F3" s="4">
        <v>240963.55169999995</v>
      </c>
      <c r="G3" s="4">
        <v>235587.48936000004</v>
      </c>
      <c r="H3" s="4">
        <v>230136.81867437856</v>
      </c>
      <c r="I3" s="4">
        <v>236781.42264</v>
      </c>
      <c r="J3" s="4">
        <v>236643.06402000002</v>
      </c>
      <c r="K3" s="4">
        <v>215574.49461999998</v>
      </c>
      <c r="L3" s="4">
        <v>197267.71921000004</v>
      </c>
      <c r="M3" s="4">
        <v>197704.15109212705</v>
      </c>
      <c r="N3" s="4">
        <v>202742.23928113535</v>
      </c>
      <c r="O3" s="4">
        <v>215410.77256816131</v>
      </c>
      <c r="P3" s="4">
        <v>207932.02802275249</v>
      </c>
      <c r="Q3" s="4">
        <v>191711.93938163927</v>
      </c>
      <c r="R3" s="4">
        <v>186602.74071281924</v>
      </c>
    </row>
    <row r="4" spans="1:18" ht="11.25" customHeight="1" x14ac:dyDescent="0.25">
      <c r="A4" s="48" t="s">
        <v>304</v>
      </c>
      <c r="B4" s="49" t="s">
        <v>305</v>
      </c>
      <c r="C4" s="3">
        <v>136520.48558874143</v>
      </c>
      <c r="D4" s="3">
        <v>137264.93351</v>
      </c>
      <c r="E4" s="3">
        <v>140259.6588</v>
      </c>
      <c r="F4" s="3">
        <v>149591.1342</v>
      </c>
      <c r="G4" s="3">
        <v>145935.36540000001</v>
      </c>
      <c r="H4" s="3">
        <v>141760.93516030983</v>
      </c>
      <c r="I4" s="3">
        <v>148674.56835000002</v>
      </c>
      <c r="J4" s="3">
        <v>146625.20626000004</v>
      </c>
      <c r="K4" s="3">
        <v>128680.59775999998</v>
      </c>
      <c r="L4" s="3">
        <v>114589.57587000003</v>
      </c>
      <c r="M4" s="3">
        <v>115134.08450356443</v>
      </c>
      <c r="N4" s="3">
        <v>115978.30263126909</v>
      </c>
      <c r="O4" s="3">
        <v>128174.51853428935</v>
      </c>
      <c r="P4" s="3">
        <v>124399.27292840785</v>
      </c>
      <c r="Q4" s="3">
        <v>110562.66277056752</v>
      </c>
      <c r="R4" s="3">
        <v>107002.06587435778</v>
      </c>
    </row>
    <row r="5" spans="1:18" ht="11.25" customHeight="1" x14ac:dyDescent="0.25">
      <c r="A5" s="50" t="s">
        <v>306</v>
      </c>
      <c r="B5" s="51" t="s">
        <v>307</v>
      </c>
      <c r="C5" s="2">
        <v>136507.87452082563</v>
      </c>
      <c r="D5" s="2">
        <v>137253.23353</v>
      </c>
      <c r="E5" s="2">
        <v>140172.05813000002</v>
      </c>
      <c r="F5" s="2">
        <v>149507.43393999999</v>
      </c>
      <c r="G5" s="2">
        <v>145865.16498999999</v>
      </c>
      <c r="H5" s="2">
        <v>141692.50198099221</v>
      </c>
      <c r="I5" s="2">
        <v>148637.16858000003</v>
      </c>
      <c r="J5" s="2">
        <v>146577.40271000002</v>
      </c>
      <c r="K5" s="2">
        <v>128655.99776999999</v>
      </c>
      <c r="L5" s="2">
        <v>114578.07585000002</v>
      </c>
      <c r="M5" s="2">
        <v>115124.62620611749</v>
      </c>
      <c r="N5" s="2">
        <v>115974.67219025528</v>
      </c>
      <c r="O5" s="2">
        <v>128171.79585301515</v>
      </c>
      <c r="P5" s="2">
        <v>124397.91150679707</v>
      </c>
      <c r="Q5" s="2">
        <v>110557.23984283974</v>
      </c>
      <c r="R5" s="2">
        <v>106994.85269839471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1512.0960099999886</v>
      </c>
      <c r="G6" s="1">
        <v>4132.4178199999951</v>
      </c>
      <c r="H6" s="1">
        <v>4122.0758088467992</v>
      </c>
      <c r="I6" s="1">
        <v>3590.4073700000172</v>
      </c>
      <c r="J6" s="1">
        <v>4318.8892000000142</v>
      </c>
      <c r="K6" s="1">
        <v>3885.3867199999722</v>
      </c>
      <c r="L6" s="1">
        <v>3133.1840300000208</v>
      </c>
      <c r="M6" s="1">
        <v>2586.2698342184012</v>
      </c>
      <c r="N6" s="1">
        <v>4521.0196476007241</v>
      </c>
      <c r="O6" s="1">
        <v>4039.4598129766905</v>
      </c>
      <c r="P6" s="1">
        <v>2702.1072111698313</v>
      </c>
      <c r="Q6" s="1">
        <v>3226.1877329720751</v>
      </c>
      <c r="R6" s="1">
        <v>2742.4728560159556</v>
      </c>
    </row>
    <row r="7" spans="1:18" ht="11.25" customHeight="1" x14ac:dyDescent="0.25">
      <c r="A7" s="52" t="s">
        <v>8</v>
      </c>
      <c r="B7" s="53" t="s">
        <v>9</v>
      </c>
      <c r="C7" s="1">
        <v>9032.196426865401</v>
      </c>
      <c r="D7" s="1">
        <v>8412.9416700000002</v>
      </c>
      <c r="E7" s="1">
        <v>9003.0889700000098</v>
      </c>
      <c r="F7" s="1">
        <v>8845.0439900000019</v>
      </c>
      <c r="G7" s="1">
        <v>9110.4563699999962</v>
      </c>
      <c r="H7" s="1">
        <v>8314.6313947218659</v>
      </c>
      <c r="I7" s="1">
        <v>7791.9102400000065</v>
      </c>
      <c r="J7" s="1">
        <v>8527.5879200000036</v>
      </c>
      <c r="K7" s="1">
        <v>6669.8899000000101</v>
      </c>
      <c r="L7" s="1">
        <v>4797.6837100000084</v>
      </c>
      <c r="M7" s="1">
        <v>3665.6395856144404</v>
      </c>
      <c r="N7" s="1">
        <v>4121.5956808862902</v>
      </c>
      <c r="O7" s="1">
        <v>5423.0206648776984</v>
      </c>
      <c r="P7" s="1">
        <v>1213.8588058715013</v>
      </c>
      <c r="Q7" s="1">
        <v>2108.6269747183051</v>
      </c>
      <c r="R7" s="1">
        <v>227.93052558226282</v>
      </c>
    </row>
    <row r="8" spans="1:18" ht="11.25" customHeight="1" x14ac:dyDescent="0.25">
      <c r="A8" s="52" t="s">
        <v>10</v>
      </c>
      <c r="B8" s="53" t="s">
        <v>11</v>
      </c>
      <c r="C8" s="1">
        <v>125811.6149327062</v>
      </c>
      <c r="D8" s="1">
        <v>127601.6048</v>
      </c>
      <c r="E8" s="1">
        <v>129588.96060000001</v>
      </c>
      <c r="F8" s="1">
        <v>137838.09562000001</v>
      </c>
      <c r="G8" s="1">
        <v>131027.58553000001</v>
      </c>
      <c r="H8" s="1">
        <v>127606.30419413825</v>
      </c>
      <c r="I8" s="1">
        <v>135629.64519000001</v>
      </c>
      <c r="J8" s="1">
        <v>131952.63430000003</v>
      </c>
      <c r="K8" s="1">
        <v>116696.30664999998</v>
      </c>
      <c r="L8" s="1">
        <v>105498.60734</v>
      </c>
      <c r="M8" s="1">
        <v>107958.46519264774</v>
      </c>
      <c r="N8" s="1">
        <v>105779.20047836525</v>
      </c>
      <c r="O8" s="1">
        <v>117198.94547345559</v>
      </c>
      <c r="P8" s="1">
        <v>119349.88528658722</v>
      </c>
      <c r="Q8" s="1">
        <v>103974.46000054586</v>
      </c>
      <c r="R8" s="1">
        <v>102797.26385648148</v>
      </c>
    </row>
    <row r="9" spans="1:18" ht="11.25" customHeight="1" x14ac:dyDescent="0.25">
      <c r="A9" s="52" t="s">
        <v>12</v>
      </c>
      <c r="B9" s="53" t="s">
        <v>13</v>
      </c>
      <c r="C9" s="1">
        <v>1664.0631612540401</v>
      </c>
      <c r="D9" s="1">
        <v>1238.68706</v>
      </c>
      <c r="E9" s="1">
        <v>1580.00856</v>
      </c>
      <c r="F9" s="1">
        <v>1312.1983199999997</v>
      </c>
      <c r="G9" s="1">
        <v>1594.7052699999999</v>
      </c>
      <c r="H9" s="1">
        <v>1649.4905832853021</v>
      </c>
      <c r="I9" s="1">
        <v>1625.20578</v>
      </c>
      <c r="J9" s="1">
        <v>1778.2912899999999</v>
      </c>
      <c r="K9" s="1">
        <v>1404.4145000000003</v>
      </c>
      <c r="L9" s="1">
        <v>1148.60077</v>
      </c>
      <c r="M9" s="1">
        <v>914.25159363691796</v>
      </c>
      <c r="N9" s="1">
        <v>1552.8563834030074</v>
      </c>
      <c r="O9" s="1">
        <v>1510.3699017051686</v>
      </c>
      <c r="P9" s="1">
        <v>1132.0602031685225</v>
      </c>
      <c r="Q9" s="1">
        <v>1247.9651346034989</v>
      </c>
      <c r="R9" s="1">
        <v>1227.1854603150055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0.7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8.4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1.3998599999999897</v>
      </c>
      <c r="F11" s="2">
        <v>0</v>
      </c>
      <c r="G11" s="2">
        <v>0</v>
      </c>
      <c r="H11" s="2">
        <v>0</v>
      </c>
      <c r="I11" s="2">
        <v>1.3998699999999644</v>
      </c>
      <c r="J11" s="2">
        <v>16.30341999999996</v>
      </c>
      <c r="K11" s="2">
        <v>2.6999800000000391</v>
      </c>
      <c r="L11" s="2">
        <v>6.1000200000000859</v>
      </c>
      <c r="M11" s="2">
        <v>1.3614179096315979</v>
      </c>
      <c r="N11" s="2">
        <v>2.72282660662853</v>
      </c>
      <c r="O11" s="2">
        <v>2.7226812742101743</v>
      </c>
      <c r="P11" s="2">
        <v>1.3614216107767283</v>
      </c>
      <c r="Q11" s="2">
        <v>2.7229710880324092</v>
      </c>
      <c r="R11" s="2">
        <v>2.7228705980851373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1.3998599999999897</v>
      </c>
      <c r="F12" s="1">
        <v>0</v>
      </c>
      <c r="G12" s="1">
        <v>0</v>
      </c>
      <c r="H12" s="1">
        <v>0</v>
      </c>
      <c r="I12" s="1">
        <v>1.3998699999999644</v>
      </c>
      <c r="J12" s="1">
        <v>16.30341999999996</v>
      </c>
      <c r="K12" s="1">
        <v>2.6999800000000391</v>
      </c>
      <c r="L12" s="1">
        <v>6.1000200000000859</v>
      </c>
      <c r="M12" s="1">
        <v>1.3614179096315979</v>
      </c>
      <c r="N12" s="1">
        <v>2.72282660662853</v>
      </c>
      <c r="O12" s="1">
        <v>2.7226812742101743</v>
      </c>
      <c r="P12" s="1">
        <v>1.3614216107767283</v>
      </c>
      <c r="Q12" s="1">
        <v>2.7229710880324092</v>
      </c>
      <c r="R12" s="1">
        <v>2.7228705980851373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12.611067915771244</v>
      </c>
      <c r="D14" s="2">
        <v>11.69998</v>
      </c>
      <c r="E14" s="2">
        <v>85.500810000000001</v>
      </c>
      <c r="F14" s="2">
        <v>83.700260000000014</v>
      </c>
      <c r="G14" s="2">
        <v>70.200410000000005</v>
      </c>
      <c r="H14" s="2">
        <v>68.43317931759718</v>
      </c>
      <c r="I14" s="2">
        <v>35.999899999999997</v>
      </c>
      <c r="J14" s="2">
        <v>31.500129999999999</v>
      </c>
      <c r="K14" s="2">
        <v>13.50001</v>
      </c>
      <c r="L14" s="2">
        <v>5.4</v>
      </c>
      <c r="M14" s="2">
        <v>8.0968795372956883</v>
      </c>
      <c r="N14" s="2">
        <v>0.90761440718447917</v>
      </c>
      <c r="O14" s="2">
        <v>0</v>
      </c>
      <c r="P14" s="2">
        <v>0</v>
      </c>
      <c r="Q14" s="2">
        <v>2.6999566397427728</v>
      </c>
      <c r="R14" s="2">
        <v>4.4903053649859004</v>
      </c>
    </row>
    <row r="15" spans="1:18" ht="11.25" customHeight="1" x14ac:dyDescent="0.25">
      <c r="A15" s="54" t="s">
        <v>310</v>
      </c>
      <c r="B15" s="49" t="s">
        <v>311</v>
      </c>
      <c r="C15" s="3">
        <v>84211.864014402367</v>
      </c>
      <c r="D15" s="3">
        <v>88326.824860000022</v>
      </c>
      <c r="E15" s="3">
        <v>87884.471060000025</v>
      </c>
      <c r="F15" s="3">
        <v>88970.217499999999</v>
      </c>
      <c r="G15" s="3">
        <v>87123.28721000001</v>
      </c>
      <c r="H15" s="3">
        <v>86026.038069897419</v>
      </c>
      <c r="I15" s="3">
        <v>85944.027800000011</v>
      </c>
      <c r="J15" s="3">
        <v>87317.382399999988</v>
      </c>
      <c r="K15" s="3">
        <v>84424.919789999985</v>
      </c>
      <c r="L15" s="3">
        <v>80750.477440000002</v>
      </c>
      <c r="M15" s="3">
        <v>79887.611518670063</v>
      </c>
      <c r="N15" s="3">
        <v>83959.15814157328</v>
      </c>
      <c r="O15" s="3">
        <v>84754.458469785735</v>
      </c>
      <c r="P15" s="3">
        <v>80509.33156406146</v>
      </c>
      <c r="Q15" s="3">
        <v>78130.24059311056</v>
      </c>
      <c r="R15" s="3">
        <v>77205.250864708592</v>
      </c>
    </row>
    <row r="16" spans="1:18" ht="11.25" customHeight="1" x14ac:dyDescent="0.25">
      <c r="A16" s="50" t="s">
        <v>22</v>
      </c>
      <c r="B16" s="51" t="s">
        <v>23</v>
      </c>
      <c r="C16" s="2">
        <v>81766.890614013915</v>
      </c>
      <c r="D16" s="2">
        <v>85187.042010000005</v>
      </c>
      <c r="E16" s="2">
        <v>84600.130900000018</v>
      </c>
      <c r="F16" s="2">
        <v>85416.435830000002</v>
      </c>
      <c r="G16" s="2">
        <v>83970.41648</v>
      </c>
      <c r="H16" s="2">
        <v>82946.278515497266</v>
      </c>
      <c r="I16" s="2">
        <v>82253.037380000009</v>
      </c>
      <c r="J16" s="2">
        <v>83276.678179999988</v>
      </c>
      <c r="K16" s="2">
        <v>80693.476389999996</v>
      </c>
      <c r="L16" s="2">
        <v>77385.100070000015</v>
      </c>
      <c r="M16" s="2">
        <v>76233.27271589858</v>
      </c>
      <c r="N16" s="2">
        <v>80860.417811073741</v>
      </c>
      <c r="O16" s="2">
        <v>81935.133402679159</v>
      </c>
      <c r="P16" s="2">
        <v>77591.277129977403</v>
      </c>
      <c r="Q16" s="2">
        <v>75317.229095638875</v>
      </c>
      <c r="R16" s="2">
        <v>74656.730634190812</v>
      </c>
    </row>
    <row r="17" spans="1:18" ht="11.25" customHeight="1" x14ac:dyDescent="0.25">
      <c r="A17" s="55" t="s">
        <v>25</v>
      </c>
      <c r="B17" s="51" t="s">
        <v>26</v>
      </c>
      <c r="C17" s="2">
        <v>1759.4857145295803</v>
      </c>
      <c r="D17" s="2">
        <v>2412.6850000000004</v>
      </c>
      <c r="E17" s="2">
        <v>2567.84519</v>
      </c>
      <c r="F17" s="2">
        <v>2756.0850199999995</v>
      </c>
      <c r="G17" s="2">
        <v>2391.9669199999998</v>
      </c>
      <c r="H17" s="2">
        <v>2007.8206820765809</v>
      </c>
      <c r="I17" s="2">
        <v>2455.1816100000001</v>
      </c>
      <c r="J17" s="2">
        <v>2588.5046499999999</v>
      </c>
      <c r="K17" s="2">
        <v>2351.3433799999998</v>
      </c>
      <c r="L17" s="2">
        <v>2216.8906200000001</v>
      </c>
      <c r="M17" s="2">
        <v>2637.3339534325678</v>
      </c>
      <c r="N17" s="2">
        <v>2344.942232211537</v>
      </c>
      <c r="O17" s="2">
        <v>1936.5493171653993</v>
      </c>
      <c r="P17" s="2">
        <v>1693.7358863552913</v>
      </c>
      <c r="Q17" s="2">
        <v>1742.9841966497297</v>
      </c>
      <c r="R17" s="2">
        <v>1650.4613418053348</v>
      </c>
    </row>
    <row r="18" spans="1:18" ht="11.25" customHeight="1" x14ac:dyDescent="0.25">
      <c r="A18" s="56" t="s">
        <v>312</v>
      </c>
      <c r="B18" s="51" t="s">
        <v>24</v>
      </c>
      <c r="C18" s="2">
        <v>685.48768585886921</v>
      </c>
      <c r="D18" s="2">
        <v>727.09784999999999</v>
      </c>
      <c r="E18" s="2">
        <v>716.49496999999997</v>
      </c>
      <c r="F18" s="2">
        <v>797.69665000000009</v>
      </c>
      <c r="G18" s="2">
        <v>760.90381000000002</v>
      </c>
      <c r="H18" s="2">
        <v>1071.938872323572</v>
      </c>
      <c r="I18" s="2">
        <v>1235.80881</v>
      </c>
      <c r="J18" s="2">
        <v>1452.19957</v>
      </c>
      <c r="K18" s="2">
        <v>1377.20021</v>
      </c>
      <c r="L18" s="2">
        <v>1146.08761</v>
      </c>
      <c r="M18" s="2">
        <v>1017.0048493389244</v>
      </c>
      <c r="N18" s="2">
        <v>751.40965239487446</v>
      </c>
      <c r="O18" s="2">
        <v>880.8649827681536</v>
      </c>
      <c r="P18" s="2">
        <v>1222.4077805557465</v>
      </c>
      <c r="Q18" s="2">
        <v>1067.6388530433992</v>
      </c>
      <c r="R18" s="2">
        <v>895.67053716954069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2.8998100000000004</v>
      </c>
      <c r="L19" s="2">
        <v>2.3991400000000009</v>
      </c>
      <c r="M19" s="2">
        <v>0</v>
      </c>
      <c r="N19" s="2">
        <v>2.3884458931221104</v>
      </c>
      <c r="O19" s="2">
        <v>1.9107671730199753</v>
      </c>
      <c r="P19" s="2">
        <v>1.9107671730199676</v>
      </c>
      <c r="Q19" s="2">
        <v>2.3884477785541049</v>
      </c>
      <c r="R19" s="2">
        <v>2.3883515428946906</v>
      </c>
    </row>
    <row r="20" spans="1:18" ht="11.25" customHeight="1" x14ac:dyDescent="0.25">
      <c r="A20" s="48" t="s">
        <v>29</v>
      </c>
      <c r="B20" s="49" t="s">
        <v>30</v>
      </c>
      <c r="C20" s="3">
        <v>2192.5494445952527</v>
      </c>
      <c r="D20" s="3">
        <v>2111.2702600000002</v>
      </c>
      <c r="E20" s="3">
        <v>2043.5224200000002</v>
      </c>
      <c r="F20" s="3">
        <v>2402.2000000000003</v>
      </c>
      <c r="G20" s="3">
        <v>2528.8367499999999</v>
      </c>
      <c r="H20" s="3">
        <v>2349.8454441713147</v>
      </c>
      <c r="I20" s="3">
        <v>2162.8264900000004</v>
      </c>
      <c r="J20" s="3">
        <v>2700.4753599999999</v>
      </c>
      <c r="K20" s="3">
        <v>2468.9770699999999</v>
      </c>
      <c r="L20" s="3">
        <v>1927.6659000000002</v>
      </c>
      <c r="M20" s="3">
        <v>2682.4550698925677</v>
      </c>
      <c r="N20" s="3">
        <v>2804.7785082929822</v>
      </c>
      <c r="O20" s="3">
        <v>2481.795564086221</v>
      </c>
      <c r="P20" s="3">
        <v>3023.4235302831989</v>
      </c>
      <c r="Q20" s="3">
        <v>3019.036017961208</v>
      </c>
      <c r="R20" s="3">
        <v>2395.4239737528869</v>
      </c>
    </row>
    <row r="21" spans="1:18" ht="11.25" customHeight="1" x14ac:dyDescent="0.25">
      <c r="A21" s="46" t="s">
        <v>31</v>
      </c>
      <c r="B21" s="47" t="s">
        <v>32</v>
      </c>
      <c r="C21" s="4">
        <v>39798.828043737245</v>
      </c>
      <c r="D21" s="4">
        <v>39353.852049999994</v>
      </c>
      <c r="E21" s="4">
        <v>38916.290950000002</v>
      </c>
      <c r="F21" s="4">
        <v>36152.674959999997</v>
      </c>
      <c r="G21" s="4">
        <v>33237.544809999999</v>
      </c>
      <c r="H21" s="4">
        <v>32374.665695990072</v>
      </c>
      <c r="I21" s="4">
        <v>30817.701229999999</v>
      </c>
      <c r="J21" s="4">
        <v>26891.212420000003</v>
      </c>
      <c r="K21" s="4">
        <v>25037.710350000001</v>
      </c>
      <c r="L21" s="4">
        <v>22637.799020000002</v>
      </c>
      <c r="M21" s="4">
        <v>20476.549087690291</v>
      </c>
      <c r="N21" s="4">
        <v>17443.439501486369</v>
      </c>
      <c r="O21" s="4">
        <v>16892.380678582296</v>
      </c>
      <c r="P21" s="4">
        <v>13423.449773939916</v>
      </c>
      <c r="Q21" s="4">
        <v>12943.226213622449</v>
      </c>
      <c r="R21" s="4">
        <v>13314.57403756032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39798.828043737245</v>
      </c>
      <c r="D30" s="3">
        <v>39353.852049999994</v>
      </c>
      <c r="E30" s="3">
        <v>38916.290950000002</v>
      </c>
      <c r="F30" s="3">
        <v>36152.674959999997</v>
      </c>
      <c r="G30" s="3">
        <v>33237.544809999999</v>
      </c>
      <c r="H30" s="3">
        <v>32374.665695990072</v>
      </c>
      <c r="I30" s="3">
        <v>30817.701229999999</v>
      </c>
      <c r="J30" s="3">
        <v>26891.212420000003</v>
      </c>
      <c r="K30" s="3">
        <v>25037.710350000001</v>
      </c>
      <c r="L30" s="3">
        <v>22637.799020000002</v>
      </c>
      <c r="M30" s="3">
        <v>20476.549087690291</v>
      </c>
      <c r="N30" s="3">
        <v>17443.439501486369</v>
      </c>
      <c r="O30" s="3">
        <v>16892.380678582296</v>
      </c>
      <c r="P30" s="3">
        <v>13423.449773939916</v>
      </c>
      <c r="Q30" s="3">
        <v>12943.226213622449</v>
      </c>
      <c r="R30" s="3">
        <v>13314.57403756032</v>
      </c>
    </row>
    <row r="31" spans="1:18" ht="11.25" customHeight="1" x14ac:dyDescent="0.25">
      <c r="A31" s="50" t="s">
        <v>321</v>
      </c>
      <c r="B31" s="51" t="s">
        <v>322</v>
      </c>
      <c r="C31" s="2">
        <v>1642.1870658008506</v>
      </c>
      <c r="D31" s="2">
        <v>965.53419000000008</v>
      </c>
      <c r="E31" s="2">
        <v>902.36961000000008</v>
      </c>
      <c r="F31" s="2">
        <v>808.58708999999999</v>
      </c>
      <c r="G31" s="2">
        <v>1289.35403</v>
      </c>
      <c r="H31" s="2">
        <v>1256.9015443543453</v>
      </c>
      <c r="I31" s="2">
        <v>1366.7066300000006</v>
      </c>
      <c r="J31" s="2">
        <v>1476.0149200000001</v>
      </c>
      <c r="K31" s="2">
        <v>1398.7492999999999</v>
      </c>
      <c r="L31" s="2">
        <v>1296.2851499999999</v>
      </c>
      <c r="M31" s="2">
        <v>1488.0191256838873</v>
      </c>
      <c r="N31" s="2">
        <v>1657.3683019864379</v>
      </c>
      <c r="O31" s="2">
        <v>1575.2701267781797</v>
      </c>
      <c r="P31" s="2">
        <v>1418.908851543611</v>
      </c>
      <c r="Q31" s="2">
        <v>1384.6456029544893</v>
      </c>
      <c r="R31" s="2">
        <v>1297.5735571911487</v>
      </c>
    </row>
    <row r="32" spans="1:18" ht="11.25" customHeight="1" x14ac:dyDescent="0.25">
      <c r="A32" s="52" t="s">
        <v>323</v>
      </c>
      <c r="B32" s="53" t="s">
        <v>43</v>
      </c>
      <c r="C32" s="1">
        <v>1630.3641939177896</v>
      </c>
      <c r="D32" s="1">
        <v>956.03419000000008</v>
      </c>
      <c r="E32" s="1">
        <v>891.76961000000006</v>
      </c>
      <c r="F32" s="1">
        <v>797.98008000000004</v>
      </c>
      <c r="G32" s="1">
        <v>1281.05943</v>
      </c>
      <c r="H32" s="1">
        <v>1246.2518482249741</v>
      </c>
      <c r="I32" s="1">
        <v>1356.1066300000007</v>
      </c>
      <c r="J32" s="1">
        <v>1468.9149200000002</v>
      </c>
      <c r="K32" s="1">
        <v>1398.7492999999999</v>
      </c>
      <c r="L32" s="1">
        <v>1296.2851499999999</v>
      </c>
      <c r="M32" s="1">
        <v>1488.0191256838873</v>
      </c>
      <c r="N32" s="1">
        <v>1657.3683019864379</v>
      </c>
      <c r="O32" s="1">
        <v>1575.2701267781797</v>
      </c>
      <c r="P32" s="1">
        <v>1418.908851543611</v>
      </c>
      <c r="Q32" s="1">
        <v>1384.6456029544893</v>
      </c>
      <c r="R32" s="1">
        <v>1297.5735571911487</v>
      </c>
    </row>
    <row r="33" spans="1:18" ht="11.25" customHeight="1" x14ac:dyDescent="0.25">
      <c r="A33" s="52" t="s">
        <v>44</v>
      </c>
      <c r="B33" s="53" t="s">
        <v>45</v>
      </c>
      <c r="C33" s="1">
        <v>11.822871883061</v>
      </c>
      <c r="D33" s="1">
        <v>9.5</v>
      </c>
      <c r="E33" s="1">
        <v>10.6</v>
      </c>
      <c r="F33" s="1">
        <v>10.607010000000001</v>
      </c>
      <c r="G33" s="1">
        <v>8.2946000000000009</v>
      </c>
      <c r="H33" s="1">
        <v>10.649696129371165</v>
      </c>
      <c r="I33" s="1">
        <v>10.6</v>
      </c>
      <c r="J33" s="1">
        <v>7.1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15.381583262449293</v>
      </c>
      <c r="D34" s="2">
        <v>18.677810000000004</v>
      </c>
      <c r="E34" s="2">
        <v>23.071650000000002</v>
      </c>
      <c r="F34" s="2">
        <v>17.59648</v>
      </c>
      <c r="G34" s="2">
        <v>40.707949999999997</v>
      </c>
      <c r="H34" s="2">
        <v>29.664650731224292</v>
      </c>
      <c r="I34" s="2">
        <v>26.4</v>
      </c>
      <c r="J34" s="2">
        <v>171.39845</v>
      </c>
      <c r="K34" s="2">
        <v>25.300020000000004</v>
      </c>
      <c r="L34" s="2">
        <v>38.503660000000004</v>
      </c>
      <c r="M34" s="2">
        <v>49.273857998264759</v>
      </c>
      <c r="N34" s="2">
        <v>77.529323726408251</v>
      </c>
      <c r="O34" s="2">
        <v>106.14322398122793</v>
      </c>
      <c r="P34" s="2">
        <v>87.513161159021124</v>
      </c>
      <c r="Q34" s="2">
        <v>87.441471879616756</v>
      </c>
      <c r="R34" s="2">
        <v>80.108916657742128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1</v>
      </c>
      <c r="E38" s="2">
        <v>1</v>
      </c>
      <c r="F38" s="2">
        <v>4.0999999999999996</v>
      </c>
      <c r="G38" s="2">
        <v>2</v>
      </c>
      <c r="H38" s="2">
        <v>0</v>
      </c>
      <c r="I38" s="2">
        <v>3.1</v>
      </c>
      <c r="J38" s="2">
        <v>6.1999700000000004</v>
      </c>
      <c r="K38" s="2">
        <v>5.09999</v>
      </c>
      <c r="L38" s="2">
        <v>4.1000100000000002</v>
      </c>
      <c r="M38" s="2">
        <v>7.1892650532390263</v>
      </c>
      <c r="N38" s="2">
        <v>4.1081467191963554</v>
      </c>
      <c r="O38" s="2">
        <v>3.0811131344256135</v>
      </c>
      <c r="P38" s="2">
        <v>5.1351869384729465</v>
      </c>
      <c r="Q38" s="2">
        <v>5.1351880358480706</v>
      </c>
      <c r="R38" s="2">
        <v>3.0811121275599964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1</v>
      </c>
      <c r="E41" s="1">
        <v>1</v>
      </c>
      <c r="F41" s="1">
        <v>4.0999999999999996</v>
      </c>
      <c r="G41" s="1">
        <v>2</v>
      </c>
      <c r="H41" s="1">
        <v>0</v>
      </c>
      <c r="I41" s="1">
        <v>3.1</v>
      </c>
      <c r="J41" s="1">
        <v>6.1999700000000004</v>
      </c>
      <c r="K41" s="1">
        <v>5.09999</v>
      </c>
      <c r="L41" s="1">
        <v>4.1000100000000002</v>
      </c>
      <c r="M41" s="1">
        <v>7.1892650532390263</v>
      </c>
      <c r="N41" s="1">
        <v>4.1081467191963554</v>
      </c>
      <c r="O41" s="1">
        <v>3.0811131344256135</v>
      </c>
      <c r="P41" s="1">
        <v>5.1351869384729465</v>
      </c>
      <c r="Q41" s="1">
        <v>5.1351880358480706</v>
      </c>
      <c r="R41" s="1">
        <v>3.0811121275599964</v>
      </c>
    </row>
    <row r="42" spans="1:18" ht="11.25" customHeight="1" x14ac:dyDescent="0.25">
      <c r="A42" s="55" t="s">
        <v>57</v>
      </c>
      <c r="B42" s="51" t="s">
        <v>58</v>
      </c>
      <c r="C42" s="2">
        <v>107.19403287501918</v>
      </c>
      <c r="D42" s="2">
        <v>83.099930000000001</v>
      </c>
      <c r="E42" s="2">
        <v>22.100010000000001</v>
      </c>
      <c r="F42" s="2">
        <v>22.099979999999999</v>
      </c>
      <c r="G42" s="2">
        <v>22.099979999999999</v>
      </c>
      <c r="H42" s="2">
        <v>6.3055316709659115</v>
      </c>
      <c r="I42" s="2">
        <v>11.600009999999999</v>
      </c>
      <c r="J42" s="2">
        <v>7.3999899999999998</v>
      </c>
      <c r="K42" s="2">
        <v>62.000019999999999</v>
      </c>
      <c r="L42" s="2">
        <v>104.00002000000001</v>
      </c>
      <c r="M42" s="2">
        <v>67.259020888814817</v>
      </c>
      <c r="N42" s="2">
        <v>64.106209526446349</v>
      </c>
      <c r="O42" s="2">
        <v>42.036876246083757</v>
      </c>
      <c r="P42" s="2">
        <v>40.985957467352392</v>
      </c>
      <c r="Q42" s="2">
        <v>10.50921945160982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2597.5358109438648</v>
      </c>
      <c r="D43" s="2">
        <v>2730.9567100000004</v>
      </c>
      <c r="E43" s="2">
        <v>2376.0652599999999</v>
      </c>
      <c r="F43" s="2">
        <v>2409.0598400000003</v>
      </c>
      <c r="G43" s="2">
        <v>1456.5295900000001</v>
      </c>
      <c r="H43" s="2">
        <v>1596.1551825388922</v>
      </c>
      <c r="I43" s="2">
        <v>3112.8043799999996</v>
      </c>
      <c r="J43" s="2">
        <v>3095.7850200000012</v>
      </c>
      <c r="K43" s="2">
        <v>2445.1106199999999</v>
      </c>
      <c r="L43" s="2">
        <v>2508.4904800000004</v>
      </c>
      <c r="M43" s="2">
        <v>2643.7118768542973</v>
      </c>
      <c r="N43" s="2">
        <v>2336.4157891856253</v>
      </c>
      <c r="O43" s="2">
        <v>2289.7686389659757</v>
      </c>
      <c r="P43" s="2">
        <v>2148.0203585891786</v>
      </c>
      <c r="Q43" s="2">
        <v>2320.3149395419855</v>
      </c>
      <c r="R43" s="2">
        <v>1870.1325903394002</v>
      </c>
    </row>
    <row r="44" spans="1:18" ht="11.25" customHeight="1" x14ac:dyDescent="0.25">
      <c r="A44" s="50" t="s">
        <v>328</v>
      </c>
      <c r="B44" s="51" t="s">
        <v>61</v>
      </c>
      <c r="C44" s="2">
        <v>33594.145457382532</v>
      </c>
      <c r="D44" s="2">
        <v>33671.508659999992</v>
      </c>
      <c r="E44" s="2">
        <v>33793.94758</v>
      </c>
      <c r="F44" s="2">
        <v>31339.43187</v>
      </c>
      <c r="G44" s="2">
        <v>24731.78285</v>
      </c>
      <c r="H44" s="2">
        <v>24177.885546284702</v>
      </c>
      <c r="I44" s="2">
        <v>20512.754410000001</v>
      </c>
      <c r="J44" s="2">
        <v>16072.367880000003</v>
      </c>
      <c r="K44" s="2">
        <v>15236.532120000002</v>
      </c>
      <c r="L44" s="2">
        <v>13854.004070000003</v>
      </c>
      <c r="M44" s="2">
        <v>10710.823693416976</v>
      </c>
      <c r="N44" s="2">
        <v>8527.758952907232</v>
      </c>
      <c r="O44" s="2">
        <v>7963.1392314932309</v>
      </c>
      <c r="P44" s="2">
        <v>6176.5440183415485</v>
      </c>
      <c r="Q44" s="2">
        <v>5666.3837707933626</v>
      </c>
      <c r="R44" s="2">
        <v>5874.6747828209081</v>
      </c>
    </row>
    <row r="45" spans="1:18" ht="11.25" customHeight="1" x14ac:dyDescent="0.25">
      <c r="A45" s="50" t="s">
        <v>329</v>
      </c>
      <c r="B45" s="51" t="s">
        <v>330</v>
      </c>
      <c r="C45" s="2">
        <v>1842.384093472529</v>
      </c>
      <c r="D45" s="2">
        <v>1883.07475</v>
      </c>
      <c r="E45" s="2">
        <v>1797.73684</v>
      </c>
      <c r="F45" s="2">
        <v>1551.7997</v>
      </c>
      <c r="G45" s="2">
        <v>5695.0704100000003</v>
      </c>
      <c r="H45" s="2">
        <v>5307.7532404099447</v>
      </c>
      <c r="I45" s="2">
        <v>5784.3357999999998</v>
      </c>
      <c r="J45" s="2">
        <v>6062.04619</v>
      </c>
      <c r="K45" s="2">
        <v>5864.9182800000008</v>
      </c>
      <c r="L45" s="2">
        <v>4832.4156299999995</v>
      </c>
      <c r="M45" s="2">
        <v>5510.2722477948118</v>
      </c>
      <c r="N45" s="2">
        <v>4776.1527774350216</v>
      </c>
      <c r="O45" s="2">
        <v>4912.9414679831698</v>
      </c>
      <c r="P45" s="2">
        <v>3546.3422399007304</v>
      </c>
      <c r="Q45" s="2">
        <v>3468.7960209655362</v>
      </c>
      <c r="R45" s="2">
        <v>4189.0030784235605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1197.9287126545989</v>
      </c>
      <c r="D48" s="1">
        <v>1083.8886199999999</v>
      </c>
      <c r="E48" s="1">
        <v>870.38702999999998</v>
      </c>
      <c r="F48" s="1">
        <v>86.600039999999993</v>
      </c>
      <c r="G48" s="1">
        <v>421.10024999999996</v>
      </c>
      <c r="H48" s="1">
        <v>87.775654257564256</v>
      </c>
      <c r="I48" s="1">
        <v>43</v>
      </c>
      <c r="J48" s="1">
        <v>54.89911</v>
      </c>
      <c r="K48" s="1">
        <v>1.90002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380.62474720245382</v>
      </c>
      <c r="D49" s="1">
        <v>472.28700000000003</v>
      </c>
      <c r="E49" s="1">
        <v>457.85079999999994</v>
      </c>
      <c r="F49" s="1">
        <v>530.49955999999997</v>
      </c>
      <c r="G49" s="1">
        <v>888.97062000000005</v>
      </c>
      <c r="H49" s="1">
        <v>1004.5031190644393</v>
      </c>
      <c r="I49" s="1">
        <v>941.97639000000004</v>
      </c>
      <c r="J49" s="1">
        <v>973.84809999999993</v>
      </c>
      <c r="K49" s="1">
        <v>1114.6161399999999</v>
      </c>
      <c r="L49" s="1">
        <v>1466.51125</v>
      </c>
      <c r="M49" s="1">
        <v>839.83077339339229</v>
      </c>
      <c r="N49" s="1">
        <v>748.92625987314568</v>
      </c>
      <c r="O49" s="1">
        <v>934.89168060926954</v>
      </c>
      <c r="P49" s="1">
        <v>548.40628069397815</v>
      </c>
      <c r="Q49" s="1">
        <v>529.42578100111427</v>
      </c>
      <c r="R49" s="1">
        <v>1087.2770096267602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263.83063361547613</v>
      </c>
      <c r="D51" s="1">
        <v>326.89912999999996</v>
      </c>
      <c r="E51" s="1">
        <v>469.49901</v>
      </c>
      <c r="F51" s="1">
        <v>934.70010000000002</v>
      </c>
      <c r="G51" s="1">
        <v>4384.9995399999998</v>
      </c>
      <c r="H51" s="1">
        <v>4215.4744670879409</v>
      </c>
      <c r="I51" s="1">
        <v>4799.35941</v>
      </c>
      <c r="J51" s="1">
        <v>5033.2989799999996</v>
      </c>
      <c r="K51" s="1">
        <v>4748.4021200000007</v>
      </c>
      <c r="L51" s="1">
        <v>3365.9043799999999</v>
      </c>
      <c r="M51" s="1">
        <v>4670.4414744014193</v>
      </c>
      <c r="N51" s="1">
        <v>4027.2265175618754</v>
      </c>
      <c r="O51" s="1">
        <v>3978.0497873739005</v>
      </c>
      <c r="P51" s="1">
        <v>2997.9359592067522</v>
      </c>
      <c r="Q51" s="1">
        <v>2939.3702399644217</v>
      </c>
      <c r="R51" s="1">
        <v>3101.7260687968001</v>
      </c>
    </row>
    <row r="52" spans="1:18" ht="11.25" customHeight="1" x14ac:dyDescent="0.25">
      <c r="A52" s="46" t="s">
        <v>74</v>
      </c>
      <c r="B52" s="47" t="s">
        <v>75</v>
      </c>
      <c r="C52" s="4">
        <v>103066.84872407207</v>
      </c>
      <c r="D52" s="4">
        <v>105505.45020000001</v>
      </c>
      <c r="E52" s="4">
        <v>112100.59392000001</v>
      </c>
      <c r="F52" s="4">
        <v>119460.78485</v>
      </c>
      <c r="G52" s="4">
        <v>129297.15142999997</v>
      </c>
      <c r="H52" s="4">
        <v>135780.46559003909</v>
      </c>
      <c r="I52" s="4">
        <v>139692.45999</v>
      </c>
      <c r="J52" s="4">
        <v>147122.91052000003</v>
      </c>
      <c r="K52" s="4">
        <v>153836.78444999998</v>
      </c>
      <c r="L52" s="4">
        <v>141139.86066999999</v>
      </c>
      <c r="M52" s="4">
        <v>150903.04099740897</v>
      </c>
      <c r="N52" s="4">
        <v>137504.88358078868</v>
      </c>
      <c r="O52" s="4">
        <v>116171.64178268533</v>
      </c>
      <c r="P52" s="4">
        <v>102933.24231264224</v>
      </c>
      <c r="Q52" s="4">
        <v>93699.6518962837</v>
      </c>
      <c r="R52" s="4">
        <v>98955.374480295039</v>
      </c>
    </row>
    <row r="53" spans="1:18" ht="11.25" customHeight="1" x14ac:dyDescent="0.25">
      <c r="A53" s="48" t="s">
        <v>76</v>
      </c>
      <c r="B53" s="49" t="s">
        <v>77</v>
      </c>
      <c r="C53" s="3">
        <v>94645.518504575273</v>
      </c>
      <c r="D53" s="3">
        <v>97473.307280000008</v>
      </c>
      <c r="E53" s="3">
        <v>104053.34742000001</v>
      </c>
      <c r="F53" s="3">
        <v>110993.22399999999</v>
      </c>
      <c r="G53" s="3">
        <v>120580.91108999998</v>
      </c>
      <c r="H53" s="3">
        <v>126874.76289328073</v>
      </c>
      <c r="I53" s="3">
        <v>130481.97387999998</v>
      </c>
      <c r="J53" s="3">
        <v>137114.76532000001</v>
      </c>
      <c r="K53" s="3">
        <v>144547.54239999998</v>
      </c>
      <c r="L53" s="3">
        <v>134583.21775000001</v>
      </c>
      <c r="M53" s="3">
        <v>142366.72214239137</v>
      </c>
      <c r="N53" s="3">
        <v>129103.87443598096</v>
      </c>
      <c r="O53" s="3">
        <v>107633.99134530453</v>
      </c>
      <c r="P53" s="3">
        <v>94433.180913234784</v>
      </c>
      <c r="Q53" s="3">
        <v>84912.375210455764</v>
      </c>
      <c r="R53" s="3">
        <v>90423.007000697675</v>
      </c>
    </row>
    <row r="54" spans="1:18" ht="11.25" customHeight="1" x14ac:dyDescent="0.25">
      <c r="A54" s="48" t="s">
        <v>331</v>
      </c>
      <c r="B54" s="49" t="s">
        <v>332</v>
      </c>
      <c r="C54" s="3">
        <v>8421.3302194968001</v>
      </c>
      <c r="D54" s="3">
        <v>8032.1429199999993</v>
      </c>
      <c r="E54" s="3">
        <v>8047.2465000000002</v>
      </c>
      <c r="F54" s="3">
        <v>8467.560849999998</v>
      </c>
      <c r="G54" s="3">
        <v>8716.2403399999985</v>
      </c>
      <c r="H54" s="3">
        <v>8905.7026967583533</v>
      </c>
      <c r="I54" s="3">
        <v>9210.4861100000016</v>
      </c>
      <c r="J54" s="3">
        <v>10008.145199999999</v>
      </c>
      <c r="K54" s="3">
        <v>9289.2420500000007</v>
      </c>
      <c r="L54" s="3">
        <v>6556.6429200000002</v>
      </c>
      <c r="M54" s="3">
        <v>8536.3188550176055</v>
      </c>
      <c r="N54" s="3">
        <v>8401.0091448077001</v>
      </c>
      <c r="O54" s="3">
        <v>8537.650437380802</v>
      </c>
      <c r="P54" s="3">
        <v>8500.061399407452</v>
      </c>
      <c r="Q54" s="3">
        <v>8787.2766858279465</v>
      </c>
      <c r="R54" s="3">
        <v>8532.3674795973657</v>
      </c>
    </row>
    <row r="55" spans="1:18" ht="11.25" customHeight="1" x14ac:dyDescent="0.25">
      <c r="A55" s="50" t="s">
        <v>78</v>
      </c>
      <c r="B55" s="51" t="s">
        <v>79</v>
      </c>
      <c r="C55" s="2">
        <v>1959.7772734536129</v>
      </c>
      <c r="D55" s="2">
        <v>1702.31647</v>
      </c>
      <c r="E55" s="2">
        <v>1582.0076399999998</v>
      </c>
      <c r="F55" s="2">
        <v>1722.7647400000001</v>
      </c>
      <c r="G55" s="2">
        <v>1623.10859</v>
      </c>
      <c r="H55" s="2">
        <v>1640.6791671774645</v>
      </c>
      <c r="I55" s="2">
        <v>1762.1794699999998</v>
      </c>
      <c r="J55" s="2">
        <v>2066.85203</v>
      </c>
      <c r="K55" s="2">
        <v>1939.7687099999998</v>
      </c>
      <c r="L55" s="2">
        <v>1560.7072000000003</v>
      </c>
      <c r="M55" s="2">
        <v>1835.5419931070169</v>
      </c>
      <c r="N55" s="2">
        <v>1771.9267529121221</v>
      </c>
      <c r="O55" s="2">
        <v>1869.8672382710949</v>
      </c>
      <c r="P55" s="2">
        <v>1737.3915151310575</v>
      </c>
      <c r="Q55" s="2">
        <v>1674.2079044962143</v>
      </c>
      <c r="R55" s="2">
        <v>1752.727491662391</v>
      </c>
    </row>
    <row r="56" spans="1:18" ht="11.25" customHeight="1" x14ac:dyDescent="0.25">
      <c r="A56" s="50" t="s">
        <v>80</v>
      </c>
      <c r="B56" s="51" t="s">
        <v>81</v>
      </c>
      <c r="C56" s="2">
        <v>5992.5718999828359</v>
      </c>
      <c r="D56" s="2">
        <v>5815.1483899999994</v>
      </c>
      <c r="E56" s="2">
        <v>5924.5636800000002</v>
      </c>
      <c r="F56" s="2">
        <v>5920.0997799999996</v>
      </c>
      <c r="G56" s="2">
        <v>6231.0713500000002</v>
      </c>
      <c r="H56" s="2">
        <v>6371.2144036696027</v>
      </c>
      <c r="I56" s="2">
        <v>6610.9762300000011</v>
      </c>
      <c r="J56" s="2">
        <v>7080.8721999999998</v>
      </c>
      <c r="K56" s="2">
        <v>6537.4617400000006</v>
      </c>
      <c r="L56" s="2">
        <v>4194.67778</v>
      </c>
      <c r="M56" s="2">
        <v>5800.1377212875195</v>
      </c>
      <c r="N56" s="2">
        <v>5771.1600944487627</v>
      </c>
      <c r="O56" s="2">
        <v>5764.9749222171995</v>
      </c>
      <c r="P56" s="2">
        <v>5909.429017023248</v>
      </c>
      <c r="Q56" s="2">
        <v>6183.8149429451805</v>
      </c>
      <c r="R56" s="2">
        <v>5781.4800765596274</v>
      </c>
    </row>
    <row r="57" spans="1:18" ht="11.25" customHeight="1" x14ac:dyDescent="0.25">
      <c r="A57" s="55" t="s">
        <v>333</v>
      </c>
      <c r="B57" s="51" t="s">
        <v>82</v>
      </c>
      <c r="C57" s="2">
        <v>318.77078447572364</v>
      </c>
      <c r="D57" s="2">
        <v>349.35707000000002</v>
      </c>
      <c r="E57" s="2">
        <v>368.10158000000001</v>
      </c>
      <c r="F57" s="2">
        <v>388.69902999999999</v>
      </c>
      <c r="G57" s="2">
        <v>369.06036</v>
      </c>
      <c r="H57" s="2">
        <v>391.39677080347826</v>
      </c>
      <c r="I57" s="2">
        <v>410.95554999999996</v>
      </c>
      <c r="J57" s="2">
        <v>409</v>
      </c>
      <c r="K57" s="2">
        <v>442.10264999999998</v>
      </c>
      <c r="L57" s="2">
        <v>465.24637999999993</v>
      </c>
      <c r="M57" s="2">
        <v>501.86204354988081</v>
      </c>
      <c r="N57" s="2">
        <v>495.11539017359928</v>
      </c>
      <c r="O57" s="2">
        <v>452.46435999167653</v>
      </c>
      <c r="P57" s="2">
        <v>430.45973872150762</v>
      </c>
      <c r="Q57" s="2">
        <v>477.78733161364278</v>
      </c>
      <c r="R57" s="2">
        <v>462.45241977308649</v>
      </c>
    </row>
    <row r="58" spans="1:18" ht="11.25" customHeight="1" x14ac:dyDescent="0.25">
      <c r="A58" s="55" t="s">
        <v>83</v>
      </c>
      <c r="B58" s="51" t="s">
        <v>84</v>
      </c>
      <c r="C58" s="2">
        <v>150.21026158462755</v>
      </c>
      <c r="D58" s="2">
        <v>165.32098999999999</v>
      </c>
      <c r="E58" s="2">
        <v>172.5736</v>
      </c>
      <c r="F58" s="2">
        <v>435.9973</v>
      </c>
      <c r="G58" s="2">
        <v>493.00004000000001</v>
      </c>
      <c r="H58" s="2">
        <v>502.41235510780882</v>
      </c>
      <c r="I58" s="2">
        <v>426.37485999999996</v>
      </c>
      <c r="J58" s="2">
        <v>451.42096999999995</v>
      </c>
      <c r="K58" s="2">
        <v>369.90895000000006</v>
      </c>
      <c r="L58" s="2">
        <v>336.01156000000003</v>
      </c>
      <c r="M58" s="2">
        <v>398.77709707318729</v>
      </c>
      <c r="N58" s="2">
        <v>362.8069072732161</v>
      </c>
      <c r="O58" s="2">
        <v>450.34391690083226</v>
      </c>
      <c r="P58" s="2">
        <v>422.78112853163981</v>
      </c>
      <c r="Q58" s="2">
        <v>451.46650677290774</v>
      </c>
      <c r="R58" s="2">
        <v>535.70749160226069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277.20454762587178</v>
      </c>
      <c r="D60" s="4">
        <v>241.5</v>
      </c>
      <c r="E60" s="4">
        <v>301.09934999999996</v>
      </c>
      <c r="F60" s="4">
        <v>351.7</v>
      </c>
      <c r="G60" s="4">
        <v>371.59978000000001</v>
      </c>
      <c r="H60" s="4">
        <v>401.95375943441326</v>
      </c>
      <c r="I60" s="4">
        <v>431.60305</v>
      </c>
      <c r="J60" s="4">
        <v>426.19271999999995</v>
      </c>
      <c r="K60" s="4">
        <v>460.10077000000001</v>
      </c>
      <c r="L60" s="4">
        <v>466.49570000000006</v>
      </c>
      <c r="M60" s="4">
        <v>540.96207127161586</v>
      </c>
      <c r="N60" s="4">
        <v>579.82230750881524</v>
      </c>
      <c r="O60" s="4">
        <v>1016.0026843713329</v>
      </c>
      <c r="P60" s="4">
        <v>1144.692844176938</v>
      </c>
      <c r="Q60" s="4">
        <v>1047.6497672441251</v>
      </c>
      <c r="R60" s="4">
        <v>1136.285460532968</v>
      </c>
    </row>
    <row r="61" spans="1:18" ht="11.25" customHeight="1" x14ac:dyDescent="0.25">
      <c r="A61" s="46" t="s">
        <v>89</v>
      </c>
      <c r="B61" s="47" t="s">
        <v>90</v>
      </c>
      <c r="C61" s="4">
        <v>14335.745529102274</v>
      </c>
      <c r="D61" s="4">
        <v>15066.209479999998</v>
      </c>
      <c r="E61" s="4">
        <v>16538.40278</v>
      </c>
      <c r="F61" s="4">
        <v>19419.216529999998</v>
      </c>
      <c r="G61" s="4">
        <v>21956.604590000003</v>
      </c>
      <c r="H61" s="4">
        <v>25629.666767845229</v>
      </c>
      <c r="I61" s="4">
        <v>27449.15956</v>
      </c>
      <c r="J61" s="4">
        <v>29660.789300000004</v>
      </c>
      <c r="K61" s="4">
        <v>32058.584369999997</v>
      </c>
      <c r="L61" s="4">
        <v>33901.242289999995</v>
      </c>
      <c r="M61" s="4">
        <v>38766.619420126372</v>
      </c>
      <c r="N61" s="4">
        <v>41347.210418526127</v>
      </c>
      <c r="O61" s="4">
        <v>46120.113308885164</v>
      </c>
      <c r="P61" s="4">
        <v>49290.560447597381</v>
      </c>
      <c r="Q61" s="4">
        <v>51807.838798429875</v>
      </c>
      <c r="R61" s="4">
        <v>53648.233925828652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1.8</v>
      </c>
      <c r="K64" s="3">
        <v>3.5</v>
      </c>
      <c r="L64" s="3">
        <v>42.278599999999997</v>
      </c>
      <c r="M64" s="3">
        <v>298.93952421897387</v>
      </c>
      <c r="N64" s="3">
        <v>507.97745294735802</v>
      </c>
      <c r="O64" s="3">
        <v>1482.4448265978772</v>
      </c>
      <c r="P64" s="3">
        <v>1873.0772905321501</v>
      </c>
      <c r="Q64" s="3">
        <v>2142.0894239037002</v>
      </c>
      <c r="R64" s="3">
        <v>2196.4507499761162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1.8</v>
      </c>
      <c r="K65" s="2">
        <v>3.5</v>
      </c>
      <c r="L65" s="2">
        <v>42.278599999999997</v>
      </c>
      <c r="M65" s="2">
        <v>298.93952421897387</v>
      </c>
      <c r="N65" s="2">
        <v>507.97745294735802</v>
      </c>
      <c r="O65" s="2">
        <v>1482.4448265978772</v>
      </c>
      <c r="P65" s="2">
        <v>1873.0772905321501</v>
      </c>
      <c r="Q65" s="2">
        <v>2142.0894239037002</v>
      </c>
      <c r="R65" s="2">
        <v>2196.4507499761162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10221.409998386694</v>
      </c>
      <c r="D68" s="3">
        <v>11100.514779999998</v>
      </c>
      <c r="E68" s="3">
        <v>12443.503199999999</v>
      </c>
      <c r="F68" s="3">
        <v>14746.723009999998</v>
      </c>
      <c r="G68" s="3">
        <v>17203.004620000003</v>
      </c>
      <c r="H68" s="3">
        <v>20984.663423117294</v>
      </c>
      <c r="I68" s="3">
        <v>22615.855259999997</v>
      </c>
      <c r="J68" s="3">
        <v>24684.393700000001</v>
      </c>
      <c r="K68" s="3">
        <v>27117.084360000001</v>
      </c>
      <c r="L68" s="3">
        <v>29080.76397</v>
      </c>
      <c r="M68" s="3">
        <v>33640.652111492505</v>
      </c>
      <c r="N68" s="3">
        <v>35768.534579614468</v>
      </c>
      <c r="O68" s="3">
        <v>39673.829756761115</v>
      </c>
      <c r="P68" s="3">
        <v>42303.386466362324</v>
      </c>
      <c r="Q68" s="3">
        <v>44306.525208302708</v>
      </c>
      <c r="R68" s="3">
        <v>45832.646862682646</v>
      </c>
    </row>
    <row r="69" spans="1:18" ht="11.25" customHeight="1" x14ac:dyDescent="0.25">
      <c r="A69" s="50" t="s">
        <v>559</v>
      </c>
      <c r="B69" s="51" t="s">
        <v>101</v>
      </c>
      <c r="C69" s="2">
        <v>5456.8827096786417</v>
      </c>
      <c r="D69" s="2">
        <v>5868.8734199999999</v>
      </c>
      <c r="E69" s="2">
        <v>6633.1047200000003</v>
      </c>
      <c r="F69" s="2">
        <v>8373.5350900000012</v>
      </c>
      <c r="G69" s="2">
        <v>10103.066960000002</v>
      </c>
      <c r="H69" s="2">
        <v>12334.691442868643</v>
      </c>
      <c r="I69" s="2">
        <v>13021.35636</v>
      </c>
      <c r="J69" s="2">
        <v>13735.820370000001</v>
      </c>
      <c r="K69" s="2">
        <v>15260.358679999998</v>
      </c>
      <c r="L69" s="2">
        <v>16258.494269999999</v>
      </c>
      <c r="M69" s="2">
        <v>19601.48256115452</v>
      </c>
      <c r="N69" s="2">
        <v>20287.334271737156</v>
      </c>
      <c r="O69" s="2">
        <v>22453.210090451277</v>
      </c>
      <c r="P69" s="2">
        <v>22986.272128239601</v>
      </c>
      <c r="Q69" s="2">
        <v>23771.180417526964</v>
      </c>
      <c r="R69" s="2">
        <v>24427.019711974266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1743.5036679644854</v>
      </c>
      <c r="D71" s="2">
        <v>2032.9592200000002</v>
      </c>
      <c r="E71" s="2">
        <v>2538.0417200000002</v>
      </c>
      <c r="F71" s="2">
        <v>2576.5305600000002</v>
      </c>
      <c r="G71" s="2">
        <v>2921.6319500000004</v>
      </c>
      <c r="H71" s="2">
        <v>3287.4275749240942</v>
      </c>
      <c r="I71" s="2">
        <v>3596.9655499999999</v>
      </c>
      <c r="J71" s="2">
        <v>4744.7948699999997</v>
      </c>
      <c r="K71" s="2">
        <v>5301.6071600000005</v>
      </c>
      <c r="L71" s="2">
        <v>5794.0097300000007</v>
      </c>
      <c r="M71" s="2">
        <v>6562.7441267672584</v>
      </c>
      <c r="N71" s="2">
        <v>8022.3078739343082</v>
      </c>
      <c r="O71" s="2">
        <v>9377.9497770876442</v>
      </c>
      <c r="P71" s="2">
        <v>10986.611158433563</v>
      </c>
      <c r="Q71" s="2">
        <v>11768.438000152351</v>
      </c>
      <c r="R71" s="2">
        <v>12201.683573005226</v>
      </c>
    </row>
    <row r="72" spans="1:18" ht="11.25" customHeight="1" x14ac:dyDescent="0.25">
      <c r="A72" s="55" t="s">
        <v>104</v>
      </c>
      <c r="B72" s="51" t="s">
        <v>105</v>
      </c>
      <c r="C72" s="2">
        <v>3021.0236207435673</v>
      </c>
      <c r="D72" s="2">
        <v>3194.7821399999993</v>
      </c>
      <c r="E72" s="2">
        <v>3248.6565499999997</v>
      </c>
      <c r="F72" s="2">
        <v>3782.4574899999998</v>
      </c>
      <c r="G72" s="2">
        <v>4042.2988399999999</v>
      </c>
      <c r="H72" s="2">
        <v>4946.4750890407549</v>
      </c>
      <c r="I72" s="2">
        <v>5343.0038299999997</v>
      </c>
      <c r="J72" s="2">
        <v>5885.1362500000005</v>
      </c>
      <c r="K72" s="2">
        <v>6180.2201200000009</v>
      </c>
      <c r="L72" s="2">
        <v>6241.7497100000001</v>
      </c>
      <c r="M72" s="2">
        <v>6561.400819947462</v>
      </c>
      <c r="N72" s="2">
        <v>6837.3670736091426</v>
      </c>
      <c r="O72" s="2">
        <v>7152.2141824429709</v>
      </c>
      <c r="P72" s="2">
        <v>7483.2175722529128</v>
      </c>
      <c r="Q72" s="2">
        <v>7826.8093494696186</v>
      </c>
      <c r="R72" s="2">
        <v>8150.0200293008602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3.9</v>
      </c>
      <c r="E73" s="2">
        <v>23.700210000000002</v>
      </c>
      <c r="F73" s="2">
        <v>14.199870000000001</v>
      </c>
      <c r="G73" s="2">
        <v>136.00686999999999</v>
      </c>
      <c r="H73" s="2">
        <v>416.06931628380346</v>
      </c>
      <c r="I73" s="2">
        <v>654.52951999999993</v>
      </c>
      <c r="J73" s="2">
        <v>318.64221000000003</v>
      </c>
      <c r="K73" s="2">
        <v>374.89840000000004</v>
      </c>
      <c r="L73" s="2">
        <v>786.51026000000002</v>
      </c>
      <c r="M73" s="2">
        <v>915.02460362326701</v>
      </c>
      <c r="N73" s="2">
        <v>621.52536033386002</v>
      </c>
      <c r="O73" s="2">
        <v>690.45570677922206</v>
      </c>
      <c r="P73" s="2">
        <v>847.28560743624143</v>
      </c>
      <c r="Q73" s="2">
        <v>940.09744115377725</v>
      </c>
      <c r="R73" s="2">
        <v>1053.923548402294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0.30001</v>
      </c>
      <c r="M75" s="1">
        <v>0.50157638291774986</v>
      </c>
      <c r="N75" s="1">
        <v>4.7052917883631098</v>
      </c>
      <c r="O75" s="1">
        <v>3.2483052768894281</v>
      </c>
      <c r="P75" s="1">
        <v>4.3708921210950056</v>
      </c>
      <c r="Q75" s="1">
        <v>5.015745600208553</v>
      </c>
      <c r="R75" s="1">
        <v>6.329413930562354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3.9</v>
      </c>
      <c r="E77" s="1">
        <v>23.700210000000002</v>
      </c>
      <c r="F77" s="1">
        <v>14.199870000000001</v>
      </c>
      <c r="G77" s="1">
        <v>136.00686999999999</v>
      </c>
      <c r="H77" s="1">
        <v>416.06931628380346</v>
      </c>
      <c r="I77" s="1">
        <v>654.52951999999993</v>
      </c>
      <c r="J77" s="1">
        <v>318.64221000000003</v>
      </c>
      <c r="K77" s="1">
        <v>374.89840000000004</v>
      </c>
      <c r="L77" s="1">
        <v>786.21025000000009</v>
      </c>
      <c r="M77" s="1">
        <v>914.52302724034917</v>
      </c>
      <c r="N77" s="1">
        <v>616.82006854549695</v>
      </c>
      <c r="O77" s="1">
        <v>687.20740150233269</v>
      </c>
      <c r="P77" s="1">
        <v>842.9147153151464</v>
      </c>
      <c r="Q77" s="1">
        <v>935.08169555356881</v>
      </c>
      <c r="R77" s="1">
        <v>1047.5941344717316</v>
      </c>
    </row>
    <row r="78" spans="1:18" ht="11.25" customHeight="1" x14ac:dyDescent="0.25">
      <c r="A78" s="54" t="s">
        <v>115</v>
      </c>
      <c r="B78" s="58" t="s">
        <v>116</v>
      </c>
      <c r="C78" s="3">
        <v>4114.3355307155807</v>
      </c>
      <c r="D78" s="3">
        <v>3965.6947</v>
      </c>
      <c r="E78" s="3">
        <v>4094.8995800000002</v>
      </c>
      <c r="F78" s="3">
        <v>4672.49352</v>
      </c>
      <c r="G78" s="3">
        <v>4753.5999700000002</v>
      </c>
      <c r="H78" s="3">
        <v>4645.003344727932</v>
      </c>
      <c r="I78" s="3">
        <v>4833.3042999999998</v>
      </c>
      <c r="J78" s="3">
        <v>4974.5956000000006</v>
      </c>
      <c r="K78" s="3">
        <v>4938.0000099999997</v>
      </c>
      <c r="L78" s="3">
        <v>4778.1997200000005</v>
      </c>
      <c r="M78" s="3">
        <v>4827.0277844148941</v>
      </c>
      <c r="N78" s="3">
        <v>5070.6983859642933</v>
      </c>
      <c r="O78" s="3">
        <v>4963.8387255261732</v>
      </c>
      <c r="P78" s="3">
        <v>5114.0966907029124</v>
      </c>
      <c r="Q78" s="3">
        <v>5359.2241662234692</v>
      </c>
      <c r="R78" s="3">
        <v>5619.1363131698845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4352.9486623409475</v>
      </c>
      <c r="D80" s="4">
        <v>5403.6971000000003</v>
      </c>
      <c r="E80" s="4">
        <v>5415.4889599999997</v>
      </c>
      <c r="F80" s="4">
        <v>4699.8971099999999</v>
      </c>
      <c r="G80" s="4">
        <v>4860.46875</v>
      </c>
      <c r="H80" s="4">
        <v>5651.0936646043538</v>
      </c>
      <c r="I80" s="4">
        <v>6033.0465900000008</v>
      </c>
      <c r="J80" s="4">
        <v>6380.222240000001</v>
      </c>
      <c r="K80" s="4">
        <v>6516.2041699999991</v>
      </c>
      <c r="L80" s="4">
        <v>7045.0445799999998</v>
      </c>
      <c r="M80" s="4">
        <v>7286.2515792666982</v>
      </c>
      <c r="N80" s="4">
        <v>7725.611243999143</v>
      </c>
      <c r="O80" s="4">
        <v>8029.2800867650822</v>
      </c>
      <c r="P80" s="4">
        <v>8043.7824088155885</v>
      </c>
      <c r="Q80" s="4">
        <v>8616.4338521861573</v>
      </c>
      <c r="R80" s="4">
        <v>8928.1561108976348</v>
      </c>
    </row>
    <row r="81" spans="1:18" ht="11.25" customHeight="1" x14ac:dyDescent="0.25">
      <c r="A81" s="48" t="s">
        <v>119</v>
      </c>
      <c r="B81" s="49" t="s">
        <v>120</v>
      </c>
      <c r="C81" s="3">
        <v>1450.4393796703691</v>
      </c>
      <c r="D81" s="3">
        <v>2276.2123000000001</v>
      </c>
      <c r="E81" s="3">
        <v>2247.2389199999998</v>
      </c>
      <c r="F81" s="3">
        <v>883.82416000000001</v>
      </c>
      <c r="G81" s="3">
        <v>779.81814999999995</v>
      </c>
      <c r="H81" s="3">
        <v>657.59040369858485</v>
      </c>
      <c r="I81" s="3">
        <v>569.45073000000002</v>
      </c>
      <c r="J81" s="3">
        <v>776.74610000000007</v>
      </c>
      <c r="K81" s="3">
        <v>596.35045000000014</v>
      </c>
      <c r="L81" s="3">
        <v>1079.4712499999998</v>
      </c>
      <c r="M81" s="3">
        <v>1127.7109264417882</v>
      </c>
      <c r="N81" s="3">
        <v>1394.931574064155</v>
      </c>
      <c r="O81" s="3">
        <v>1423.2582319304679</v>
      </c>
      <c r="P81" s="3">
        <v>1036.3764969877066</v>
      </c>
      <c r="Q81" s="3">
        <v>1220.7409879442839</v>
      </c>
      <c r="R81" s="3">
        <v>1271.782378995048</v>
      </c>
    </row>
    <row r="82" spans="1:18" ht="11.25" customHeight="1" x14ac:dyDescent="0.25">
      <c r="A82" s="48" t="s">
        <v>121</v>
      </c>
      <c r="B82" s="49" t="s">
        <v>122</v>
      </c>
      <c r="C82" s="3">
        <v>2902.5092826705786</v>
      </c>
      <c r="D82" s="3">
        <v>3127.4848000000002</v>
      </c>
      <c r="E82" s="3">
        <v>3168.2500399999999</v>
      </c>
      <c r="F82" s="3">
        <v>3816.0729499999998</v>
      </c>
      <c r="G82" s="3">
        <v>4080.6505999999999</v>
      </c>
      <c r="H82" s="3">
        <v>4993.5032609057689</v>
      </c>
      <c r="I82" s="3">
        <v>5463.5958600000013</v>
      </c>
      <c r="J82" s="3">
        <v>5603.4761400000007</v>
      </c>
      <c r="K82" s="3">
        <v>5919.8537199999992</v>
      </c>
      <c r="L82" s="3">
        <v>5965.5733300000002</v>
      </c>
      <c r="M82" s="3">
        <v>6158.5406528249096</v>
      </c>
      <c r="N82" s="3">
        <v>6330.6796699349889</v>
      </c>
      <c r="O82" s="3">
        <v>6606.0218548346147</v>
      </c>
      <c r="P82" s="3">
        <v>7007.4059118278819</v>
      </c>
      <c r="Q82" s="3">
        <v>7395.6928642418725</v>
      </c>
      <c r="R82" s="3">
        <v>7656.3737319025877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550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263379.96637945523</v>
      </c>
      <c r="D2" s="30">
        <v>267412.75444380002</v>
      </c>
      <c r="E2" s="30">
        <v>274326.13356655004</v>
      </c>
      <c r="F2" s="30">
        <v>278932.15757359995</v>
      </c>
      <c r="G2" s="30">
        <v>280831.98279839999</v>
      </c>
      <c r="H2" s="30">
        <v>284015.37336109352</v>
      </c>
      <c r="I2" s="30">
        <v>288068.75783889997</v>
      </c>
      <c r="J2" s="30">
        <v>294352.88234840002</v>
      </c>
      <c r="K2" s="30">
        <v>281900.88208079996</v>
      </c>
      <c r="L2" s="30">
        <v>257624.65378085003</v>
      </c>
      <c r="M2" s="30">
        <v>252008.22049070208</v>
      </c>
      <c r="N2" s="30">
        <v>251328.10773944724</v>
      </c>
      <c r="O2" s="30">
        <v>249820.11836721789</v>
      </c>
      <c r="P2" s="30">
        <v>235178.85593444161</v>
      </c>
      <c r="Q2" s="30">
        <v>219599.97628794966</v>
      </c>
      <c r="R2" s="30">
        <v>220256.3095560795</v>
      </c>
    </row>
    <row r="3" spans="1:18" ht="11.25" customHeight="1" x14ac:dyDescent="0.25">
      <c r="A3" s="46" t="s">
        <v>4</v>
      </c>
      <c r="B3" s="47" t="s">
        <v>5</v>
      </c>
      <c r="C3" s="4">
        <v>167431.76544772429</v>
      </c>
      <c r="D3" s="4">
        <v>171481.65194370001</v>
      </c>
      <c r="E3" s="4">
        <v>174636.16724135005</v>
      </c>
      <c r="F3" s="4">
        <v>182012.14835399998</v>
      </c>
      <c r="G3" s="4">
        <v>178741.81654260002</v>
      </c>
      <c r="H3" s="4">
        <v>175721.21802544128</v>
      </c>
      <c r="I3" s="4">
        <v>179274.232067</v>
      </c>
      <c r="J3" s="4">
        <v>180552.93332080002</v>
      </c>
      <c r="K3" s="4">
        <v>161841.52800019996</v>
      </c>
      <c r="L3" s="4">
        <v>146382.55766875003</v>
      </c>
      <c r="M3" s="4">
        <v>138967.76471020756</v>
      </c>
      <c r="N3" s="4">
        <v>146962.0607667235</v>
      </c>
      <c r="O3" s="4">
        <v>162138.31329793236</v>
      </c>
      <c r="P3" s="4">
        <v>154946.62673595359</v>
      </c>
      <c r="Q3" s="4">
        <v>141562.21389704291</v>
      </c>
      <c r="R3" s="4">
        <v>137947.16797972168</v>
      </c>
    </row>
    <row r="4" spans="1:18" ht="11.25" customHeight="1" x14ac:dyDescent="0.25">
      <c r="A4" s="48" t="s">
        <v>304</v>
      </c>
      <c r="B4" s="49" t="s">
        <v>305</v>
      </c>
      <c r="C4" s="3">
        <v>95749.429562575649</v>
      </c>
      <c r="D4" s="3">
        <v>95539.831497199993</v>
      </c>
      <c r="E4" s="3">
        <v>98834.853930099998</v>
      </c>
      <c r="F4" s="3">
        <v>105113.77765999999</v>
      </c>
      <c r="G4" s="3">
        <v>103608.48344</v>
      </c>
      <c r="H4" s="3">
        <v>101994.49681727626</v>
      </c>
      <c r="I4" s="3">
        <v>105644.80693000002</v>
      </c>
      <c r="J4" s="3">
        <v>105015.71007000003</v>
      </c>
      <c r="K4" s="3">
        <v>90124.61649999996</v>
      </c>
      <c r="L4" s="3">
        <v>77321.464250000019</v>
      </c>
      <c r="M4" s="3">
        <v>76010.591633721822</v>
      </c>
      <c r="N4" s="3">
        <v>79646.176876716418</v>
      </c>
      <c r="O4" s="3">
        <v>93913.400517176822</v>
      </c>
      <c r="P4" s="3">
        <v>89474.210599654878</v>
      </c>
      <c r="Q4" s="3">
        <v>78045.712925093801</v>
      </c>
      <c r="R4" s="3">
        <v>74682.102155959059</v>
      </c>
    </row>
    <row r="5" spans="1:18" ht="11.25" customHeight="1" x14ac:dyDescent="0.25">
      <c r="A5" s="50" t="s">
        <v>306</v>
      </c>
      <c r="B5" s="51" t="s">
        <v>307</v>
      </c>
      <c r="C5" s="2">
        <v>95748.52194359462</v>
      </c>
      <c r="D5" s="2">
        <v>95538.031517199997</v>
      </c>
      <c r="E5" s="2">
        <v>98833.953930100004</v>
      </c>
      <c r="F5" s="2">
        <v>105112.87766</v>
      </c>
      <c r="G5" s="2">
        <v>103607.58344999999</v>
      </c>
      <c r="H5" s="2">
        <v>101993.5892084994</v>
      </c>
      <c r="I5" s="2">
        <v>105643.20698000003</v>
      </c>
      <c r="J5" s="2">
        <v>105000.10734000003</v>
      </c>
      <c r="K5" s="2">
        <v>90120.566469999962</v>
      </c>
      <c r="L5" s="2">
        <v>77316.963950000019</v>
      </c>
      <c r="M5" s="2">
        <v>76006.985070487528</v>
      </c>
      <c r="N5" s="2">
        <v>79645.26926230923</v>
      </c>
      <c r="O5" s="2">
        <v>93913.400517176822</v>
      </c>
      <c r="P5" s="2">
        <v>89474.210599654878</v>
      </c>
      <c r="Q5" s="2">
        <v>78045.712925093801</v>
      </c>
      <c r="R5" s="2">
        <v>74682.102155959059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1445.4921399999887</v>
      </c>
      <c r="G6" s="1">
        <v>3944.5291099999949</v>
      </c>
      <c r="H6" s="1">
        <v>3879.0989785961942</v>
      </c>
      <c r="I6" s="1">
        <v>3353.4150400000171</v>
      </c>
      <c r="J6" s="1">
        <v>4094.5876500000149</v>
      </c>
      <c r="K6" s="1">
        <v>3616.09113999997</v>
      </c>
      <c r="L6" s="1">
        <v>2430.5501100000215</v>
      </c>
      <c r="M6" s="1">
        <v>1902.763755579816</v>
      </c>
      <c r="N6" s="1">
        <v>3681.8596184385597</v>
      </c>
      <c r="O6" s="1">
        <v>3351.0357836565245</v>
      </c>
      <c r="P6" s="1">
        <v>2052.2183488661462</v>
      </c>
      <c r="Q6" s="1">
        <v>2322.9938469867357</v>
      </c>
      <c r="R6" s="1">
        <v>2417.5702801579191</v>
      </c>
    </row>
    <row r="7" spans="1:18" ht="11.25" customHeight="1" x14ac:dyDescent="0.25">
      <c r="A7" s="52" t="s">
        <v>8</v>
      </c>
      <c r="B7" s="53" t="s">
        <v>9</v>
      </c>
      <c r="C7" s="1">
        <v>7496.7230342982821</v>
      </c>
      <c r="D7" s="1">
        <v>6982.7415860999999</v>
      </c>
      <c r="E7" s="1">
        <v>7471.9828617000085</v>
      </c>
      <c r="F7" s="1">
        <v>7007.3773000000019</v>
      </c>
      <c r="G7" s="1">
        <v>7176.275249999997</v>
      </c>
      <c r="H7" s="1">
        <v>6762.7526680170868</v>
      </c>
      <c r="I7" s="1">
        <v>6535.9162100000012</v>
      </c>
      <c r="J7" s="1">
        <v>7337.8847400000004</v>
      </c>
      <c r="K7" s="1">
        <v>5528.078019999999</v>
      </c>
      <c r="L7" s="1">
        <v>3866.9996300000003</v>
      </c>
      <c r="M7" s="1">
        <v>2932.0003821056307</v>
      </c>
      <c r="N7" s="1">
        <v>3338.5885337273362</v>
      </c>
      <c r="O7" s="1">
        <v>4423.9790202292352</v>
      </c>
      <c r="P7" s="1">
        <v>972.48207435223412</v>
      </c>
      <c r="Q7" s="1">
        <v>1739.2528881045105</v>
      </c>
      <c r="R7" s="1">
        <v>159.31000998436295</v>
      </c>
    </row>
    <row r="8" spans="1:18" ht="11.25" customHeight="1" x14ac:dyDescent="0.25">
      <c r="A8" s="52" t="s">
        <v>10</v>
      </c>
      <c r="B8" s="53" t="s">
        <v>11</v>
      </c>
      <c r="C8" s="1">
        <v>86766.655209205957</v>
      </c>
      <c r="D8" s="1">
        <v>87499.887981099993</v>
      </c>
      <c r="E8" s="1">
        <v>89989.562508400006</v>
      </c>
      <c r="F8" s="1">
        <v>95557.009409999999</v>
      </c>
      <c r="G8" s="1">
        <v>91359.80416</v>
      </c>
      <c r="H8" s="1">
        <v>90182.227659410797</v>
      </c>
      <c r="I8" s="1">
        <v>94644.195410000015</v>
      </c>
      <c r="J8" s="1">
        <v>92598.441120000018</v>
      </c>
      <c r="K8" s="1">
        <v>80091.761079999982</v>
      </c>
      <c r="L8" s="1">
        <v>70303.818180000002</v>
      </c>
      <c r="M8" s="1">
        <v>70687.889199871002</v>
      </c>
      <c r="N8" s="1">
        <v>71623.841883559653</v>
      </c>
      <c r="O8" s="1">
        <v>85239.2264508472</v>
      </c>
      <c r="P8" s="1">
        <v>85710.47361729588</v>
      </c>
      <c r="Q8" s="1">
        <v>73067.060450081102</v>
      </c>
      <c r="R8" s="1">
        <v>71147.150197531999</v>
      </c>
    </row>
    <row r="9" spans="1:18" ht="11.25" customHeight="1" x14ac:dyDescent="0.25">
      <c r="A9" s="52" t="s">
        <v>12</v>
      </c>
      <c r="B9" s="53" t="s">
        <v>13</v>
      </c>
      <c r="C9" s="1">
        <v>1485.1437000903832</v>
      </c>
      <c r="D9" s="1">
        <v>1055.4019499999999</v>
      </c>
      <c r="E9" s="1">
        <v>1372.4085600000001</v>
      </c>
      <c r="F9" s="1">
        <v>1102.9988099999998</v>
      </c>
      <c r="G9" s="1">
        <v>1126.9749300000001</v>
      </c>
      <c r="H9" s="1">
        <v>1169.5099024753192</v>
      </c>
      <c r="I9" s="1">
        <v>1109.6803199999999</v>
      </c>
      <c r="J9" s="1">
        <v>969.19382999999993</v>
      </c>
      <c r="K9" s="1">
        <v>884.63623000000007</v>
      </c>
      <c r="L9" s="1">
        <v>715.59602999999993</v>
      </c>
      <c r="M9" s="1">
        <v>484.33173293108496</v>
      </c>
      <c r="N9" s="1">
        <v>1000.9792265836834</v>
      </c>
      <c r="O9" s="1">
        <v>899.15926244386924</v>
      </c>
      <c r="P9" s="1">
        <v>739.03655914061505</v>
      </c>
      <c r="Q9" s="1">
        <v>916.40573992145505</v>
      </c>
      <c r="R9" s="1">
        <v>958.07166828478421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0.69994999999996443</v>
      </c>
      <c r="J11" s="2">
        <v>12.90271999999996</v>
      </c>
      <c r="K11" s="2">
        <v>1.3500200000000391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0.69994999999996443</v>
      </c>
      <c r="J12" s="1">
        <v>12.90271999999996</v>
      </c>
      <c r="K12" s="1">
        <v>1.3500200000000391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0.90761898102394334</v>
      </c>
      <c r="D14" s="2">
        <v>1.7999799999999999</v>
      </c>
      <c r="E14" s="2">
        <v>0.9</v>
      </c>
      <c r="F14" s="2">
        <v>0.9</v>
      </c>
      <c r="G14" s="2">
        <v>0.89998999999999996</v>
      </c>
      <c r="H14" s="2">
        <v>0.90760877686563812</v>
      </c>
      <c r="I14" s="2">
        <v>0.9</v>
      </c>
      <c r="J14" s="2">
        <v>2.7000099999999998</v>
      </c>
      <c r="K14" s="2">
        <v>2.7000099999999998</v>
      </c>
      <c r="L14" s="2">
        <v>4.5003000000000002</v>
      </c>
      <c r="M14" s="2">
        <v>3.6065632342871679</v>
      </c>
      <c r="N14" s="2">
        <v>0.90761440718447917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69825.045761865869</v>
      </c>
      <c r="D15" s="3">
        <v>74165.391836500014</v>
      </c>
      <c r="E15" s="3">
        <v>74058.625511250022</v>
      </c>
      <c r="F15" s="3">
        <v>74713.970694000003</v>
      </c>
      <c r="G15" s="3">
        <v>73013.903642600009</v>
      </c>
      <c r="H15" s="3">
        <v>71616.918217286002</v>
      </c>
      <c r="I15" s="3">
        <v>71675.671507000006</v>
      </c>
      <c r="J15" s="3">
        <v>73162.936360799984</v>
      </c>
      <c r="K15" s="3">
        <v>69456.566370199987</v>
      </c>
      <c r="L15" s="3">
        <v>67283.151228750008</v>
      </c>
      <c r="M15" s="3">
        <v>60424.994489451412</v>
      </c>
      <c r="N15" s="3">
        <v>64634.699649458096</v>
      </c>
      <c r="O15" s="3">
        <v>65867.867400934047</v>
      </c>
      <c r="P15" s="3">
        <v>62593.607575587761</v>
      </c>
      <c r="Q15" s="3">
        <v>60626.728353242717</v>
      </c>
      <c r="R15" s="3">
        <v>60990.171408146183</v>
      </c>
    </row>
    <row r="16" spans="1:18" ht="11.25" customHeight="1" x14ac:dyDescent="0.25">
      <c r="A16" s="50" t="s">
        <v>22</v>
      </c>
      <c r="B16" s="51" t="s">
        <v>23</v>
      </c>
      <c r="C16" s="2">
        <v>68992.224120156563</v>
      </c>
      <c r="D16" s="2">
        <v>72890.596791750009</v>
      </c>
      <c r="E16" s="2">
        <v>72800.872940250018</v>
      </c>
      <c r="F16" s="2">
        <v>73287.288128400003</v>
      </c>
      <c r="G16" s="2">
        <v>71855.056396200001</v>
      </c>
      <c r="H16" s="2">
        <v>70472.368355568353</v>
      </c>
      <c r="I16" s="2">
        <v>69998.406727000009</v>
      </c>
      <c r="J16" s="2">
        <v>71287.357710799988</v>
      </c>
      <c r="K16" s="2">
        <v>67863.13683019999</v>
      </c>
      <c r="L16" s="2">
        <v>65897.489088750008</v>
      </c>
      <c r="M16" s="2">
        <v>58932.871322744242</v>
      </c>
      <c r="N16" s="2">
        <v>63385.850378708026</v>
      </c>
      <c r="O16" s="2">
        <v>64817.071455061014</v>
      </c>
      <c r="P16" s="2">
        <v>61343.611020073906</v>
      </c>
      <c r="Q16" s="2">
        <v>59460.40739797469</v>
      </c>
      <c r="R16" s="2">
        <v>60008.340735309721</v>
      </c>
    </row>
    <row r="17" spans="1:18" ht="11.25" customHeight="1" x14ac:dyDescent="0.25">
      <c r="A17" s="55" t="s">
        <v>25</v>
      </c>
      <c r="B17" s="51" t="s">
        <v>26</v>
      </c>
      <c r="C17" s="2">
        <v>712.15667062232706</v>
      </c>
      <c r="D17" s="2">
        <v>1177.2789400000001</v>
      </c>
      <c r="E17" s="2">
        <v>1143.6908699999999</v>
      </c>
      <c r="F17" s="2">
        <v>1262.2172899999998</v>
      </c>
      <c r="G17" s="2">
        <v>983.12707000000012</v>
      </c>
      <c r="H17" s="2">
        <v>776.25163508779508</v>
      </c>
      <c r="I17" s="2">
        <v>1119.3154500000001</v>
      </c>
      <c r="J17" s="2">
        <v>1172.3768099999998</v>
      </c>
      <c r="K17" s="2">
        <v>1001.5316299999998</v>
      </c>
      <c r="L17" s="2">
        <v>836.78007000000002</v>
      </c>
      <c r="M17" s="2">
        <v>1041.6578551947487</v>
      </c>
      <c r="N17" s="2">
        <v>969.87846888487888</v>
      </c>
      <c r="O17" s="2">
        <v>725.48538231281327</v>
      </c>
      <c r="P17" s="2">
        <v>682.50322373063011</v>
      </c>
      <c r="Q17" s="2">
        <v>742.1330787720841</v>
      </c>
      <c r="R17" s="2">
        <v>690.43622832354833</v>
      </c>
    </row>
    <row r="18" spans="1:18" ht="11.25" customHeight="1" x14ac:dyDescent="0.25">
      <c r="A18" s="56" t="s">
        <v>312</v>
      </c>
      <c r="B18" s="51" t="s">
        <v>24</v>
      </c>
      <c r="C18" s="2">
        <v>120.664971086986</v>
      </c>
      <c r="D18" s="2">
        <v>97.516104750000025</v>
      </c>
      <c r="E18" s="2">
        <v>114.06170100000001</v>
      </c>
      <c r="F18" s="2">
        <v>164.46527560000004</v>
      </c>
      <c r="G18" s="2">
        <v>175.72017639999999</v>
      </c>
      <c r="H18" s="2">
        <v>368.29822662984941</v>
      </c>
      <c r="I18" s="2">
        <v>557.94932999999992</v>
      </c>
      <c r="J18" s="2">
        <v>703.20183999999995</v>
      </c>
      <c r="K18" s="2">
        <v>591.39792000000011</v>
      </c>
      <c r="L18" s="2">
        <v>548.88206999999989</v>
      </c>
      <c r="M18" s="2">
        <v>450.46531151242732</v>
      </c>
      <c r="N18" s="2">
        <v>278.97080186519412</v>
      </c>
      <c r="O18" s="2">
        <v>325.31056356022447</v>
      </c>
      <c r="P18" s="2">
        <v>567.49333178322559</v>
      </c>
      <c r="Q18" s="2">
        <v>424.18787649593816</v>
      </c>
      <c r="R18" s="2">
        <v>291.39444451291473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0.49999000000000038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1857.2901232827921</v>
      </c>
      <c r="D20" s="3">
        <v>1776.4286100000002</v>
      </c>
      <c r="E20" s="3">
        <v>1742.6878000000002</v>
      </c>
      <c r="F20" s="3">
        <v>2184.4</v>
      </c>
      <c r="G20" s="3">
        <v>2119.4294599999998</v>
      </c>
      <c r="H20" s="3">
        <v>2109.8029908790231</v>
      </c>
      <c r="I20" s="3">
        <v>1953.7536300000004</v>
      </c>
      <c r="J20" s="3">
        <v>2374.2868899999999</v>
      </c>
      <c r="K20" s="3">
        <v>2260.3451300000002</v>
      </c>
      <c r="L20" s="3">
        <v>1777.9421900000002</v>
      </c>
      <c r="M20" s="3">
        <v>2532.1785870343283</v>
      </c>
      <c r="N20" s="3">
        <v>2681.1842405489883</v>
      </c>
      <c r="O20" s="3">
        <v>2357.0453798214785</v>
      </c>
      <c r="P20" s="3">
        <v>2878.8085607109592</v>
      </c>
      <c r="Q20" s="3">
        <v>2889.7726187064068</v>
      </c>
      <c r="R20" s="3">
        <v>2274.8944156164398</v>
      </c>
    </row>
    <row r="21" spans="1:18" ht="11.25" customHeight="1" x14ac:dyDescent="0.25">
      <c r="A21" s="46" t="s">
        <v>31</v>
      </c>
      <c r="B21" s="47" t="s">
        <v>32</v>
      </c>
      <c r="C21" s="4">
        <v>29009.771776684702</v>
      </c>
      <c r="D21" s="4">
        <v>28897.705799499992</v>
      </c>
      <c r="E21" s="4">
        <v>28196.984158000003</v>
      </c>
      <c r="F21" s="4">
        <v>22960.464429599997</v>
      </c>
      <c r="G21" s="4">
        <v>21431.750029999999</v>
      </c>
      <c r="H21" s="4">
        <v>21378.032102560974</v>
      </c>
      <c r="I21" s="4">
        <v>19614.4043891</v>
      </c>
      <c r="J21" s="4">
        <v>16153.629224000006</v>
      </c>
      <c r="K21" s="4">
        <v>14940.426907000001</v>
      </c>
      <c r="L21" s="4">
        <v>13639.765979500002</v>
      </c>
      <c r="M21" s="4">
        <v>10544.916474172936</v>
      </c>
      <c r="N21" s="4">
        <v>8739.1847799227107</v>
      </c>
      <c r="O21" s="4">
        <v>8820.4076491013911</v>
      </c>
      <c r="P21" s="4">
        <v>7160.4262397201601</v>
      </c>
      <c r="Q21" s="4">
        <v>6884.1027017167162</v>
      </c>
      <c r="R21" s="4">
        <v>7266.1130237243487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29009.771776684702</v>
      </c>
      <c r="D30" s="3">
        <v>28897.705799499992</v>
      </c>
      <c r="E30" s="3">
        <v>28196.984158000003</v>
      </c>
      <c r="F30" s="3">
        <v>22960.464429599997</v>
      </c>
      <c r="G30" s="3">
        <v>21431.750029999999</v>
      </c>
      <c r="H30" s="3">
        <v>21378.032102560974</v>
      </c>
      <c r="I30" s="3">
        <v>19614.4043891</v>
      </c>
      <c r="J30" s="3">
        <v>16153.629224000006</v>
      </c>
      <c r="K30" s="3">
        <v>14940.426907000001</v>
      </c>
      <c r="L30" s="3">
        <v>13639.765979500002</v>
      </c>
      <c r="M30" s="3">
        <v>10544.916474172936</v>
      </c>
      <c r="N30" s="3">
        <v>8739.1847799227107</v>
      </c>
      <c r="O30" s="3">
        <v>8820.4076491013911</v>
      </c>
      <c r="P30" s="3">
        <v>7160.4262397201601</v>
      </c>
      <c r="Q30" s="3">
        <v>6884.1027017167162</v>
      </c>
      <c r="R30" s="3">
        <v>7266.1130237243487</v>
      </c>
    </row>
    <row r="31" spans="1:18" ht="11.25" customHeight="1" x14ac:dyDescent="0.25">
      <c r="A31" s="50" t="s">
        <v>321</v>
      </c>
      <c r="B31" s="51" t="s">
        <v>322</v>
      </c>
      <c r="C31" s="2">
        <v>52.020636285468598</v>
      </c>
      <c r="D31" s="2">
        <v>9.4999400000000005</v>
      </c>
      <c r="E31" s="2">
        <v>22.799680000000002</v>
      </c>
      <c r="F31" s="2">
        <v>5.0916999999999994</v>
      </c>
      <c r="G31" s="2">
        <v>29.726520000000001</v>
      </c>
      <c r="H31" s="2">
        <v>7.6907714693561751</v>
      </c>
      <c r="I31" s="2">
        <v>6.5769900000000012</v>
      </c>
      <c r="J31" s="2">
        <v>14.310410000000003</v>
      </c>
      <c r="K31" s="2">
        <v>1.1945499999999996</v>
      </c>
      <c r="L31" s="2">
        <v>0</v>
      </c>
      <c r="M31" s="2">
        <v>0</v>
      </c>
      <c r="N31" s="2">
        <v>0</v>
      </c>
      <c r="O31" s="2">
        <v>26.032312507804352</v>
      </c>
      <c r="P31" s="2">
        <v>29.664599891043135</v>
      </c>
      <c r="Q31" s="2">
        <v>26.368586987675499</v>
      </c>
      <c r="R31" s="2">
        <v>20.875131365243099</v>
      </c>
    </row>
    <row r="32" spans="1:18" ht="11.25" customHeight="1" x14ac:dyDescent="0.25">
      <c r="A32" s="52" t="s">
        <v>323</v>
      </c>
      <c r="B32" s="53" t="s">
        <v>43</v>
      </c>
      <c r="C32" s="1">
        <v>52.020636285468598</v>
      </c>
      <c r="D32" s="1">
        <v>9.4999400000000005</v>
      </c>
      <c r="E32" s="1">
        <v>22.799680000000002</v>
      </c>
      <c r="F32" s="1">
        <v>5.0916999999999994</v>
      </c>
      <c r="G32" s="1">
        <v>29.726520000000001</v>
      </c>
      <c r="H32" s="1">
        <v>7.6907714693561751</v>
      </c>
      <c r="I32" s="1">
        <v>6.5769900000000012</v>
      </c>
      <c r="J32" s="1">
        <v>14.310410000000003</v>
      </c>
      <c r="K32" s="1">
        <v>1.1945499999999996</v>
      </c>
      <c r="L32" s="1">
        <v>0</v>
      </c>
      <c r="M32" s="1">
        <v>0</v>
      </c>
      <c r="N32" s="1">
        <v>0</v>
      </c>
      <c r="O32" s="1">
        <v>26.032312507804352</v>
      </c>
      <c r="P32" s="1">
        <v>29.664599891043135</v>
      </c>
      <c r="Q32" s="1">
        <v>26.368586987675499</v>
      </c>
      <c r="R32" s="1">
        <v>20.875131365243099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1.0986908882943105</v>
      </c>
      <c r="D34" s="2">
        <v>3.3024899999999993</v>
      </c>
      <c r="E34" s="2">
        <v>3.3000059999999998</v>
      </c>
      <c r="F34" s="2">
        <v>3.4131495999999997</v>
      </c>
      <c r="G34" s="2">
        <v>0</v>
      </c>
      <c r="H34" s="2">
        <v>1.0986902160752159</v>
      </c>
      <c r="I34" s="2">
        <v>0</v>
      </c>
      <c r="J34" s="2">
        <v>0</v>
      </c>
      <c r="K34" s="2">
        <v>0</v>
      </c>
      <c r="L34" s="2">
        <v>4.4040400000000002</v>
      </c>
      <c r="M34" s="2">
        <v>1.0986919888073743</v>
      </c>
      <c r="N34" s="2">
        <v>0</v>
      </c>
      <c r="O34" s="2">
        <v>64.86919894812128</v>
      </c>
      <c r="P34" s="2">
        <v>57.179743706177504</v>
      </c>
      <c r="Q34" s="2">
        <v>62.601494594348743</v>
      </c>
      <c r="R34" s="2">
        <v>55.247195891314902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1</v>
      </c>
      <c r="E38" s="2">
        <v>1</v>
      </c>
      <c r="F38" s="2">
        <v>4.0999999999999996</v>
      </c>
      <c r="G38" s="2">
        <v>2</v>
      </c>
      <c r="H38" s="2">
        <v>0</v>
      </c>
      <c r="I38" s="2">
        <v>3.1</v>
      </c>
      <c r="J38" s="2">
        <v>6.1999700000000004</v>
      </c>
      <c r="K38" s="2">
        <v>1.9999899999999999</v>
      </c>
      <c r="L38" s="2">
        <v>3.1000100000000002</v>
      </c>
      <c r="M38" s="2">
        <v>6.1622274473373828</v>
      </c>
      <c r="N38" s="2">
        <v>3.0811098303598476</v>
      </c>
      <c r="O38" s="2">
        <v>2.0540758170497067</v>
      </c>
      <c r="P38" s="2">
        <v>1.0270373554982299</v>
      </c>
      <c r="Q38" s="2">
        <v>1.027038613855132</v>
      </c>
      <c r="R38" s="2">
        <v>2.0540747109964599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1</v>
      </c>
      <c r="E41" s="1">
        <v>1</v>
      </c>
      <c r="F41" s="1">
        <v>4.0999999999999996</v>
      </c>
      <c r="G41" s="1">
        <v>2</v>
      </c>
      <c r="H41" s="1">
        <v>0</v>
      </c>
      <c r="I41" s="1">
        <v>3.1</v>
      </c>
      <c r="J41" s="1">
        <v>6.1999700000000004</v>
      </c>
      <c r="K41" s="1">
        <v>1.9999899999999999</v>
      </c>
      <c r="L41" s="1">
        <v>3.1000100000000002</v>
      </c>
      <c r="M41" s="1">
        <v>6.1622274473373828</v>
      </c>
      <c r="N41" s="1">
        <v>3.0811098303598476</v>
      </c>
      <c r="O41" s="1">
        <v>2.0540758170497067</v>
      </c>
      <c r="P41" s="1">
        <v>1.0270373554982299</v>
      </c>
      <c r="Q41" s="1">
        <v>1.027038613855132</v>
      </c>
      <c r="R41" s="1">
        <v>2.0540747109964599</v>
      </c>
    </row>
    <row r="42" spans="1:18" ht="11.25" customHeight="1" x14ac:dyDescent="0.25">
      <c r="A42" s="55" t="s">
        <v>57</v>
      </c>
      <c r="B42" s="51" t="s">
        <v>58</v>
      </c>
      <c r="C42" s="2">
        <v>86.806134540151561</v>
      </c>
      <c r="D42" s="2">
        <v>74.099939000000006</v>
      </c>
      <c r="E42" s="2">
        <v>8.8400040000000004</v>
      </c>
      <c r="F42" s="2">
        <v>11.049989999999999</v>
      </c>
      <c r="G42" s="2">
        <v>0</v>
      </c>
      <c r="H42" s="2">
        <v>0</v>
      </c>
      <c r="I42" s="2">
        <v>1.1000000000000001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1930.3204568827896</v>
      </c>
      <c r="D43" s="2">
        <v>2104.4587705000004</v>
      </c>
      <c r="E43" s="2">
        <v>1877.5581679999996</v>
      </c>
      <c r="F43" s="2">
        <v>1788.9526600000002</v>
      </c>
      <c r="G43" s="2">
        <v>1018.8678700000002</v>
      </c>
      <c r="H43" s="2">
        <v>1263.9172599828689</v>
      </c>
      <c r="I43" s="2">
        <v>2555.1218790999997</v>
      </c>
      <c r="J43" s="2">
        <v>2667.8031140000012</v>
      </c>
      <c r="K43" s="2">
        <v>2094.5132370000001</v>
      </c>
      <c r="L43" s="2">
        <v>2059.3401995000004</v>
      </c>
      <c r="M43" s="2">
        <v>2182.0251821238789</v>
      </c>
      <c r="N43" s="2">
        <v>1946.4209625463054</v>
      </c>
      <c r="O43" s="2">
        <v>1933.3702824553352</v>
      </c>
      <c r="P43" s="2">
        <v>1810.559377287103</v>
      </c>
      <c r="Q43" s="2">
        <v>1873.7916283747786</v>
      </c>
      <c r="R43" s="2">
        <v>1534.2790747251895</v>
      </c>
    </row>
    <row r="44" spans="1:18" ht="11.25" customHeight="1" x14ac:dyDescent="0.25">
      <c r="A44" s="50" t="s">
        <v>328</v>
      </c>
      <c r="B44" s="51" t="s">
        <v>61</v>
      </c>
      <c r="C44" s="2">
        <v>26769.849769837398</v>
      </c>
      <c r="D44" s="2">
        <v>26425.256489999992</v>
      </c>
      <c r="E44" s="2">
        <v>25982.693810000004</v>
      </c>
      <c r="F44" s="2">
        <v>20502.771139999997</v>
      </c>
      <c r="G44" s="2">
        <v>18500.930189999999</v>
      </c>
      <c r="H44" s="2">
        <v>18508.641312865559</v>
      </c>
      <c r="I44" s="2">
        <v>15639.516020000001</v>
      </c>
      <c r="J44" s="2">
        <v>12003.338280000004</v>
      </c>
      <c r="K44" s="2">
        <v>11221.016620000002</v>
      </c>
      <c r="L44" s="2">
        <v>9552.8251100000016</v>
      </c>
      <c r="M44" s="2">
        <v>7205.515940941561</v>
      </c>
      <c r="N44" s="2">
        <v>5966.3627011894123</v>
      </c>
      <c r="O44" s="2">
        <v>5837.3896174264628</v>
      </c>
      <c r="P44" s="2">
        <v>4653.6647885799421</v>
      </c>
      <c r="Q44" s="2">
        <v>4484.5571533294979</v>
      </c>
      <c r="R44" s="2">
        <v>4589.6669599992265</v>
      </c>
    </row>
    <row r="45" spans="1:18" ht="11.25" customHeight="1" x14ac:dyDescent="0.25">
      <c r="A45" s="50" t="s">
        <v>329</v>
      </c>
      <c r="B45" s="51" t="s">
        <v>330</v>
      </c>
      <c r="C45" s="2">
        <v>169.6760882506004</v>
      </c>
      <c r="D45" s="2">
        <v>280.08816999999999</v>
      </c>
      <c r="E45" s="2">
        <v>300.79248999999993</v>
      </c>
      <c r="F45" s="2">
        <v>645.08579000000009</v>
      </c>
      <c r="G45" s="2">
        <v>1880.2254500000001</v>
      </c>
      <c r="H45" s="2">
        <v>1596.6840680271162</v>
      </c>
      <c r="I45" s="2">
        <v>1408.9894999999999</v>
      </c>
      <c r="J45" s="2">
        <v>1461.9774500000005</v>
      </c>
      <c r="K45" s="2">
        <v>1621.7025100000001</v>
      </c>
      <c r="L45" s="2">
        <v>2020.0966199999998</v>
      </c>
      <c r="M45" s="2">
        <v>1150.1144316713503</v>
      </c>
      <c r="N45" s="2">
        <v>823.32000635663235</v>
      </c>
      <c r="O45" s="2">
        <v>956.69216194661703</v>
      </c>
      <c r="P45" s="2">
        <v>608.33069290039555</v>
      </c>
      <c r="Q45" s="2">
        <v>435.75679981656015</v>
      </c>
      <c r="R45" s="2">
        <v>1063.9905870323778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364.19963999999999</v>
      </c>
      <c r="H48" s="1">
        <v>1.8629979936944698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169.6760882506004</v>
      </c>
      <c r="D49" s="1">
        <v>251.38817</v>
      </c>
      <c r="E49" s="1">
        <v>241.54844999999997</v>
      </c>
      <c r="F49" s="1">
        <v>303.19603000000006</v>
      </c>
      <c r="G49" s="1">
        <v>666.49258000000009</v>
      </c>
      <c r="H49" s="1">
        <v>726.22242700608149</v>
      </c>
      <c r="I49" s="1">
        <v>596.15983000000006</v>
      </c>
      <c r="J49" s="1">
        <v>571.35641999999996</v>
      </c>
      <c r="K49" s="1">
        <v>815.11605999999995</v>
      </c>
      <c r="L49" s="1">
        <v>1166.8108</v>
      </c>
      <c r="M49" s="1">
        <v>443.5851267770239</v>
      </c>
      <c r="N49" s="1">
        <v>379.69304884783639</v>
      </c>
      <c r="O49" s="1">
        <v>574.99773203020129</v>
      </c>
      <c r="P49" s="1">
        <v>288.18391086839461</v>
      </c>
      <c r="Q49" s="1">
        <v>257.45723884358085</v>
      </c>
      <c r="R49" s="1">
        <v>909.83845781653292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28.7</v>
      </c>
      <c r="E51" s="1">
        <v>59.24403999999997</v>
      </c>
      <c r="F51" s="1">
        <v>341.88976000000002</v>
      </c>
      <c r="G51" s="1">
        <v>849.53323</v>
      </c>
      <c r="H51" s="1">
        <v>868.59864302734013</v>
      </c>
      <c r="I51" s="1">
        <v>812.82966999999985</v>
      </c>
      <c r="J51" s="1">
        <v>890.62103000000059</v>
      </c>
      <c r="K51" s="1">
        <v>806.58645000000001</v>
      </c>
      <c r="L51" s="1">
        <v>853.28581999999994</v>
      </c>
      <c r="M51" s="1">
        <v>706.52930489432651</v>
      </c>
      <c r="N51" s="1">
        <v>443.62695750879601</v>
      </c>
      <c r="O51" s="1">
        <v>381.69442991641569</v>
      </c>
      <c r="P51" s="1">
        <v>320.14678203200094</v>
      </c>
      <c r="Q51" s="1">
        <v>178.29956097297926</v>
      </c>
      <c r="R51" s="1">
        <v>154.15212921584478</v>
      </c>
    </row>
    <row r="52" spans="1:18" ht="11.25" customHeight="1" x14ac:dyDescent="0.25">
      <c r="A52" s="46" t="s">
        <v>74</v>
      </c>
      <c r="B52" s="47" t="s">
        <v>75</v>
      </c>
      <c r="C52" s="4">
        <v>56165.141339179594</v>
      </c>
      <c r="D52" s="4">
        <v>55288.129573999999</v>
      </c>
      <c r="E52" s="4">
        <v>58753.105532000009</v>
      </c>
      <c r="F52" s="4">
        <v>61099.581349999986</v>
      </c>
      <c r="G52" s="4">
        <v>66626.56336</v>
      </c>
      <c r="H52" s="4">
        <v>70271.440477965327</v>
      </c>
      <c r="I52" s="4">
        <v>71819.339089999994</v>
      </c>
      <c r="J52" s="4">
        <v>78500.55058000001</v>
      </c>
      <c r="K52" s="4">
        <v>84981.393719999993</v>
      </c>
      <c r="L52" s="4">
        <v>76940.818279999992</v>
      </c>
      <c r="M52" s="4">
        <v>79931.724693609445</v>
      </c>
      <c r="N52" s="4">
        <v>71756.260503608675</v>
      </c>
      <c r="O52" s="4">
        <v>52923.116649265241</v>
      </c>
      <c r="P52" s="4">
        <v>45064.945194198532</v>
      </c>
      <c r="Q52" s="4">
        <v>41637.673119880666</v>
      </c>
      <c r="R52" s="4">
        <v>44108.32903671042</v>
      </c>
    </row>
    <row r="53" spans="1:18" ht="11.25" customHeight="1" x14ac:dyDescent="0.25">
      <c r="A53" s="48" t="s">
        <v>76</v>
      </c>
      <c r="B53" s="49" t="s">
        <v>77</v>
      </c>
      <c r="C53" s="3">
        <v>50459.915685813554</v>
      </c>
      <c r="D53" s="3">
        <v>50057.995834000001</v>
      </c>
      <c r="E53" s="3">
        <v>53594.053042000007</v>
      </c>
      <c r="F53" s="3">
        <v>55896.825779999985</v>
      </c>
      <c r="G53" s="3">
        <v>61139.615430000005</v>
      </c>
      <c r="H53" s="3">
        <v>64473.750263411508</v>
      </c>
      <c r="I53" s="3">
        <v>66111.402559999988</v>
      </c>
      <c r="J53" s="3">
        <v>72186.675430000003</v>
      </c>
      <c r="K53" s="3">
        <v>79432.846619999997</v>
      </c>
      <c r="L53" s="3">
        <v>73209.625409999993</v>
      </c>
      <c r="M53" s="3">
        <v>74921.220926327238</v>
      </c>
      <c r="N53" s="3">
        <v>66755.744522835477</v>
      </c>
      <c r="O53" s="3">
        <v>47458.652598814937</v>
      </c>
      <c r="P53" s="3">
        <v>39451.638242951492</v>
      </c>
      <c r="Q53" s="3">
        <v>35832.132249288086</v>
      </c>
      <c r="R53" s="3">
        <v>39209.543115329652</v>
      </c>
    </row>
    <row r="54" spans="1:18" ht="11.25" customHeight="1" x14ac:dyDescent="0.25">
      <c r="A54" s="48" t="s">
        <v>331</v>
      </c>
      <c r="B54" s="49" t="s">
        <v>332</v>
      </c>
      <c r="C54" s="3">
        <v>5705.225653366042</v>
      </c>
      <c r="D54" s="3">
        <v>5230.1337400000002</v>
      </c>
      <c r="E54" s="3">
        <v>5159.05249</v>
      </c>
      <c r="F54" s="3">
        <v>5202.7555699999994</v>
      </c>
      <c r="G54" s="3">
        <v>5486.9479299999994</v>
      </c>
      <c r="H54" s="3">
        <v>5797.6902145538188</v>
      </c>
      <c r="I54" s="3">
        <v>5707.9365300000018</v>
      </c>
      <c r="J54" s="3">
        <v>6313.8751499999998</v>
      </c>
      <c r="K54" s="3">
        <v>5548.5470999999998</v>
      </c>
      <c r="L54" s="3">
        <v>3731.1928700000003</v>
      </c>
      <c r="M54" s="3">
        <v>5010.5037672822082</v>
      </c>
      <c r="N54" s="3">
        <v>5000.5159807732016</v>
      </c>
      <c r="O54" s="3">
        <v>5464.4640504503013</v>
      </c>
      <c r="P54" s="3">
        <v>5613.3069512470429</v>
      </c>
      <c r="Q54" s="3">
        <v>5805.540870592582</v>
      </c>
      <c r="R54" s="3">
        <v>4898.7859213807706</v>
      </c>
    </row>
    <row r="55" spans="1:18" ht="11.25" customHeight="1" x14ac:dyDescent="0.25">
      <c r="A55" s="50" t="s">
        <v>78</v>
      </c>
      <c r="B55" s="51" t="s">
        <v>79</v>
      </c>
      <c r="C55" s="2">
        <v>1120.2764781700623</v>
      </c>
      <c r="D55" s="2">
        <v>895.31673999999998</v>
      </c>
      <c r="E55" s="2">
        <v>758.56759999999986</v>
      </c>
      <c r="F55" s="2">
        <v>893.05883000000006</v>
      </c>
      <c r="G55" s="2">
        <v>826.73060000000009</v>
      </c>
      <c r="H55" s="2">
        <v>836.57994111465496</v>
      </c>
      <c r="I55" s="2">
        <v>780.80139999999983</v>
      </c>
      <c r="J55" s="2">
        <v>989.92237</v>
      </c>
      <c r="K55" s="2">
        <v>921.6117099999999</v>
      </c>
      <c r="L55" s="2">
        <v>744.17582000000016</v>
      </c>
      <c r="M55" s="2">
        <v>789.11653786594547</v>
      </c>
      <c r="N55" s="2">
        <v>749.48841702900791</v>
      </c>
      <c r="O55" s="2">
        <v>941.66698391856517</v>
      </c>
      <c r="P55" s="2">
        <v>893.66243394906974</v>
      </c>
      <c r="Q55" s="2">
        <v>815.85645895322352</v>
      </c>
      <c r="R55" s="2">
        <v>700.66585169573011</v>
      </c>
    </row>
    <row r="56" spans="1:18" ht="11.25" customHeight="1" x14ac:dyDescent="0.25">
      <c r="A56" s="50" t="s">
        <v>80</v>
      </c>
      <c r="B56" s="51" t="s">
        <v>81</v>
      </c>
      <c r="C56" s="2">
        <v>4546.2140783232608</v>
      </c>
      <c r="D56" s="2">
        <v>4290.8212999999996</v>
      </c>
      <c r="E56" s="2">
        <v>4351.19571</v>
      </c>
      <c r="F56" s="2">
        <v>4182.9510899999996</v>
      </c>
      <c r="G56" s="2">
        <v>4475.1669400000001</v>
      </c>
      <c r="H56" s="2">
        <v>4774.5975359263266</v>
      </c>
      <c r="I56" s="2">
        <v>4775.9564100000007</v>
      </c>
      <c r="J56" s="2">
        <v>5157.4303799999998</v>
      </c>
      <c r="K56" s="2">
        <v>4509.1208100000003</v>
      </c>
      <c r="L56" s="2">
        <v>2842.64599</v>
      </c>
      <c r="M56" s="2">
        <v>4013.3050704102693</v>
      </c>
      <c r="N56" s="2">
        <v>4061.8360029732971</v>
      </c>
      <c r="O56" s="2">
        <v>4281.5259520632935</v>
      </c>
      <c r="P56" s="2">
        <v>4536.90231560752</v>
      </c>
      <c r="Q56" s="2">
        <v>4752.0566216637835</v>
      </c>
      <c r="R56" s="2">
        <v>3947.1668334819583</v>
      </c>
    </row>
    <row r="57" spans="1:18" ht="11.25" customHeight="1" x14ac:dyDescent="0.25">
      <c r="A57" s="55" t="s">
        <v>333</v>
      </c>
      <c r="B57" s="51" t="s">
        <v>82</v>
      </c>
      <c r="C57" s="2">
        <v>24.499881433719434</v>
      </c>
      <c r="D57" s="2">
        <v>28.095540000000003</v>
      </c>
      <c r="E57" s="2">
        <v>33.589110000000005</v>
      </c>
      <c r="F57" s="2">
        <v>34.345229999999987</v>
      </c>
      <c r="G57" s="2">
        <v>31.678689999999996</v>
      </c>
      <c r="H57" s="2">
        <v>35.586082329495476</v>
      </c>
      <c r="I57" s="2">
        <v>44.776119999999992</v>
      </c>
      <c r="J57" s="2">
        <v>39.612470000000002</v>
      </c>
      <c r="K57" s="2">
        <v>35.868099999999984</v>
      </c>
      <c r="L57" s="2">
        <v>73.001909999999981</v>
      </c>
      <c r="M57" s="2">
        <v>85.19569485271839</v>
      </c>
      <c r="N57" s="2">
        <v>80.946845994887454</v>
      </c>
      <c r="O57" s="2">
        <v>72.40706414664993</v>
      </c>
      <c r="P57" s="2">
        <v>42.181204836075651</v>
      </c>
      <c r="Q57" s="2">
        <v>68.787618228718799</v>
      </c>
      <c r="R57" s="2">
        <v>69.263148765225793</v>
      </c>
    </row>
    <row r="58" spans="1:18" ht="11.25" customHeight="1" x14ac:dyDescent="0.25">
      <c r="A58" s="55" t="s">
        <v>83</v>
      </c>
      <c r="B58" s="51" t="s">
        <v>84</v>
      </c>
      <c r="C58" s="2">
        <v>14.23521543899875</v>
      </c>
      <c r="D58" s="2">
        <v>15.90016</v>
      </c>
      <c r="E58" s="2">
        <v>15.700069999999997</v>
      </c>
      <c r="F58" s="2">
        <v>92.400420000000025</v>
      </c>
      <c r="G58" s="2">
        <v>153.37170000000006</v>
      </c>
      <c r="H58" s="2">
        <v>150.92665518334277</v>
      </c>
      <c r="I58" s="2">
        <v>106.40260000000001</v>
      </c>
      <c r="J58" s="2">
        <v>126.90992999999999</v>
      </c>
      <c r="K58" s="2">
        <v>81.946479999999994</v>
      </c>
      <c r="L58" s="2">
        <v>71.369150000000005</v>
      </c>
      <c r="M58" s="2">
        <v>122.88646415327483</v>
      </c>
      <c r="N58" s="2">
        <v>108.24471477600898</v>
      </c>
      <c r="O58" s="2">
        <v>168.86405032179292</v>
      </c>
      <c r="P58" s="2">
        <v>140.56099685437812</v>
      </c>
      <c r="Q58" s="2">
        <v>168.84017174685619</v>
      </c>
      <c r="R58" s="2">
        <v>181.69008743785599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8143.9959371006207</v>
      </c>
      <c r="D61" s="4">
        <v>8543.7442045999996</v>
      </c>
      <c r="E61" s="4">
        <v>9572.5943392000008</v>
      </c>
      <c r="F61" s="4">
        <v>10726.328545999999</v>
      </c>
      <c r="G61" s="4">
        <v>11838.5788558</v>
      </c>
      <c r="H61" s="4">
        <v>13950.895720123521</v>
      </c>
      <c r="I61" s="4">
        <v>14477.323814799998</v>
      </c>
      <c r="J61" s="4">
        <v>15965.325219600001</v>
      </c>
      <c r="K61" s="4">
        <v>16931.0223596</v>
      </c>
      <c r="L61" s="4">
        <v>17250.535846599996</v>
      </c>
      <c r="M61" s="4">
        <v>19080.74362597955</v>
      </c>
      <c r="N61" s="4">
        <v>20263.498444968423</v>
      </c>
      <c r="O61" s="4">
        <v>22347.016727817921</v>
      </c>
      <c r="P61" s="4">
        <v>24596.077582620455</v>
      </c>
      <c r="Q61" s="4">
        <v>25910.435949125262</v>
      </c>
      <c r="R61" s="4">
        <v>27143.889665516737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1.8</v>
      </c>
      <c r="K64" s="3">
        <v>3.5</v>
      </c>
      <c r="L64" s="3">
        <v>42.278599999999997</v>
      </c>
      <c r="M64" s="3">
        <v>298.93952421897387</v>
      </c>
      <c r="N64" s="3">
        <v>507.97745294735802</v>
      </c>
      <c r="O64" s="3">
        <v>1482.4448265978772</v>
      </c>
      <c r="P64" s="3">
        <v>1873.0772905321501</v>
      </c>
      <c r="Q64" s="3">
        <v>2142.0894239037002</v>
      </c>
      <c r="R64" s="3">
        <v>2196.4507499761162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1.8</v>
      </c>
      <c r="K65" s="2">
        <v>3.5</v>
      </c>
      <c r="L65" s="2">
        <v>42.278599999999997</v>
      </c>
      <c r="M65" s="2">
        <v>298.93952421897387</v>
      </c>
      <c r="N65" s="2">
        <v>507.97745294735802</v>
      </c>
      <c r="O65" s="2">
        <v>1482.4448265978772</v>
      </c>
      <c r="P65" s="2">
        <v>1873.0772905321501</v>
      </c>
      <c r="Q65" s="2">
        <v>2142.0894239037002</v>
      </c>
      <c r="R65" s="2">
        <v>2196.4507499761162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4029.6604063850405</v>
      </c>
      <c r="D68" s="3">
        <v>4578.0495045999996</v>
      </c>
      <c r="E68" s="3">
        <v>5477.6947592000006</v>
      </c>
      <c r="F68" s="3">
        <v>6053.8350259999988</v>
      </c>
      <c r="G68" s="3">
        <v>7084.9788858000002</v>
      </c>
      <c r="H68" s="3">
        <v>9305.8923753955878</v>
      </c>
      <c r="I68" s="3">
        <v>9644.0195147999984</v>
      </c>
      <c r="J68" s="3">
        <v>10988.929619600001</v>
      </c>
      <c r="K68" s="3">
        <v>11989.522349600002</v>
      </c>
      <c r="L68" s="3">
        <v>12430.057526599998</v>
      </c>
      <c r="M68" s="3">
        <v>13954.776317345684</v>
      </c>
      <c r="N68" s="3">
        <v>14684.822606056772</v>
      </c>
      <c r="O68" s="3">
        <v>15900.733175693871</v>
      </c>
      <c r="P68" s="3">
        <v>17608.903601385391</v>
      </c>
      <c r="Q68" s="3">
        <v>18409.122358998091</v>
      </c>
      <c r="R68" s="3">
        <v>19328.302602370735</v>
      </c>
    </row>
    <row r="69" spans="1:18" ht="11.25" customHeight="1" x14ac:dyDescent="0.25">
      <c r="A69" s="50" t="s">
        <v>559</v>
      </c>
      <c r="B69" s="51" t="s">
        <v>101</v>
      </c>
      <c r="C69" s="2">
        <v>1024.3793095830433</v>
      </c>
      <c r="D69" s="2">
        <v>1227.2209146000005</v>
      </c>
      <c r="E69" s="2">
        <v>1645.9221692000003</v>
      </c>
      <c r="F69" s="2">
        <v>2272.6618359999993</v>
      </c>
      <c r="G69" s="2">
        <v>2890.0645258000004</v>
      </c>
      <c r="H69" s="2">
        <v>4366.1541411039479</v>
      </c>
      <c r="I69" s="2">
        <v>4400.535404799999</v>
      </c>
      <c r="J69" s="2">
        <v>4795.5632995999995</v>
      </c>
      <c r="K69" s="2">
        <v>5699.4057096000015</v>
      </c>
      <c r="L69" s="2">
        <v>5954.2406865999965</v>
      </c>
      <c r="M69" s="2">
        <v>7054.1522123471696</v>
      </c>
      <c r="N69" s="2">
        <v>7425.92337365406</v>
      </c>
      <c r="O69" s="2">
        <v>8192.8993965601421</v>
      </c>
      <c r="P69" s="2">
        <v>8791.2566159415364</v>
      </c>
      <c r="Q69" s="2">
        <v>9423.0365963194727</v>
      </c>
      <c r="R69" s="2">
        <v>10129.376267802741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1476.4737600747399</v>
      </c>
      <c r="D71" s="2">
        <v>1750.3220900000001</v>
      </c>
      <c r="E71" s="2">
        <v>2194.96938</v>
      </c>
      <c r="F71" s="2">
        <v>1906.1425199999999</v>
      </c>
      <c r="G71" s="2">
        <v>2232.0656200000003</v>
      </c>
      <c r="H71" s="2">
        <v>2479.6021045938933</v>
      </c>
      <c r="I71" s="2">
        <v>2593.9213099999997</v>
      </c>
      <c r="J71" s="2">
        <v>3304.4545399999997</v>
      </c>
      <c r="K71" s="2">
        <v>3338.6414199999999</v>
      </c>
      <c r="L71" s="2">
        <v>3314.3440800000008</v>
      </c>
      <c r="M71" s="2">
        <v>3558.4920827890992</v>
      </c>
      <c r="N71" s="2">
        <v>3889.030170683267</v>
      </c>
      <c r="O71" s="2">
        <v>4324.181884051779</v>
      </c>
      <c r="P71" s="2">
        <v>5408.4044584117646</v>
      </c>
      <c r="Q71" s="2">
        <v>5540.598386763415</v>
      </c>
      <c r="R71" s="2">
        <v>5492.80747225493</v>
      </c>
    </row>
    <row r="72" spans="1:18" ht="11.25" customHeight="1" x14ac:dyDescent="0.25">
      <c r="A72" s="55" t="s">
        <v>104</v>
      </c>
      <c r="B72" s="51" t="s">
        <v>105</v>
      </c>
      <c r="C72" s="2">
        <v>1528.8073367272573</v>
      </c>
      <c r="D72" s="2">
        <v>1596.6064999999999</v>
      </c>
      <c r="E72" s="2">
        <v>1631.5031300000001</v>
      </c>
      <c r="F72" s="2">
        <v>1862.2338400000001</v>
      </c>
      <c r="G72" s="2">
        <v>1942.2822999999999</v>
      </c>
      <c r="H72" s="2">
        <v>2428.6344511749867</v>
      </c>
      <c r="I72" s="2">
        <v>2571.0187200000005</v>
      </c>
      <c r="J72" s="2">
        <v>2814.9127500000004</v>
      </c>
      <c r="K72" s="2">
        <v>2869.2623000000003</v>
      </c>
      <c r="L72" s="2">
        <v>2846.2603399999998</v>
      </c>
      <c r="M72" s="2">
        <v>2908.8773817525089</v>
      </c>
      <c r="N72" s="2">
        <v>3002.1920838130645</v>
      </c>
      <c r="O72" s="2">
        <v>2929.664085664559</v>
      </c>
      <c r="P72" s="2">
        <v>2859.5378629748857</v>
      </c>
      <c r="Q72" s="2">
        <v>2849.8361007802359</v>
      </c>
      <c r="R72" s="2">
        <v>3045.5477603970171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3.9</v>
      </c>
      <c r="E73" s="2">
        <v>5.3000800000000003</v>
      </c>
      <c r="F73" s="2">
        <v>12.79683</v>
      </c>
      <c r="G73" s="2">
        <v>20.56644</v>
      </c>
      <c r="H73" s="2">
        <v>31.501678522760034</v>
      </c>
      <c r="I73" s="2">
        <v>78.54407999999998</v>
      </c>
      <c r="J73" s="2">
        <v>73.999030000000019</v>
      </c>
      <c r="K73" s="2">
        <v>82.212919999999968</v>
      </c>
      <c r="L73" s="2">
        <v>315.21241999999995</v>
      </c>
      <c r="M73" s="2">
        <v>433.25464045690535</v>
      </c>
      <c r="N73" s="2">
        <v>367.67697790638056</v>
      </c>
      <c r="O73" s="2">
        <v>453.98780941739108</v>
      </c>
      <c r="P73" s="2">
        <v>549.70466405720458</v>
      </c>
      <c r="Q73" s="2">
        <v>595.65127513496964</v>
      </c>
      <c r="R73" s="2">
        <v>660.57110191604761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0.30001</v>
      </c>
      <c r="M75" s="1">
        <v>0.31049966561574988</v>
      </c>
      <c r="N75" s="1">
        <v>0.81207590738598312</v>
      </c>
      <c r="O75" s="1">
        <v>0.40603086678887462</v>
      </c>
      <c r="P75" s="1">
        <v>1.552501064097132</v>
      </c>
      <c r="Q75" s="1">
        <v>1.5286108389865769</v>
      </c>
      <c r="R75" s="1">
        <v>2.4123418715380756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3.9</v>
      </c>
      <c r="E77" s="1">
        <v>5.3000800000000003</v>
      </c>
      <c r="F77" s="1">
        <v>12.79683</v>
      </c>
      <c r="G77" s="1">
        <v>20.56644</v>
      </c>
      <c r="H77" s="1">
        <v>31.501678522760034</v>
      </c>
      <c r="I77" s="1">
        <v>78.54407999999998</v>
      </c>
      <c r="J77" s="1">
        <v>73.999030000000019</v>
      </c>
      <c r="K77" s="1">
        <v>82.212919999999968</v>
      </c>
      <c r="L77" s="1">
        <v>314.91240999999997</v>
      </c>
      <c r="M77" s="1">
        <v>432.94414079128961</v>
      </c>
      <c r="N77" s="1">
        <v>366.86490199899458</v>
      </c>
      <c r="O77" s="1">
        <v>453.58177855060222</v>
      </c>
      <c r="P77" s="1">
        <v>548.15216299310748</v>
      </c>
      <c r="Q77" s="1">
        <v>594.1226642959831</v>
      </c>
      <c r="R77" s="1">
        <v>658.15876004450956</v>
      </c>
    </row>
    <row r="78" spans="1:18" ht="11.25" customHeight="1" x14ac:dyDescent="0.25">
      <c r="A78" s="54" t="s">
        <v>115</v>
      </c>
      <c r="B78" s="58" t="s">
        <v>116</v>
      </c>
      <c r="C78" s="3">
        <v>4114.3355307155807</v>
      </c>
      <c r="D78" s="3">
        <v>3965.6947</v>
      </c>
      <c r="E78" s="3">
        <v>4094.8995800000002</v>
      </c>
      <c r="F78" s="3">
        <v>4672.49352</v>
      </c>
      <c r="G78" s="3">
        <v>4753.5999700000002</v>
      </c>
      <c r="H78" s="3">
        <v>4645.003344727932</v>
      </c>
      <c r="I78" s="3">
        <v>4833.3042999999998</v>
      </c>
      <c r="J78" s="3">
        <v>4974.5956000000006</v>
      </c>
      <c r="K78" s="3">
        <v>4938.0000099999997</v>
      </c>
      <c r="L78" s="3">
        <v>4778.1997200000005</v>
      </c>
      <c r="M78" s="3">
        <v>4827.0277844148941</v>
      </c>
      <c r="N78" s="3">
        <v>5070.6983859642933</v>
      </c>
      <c r="O78" s="3">
        <v>4963.8387255261732</v>
      </c>
      <c r="P78" s="3">
        <v>5114.0966907029124</v>
      </c>
      <c r="Q78" s="3">
        <v>5359.2241662234692</v>
      </c>
      <c r="R78" s="3">
        <v>5619.1363131698845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2629.2918787660192</v>
      </c>
      <c r="D80" s="4">
        <v>3201.5229220000001</v>
      </c>
      <c r="E80" s="4">
        <v>3167.2822960000003</v>
      </c>
      <c r="F80" s="4">
        <v>2133.6348939999998</v>
      </c>
      <c r="G80" s="4">
        <v>2193.2740100000001</v>
      </c>
      <c r="H80" s="4">
        <v>2693.78703500236</v>
      </c>
      <c r="I80" s="4">
        <v>2883.4584780000009</v>
      </c>
      <c r="J80" s="4">
        <v>3180.4440039999999</v>
      </c>
      <c r="K80" s="4">
        <v>3206.511094</v>
      </c>
      <c r="L80" s="4">
        <v>3410.9760059999999</v>
      </c>
      <c r="M80" s="4">
        <v>3483.0709867325627</v>
      </c>
      <c r="N80" s="4">
        <v>3607.1032442239193</v>
      </c>
      <c r="O80" s="4">
        <v>3591.2640431009754</v>
      </c>
      <c r="P80" s="4">
        <v>3410.7801819488741</v>
      </c>
      <c r="Q80" s="4">
        <v>3605.5506201840972</v>
      </c>
      <c r="R80" s="4">
        <v>3790.8098504062928</v>
      </c>
    </row>
    <row r="81" spans="1:18" ht="11.25" customHeight="1" x14ac:dyDescent="0.25">
      <c r="A81" s="48" t="s">
        <v>119</v>
      </c>
      <c r="B81" s="49" t="s">
        <v>120</v>
      </c>
      <c r="C81" s="3">
        <v>1152.7658242758143</v>
      </c>
      <c r="D81" s="3">
        <v>1590.58827</v>
      </c>
      <c r="E81" s="3">
        <v>1530.96531</v>
      </c>
      <c r="F81" s="3">
        <v>251.89459999999997</v>
      </c>
      <c r="G81" s="3">
        <v>235.65351999999996</v>
      </c>
      <c r="H81" s="3">
        <v>222.81919283027008</v>
      </c>
      <c r="I81" s="3">
        <v>207.43006000000005</v>
      </c>
      <c r="J81" s="3">
        <v>339.02361999999999</v>
      </c>
      <c r="K81" s="3">
        <v>253.88207000000011</v>
      </c>
      <c r="L81" s="3">
        <v>500.39443999999975</v>
      </c>
      <c r="M81" s="3">
        <v>529.47230590160405</v>
      </c>
      <c r="N81" s="3">
        <v>609.05689484876086</v>
      </c>
      <c r="O81" s="3">
        <v>592.12372243606251</v>
      </c>
      <c r="P81" s="3">
        <v>393.33184901061009</v>
      </c>
      <c r="Q81" s="3">
        <v>524.67284876463259</v>
      </c>
      <c r="R81" s="3">
        <v>561.21604177003326</v>
      </c>
    </row>
    <row r="82" spans="1:18" ht="11.25" customHeight="1" x14ac:dyDescent="0.25">
      <c r="A82" s="48" t="s">
        <v>121</v>
      </c>
      <c r="B82" s="49" t="s">
        <v>122</v>
      </c>
      <c r="C82" s="3">
        <v>1476.5260544902048</v>
      </c>
      <c r="D82" s="3">
        <v>1610.9346519999999</v>
      </c>
      <c r="E82" s="3">
        <v>1636.316986</v>
      </c>
      <c r="F82" s="3">
        <v>1881.7402939999999</v>
      </c>
      <c r="G82" s="3">
        <v>1957.62049</v>
      </c>
      <c r="H82" s="3">
        <v>2470.9678421720901</v>
      </c>
      <c r="I82" s="3">
        <v>2676.0284180000008</v>
      </c>
      <c r="J82" s="3">
        <v>2841.420384</v>
      </c>
      <c r="K82" s="3">
        <v>2952.6290239999998</v>
      </c>
      <c r="L82" s="3">
        <v>2910.5815660000003</v>
      </c>
      <c r="M82" s="3">
        <v>2953.5986808309585</v>
      </c>
      <c r="N82" s="3">
        <v>2998.0463493751586</v>
      </c>
      <c r="O82" s="3">
        <v>2999.1403206649129</v>
      </c>
      <c r="P82" s="3">
        <v>3017.4483329382642</v>
      </c>
      <c r="Q82" s="3">
        <v>3080.8777714194648</v>
      </c>
      <c r="R82" s="3">
        <v>3229.5938086362594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433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121099.30362753633</v>
      </c>
      <c r="D2" s="30">
        <v>125619.4830162</v>
      </c>
      <c r="E2" s="30">
        <v>128832.29532345</v>
      </c>
      <c r="F2" s="30">
        <v>141763.9675764</v>
      </c>
      <c r="G2" s="30">
        <v>144107.27614159998</v>
      </c>
      <c r="H2" s="30">
        <v>145557.33703176383</v>
      </c>
      <c r="I2" s="30">
        <v>152705.0321711</v>
      </c>
      <c r="J2" s="30">
        <v>152345.31615160001</v>
      </c>
      <c r="K2" s="30">
        <v>151122.89587920002</v>
      </c>
      <c r="L2" s="30">
        <v>144367.01198915002</v>
      </c>
      <c r="M2" s="30">
        <v>163128.3916859173</v>
      </c>
      <c r="N2" s="30">
        <v>155435.27628648846</v>
      </c>
      <c r="O2" s="30">
        <v>152804.0700578613</v>
      </c>
      <c r="P2" s="30">
        <v>146444.20703130602</v>
      </c>
      <c r="Q2" s="30">
        <v>139179.11385421181</v>
      </c>
      <c r="R2" s="30">
        <v>141192.76971132142</v>
      </c>
    </row>
    <row r="3" spans="1:18" ht="11.25" customHeight="1" x14ac:dyDescent="0.25">
      <c r="A3" s="46" t="s">
        <v>4</v>
      </c>
      <c r="B3" s="47" t="s">
        <v>5</v>
      </c>
      <c r="C3" s="4">
        <v>55493.13360001472</v>
      </c>
      <c r="D3" s="4">
        <v>56221.376686300006</v>
      </c>
      <c r="E3" s="4">
        <v>55551.485038650004</v>
      </c>
      <c r="F3" s="4">
        <v>58951.403345999992</v>
      </c>
      <c r="G3" s="4">
        <v>56845.672817400009</v>
      </c>
      <c r="H3" s="4">
        <v>54415.600648937267</v>
      </c>
      <c r="I3" s="4">
        <v>57507.190573</v>
      </c>
      <c r="J3" s="4">
        <v>56090.130699199995</v>
      </c>
      <c r="K3" s="4">
        <v>53732.96661980002</v>
      </c>
      <c r="L3" s="4">
        <v>50885.161541250003</v>
      </c>
      <c r="M3" s="4">
        <v>58736.386381919496</v>
      </c>
      <c r="N3" s="4">
        <v>55780.178514411855</v>
      </c>
      <c r="O3" s="4">
        <v>53272.459270228959</v>
      </c>
      <c r="P3" s="4">
        <v>52985.401286798908</v>
      </c>
      <c r="Q3" s="4">
        <v>50149.725484596369</v>
      </c>
      <c r="R3" s="4">
        <v>48655.572733097571</v>
      </c>
    </row>
    <row r="4" spans="1:18" ht="11.25" customHeight="1" x14ac:dyDescent="0.25">
      <c r="A4" s="48" t="s">
        <v>304</v>
      </c>
      <c r="B4" s="49" t="s">
        <v>305</v>
      </c>
      <c r="C4" s="3">
        <v>40771.056026165767</v>
      </c>
      <c r="D4" s="3">
        <v>41725.102012800002</v>
      </c>
      <c r="E4" s="3">
        <v>41424.804869899999</v>
      </c>
      <c r="F4" s="3">
        <v>44477.356540000001</v>
      </c>
      <c r="G4" s="3">
        <v>42326.881960000006</v>
      </c>
      <c r="H4" s="3">
        <v>39766.438343033558</v>
      </c>
      <c r="I4" s="3">
        <v>43029.761419999995</v>
      </c>
      <c r="J4" s="3">
        <v>41609.496189999998</v>
      </c>
      <c r="K4" s="3">
        <v>38555.981260000022</v>
      </c>
      <c r="L4" s="3">
        <v>37268.111620000003</v>
      </c>
      <c r="M4" s="3">
        <v>39123.492869842608</v>
      </c>
      <c r="N4" s="3">
        <v>36332.125754552675</v>
      </c>
      <c r="O4" s="3">
        <v>34261.118017112531</v>
      </c>
      <c r="P4" s="3">
        <v>34925.062328752967</v>
      </c>
      <c r="Q4" s="3">
        <v>32516.949845473722</v>
      </c>
      <c r="R4" s="3">
        <v>32319.963718398718</v>
      </c>
    </row>
    <row r="5" spans="1:18" ht="11.25" customHeight="1" x14ac:dyDescent="0.25">
      <c r="A5" s="50" t="s">
        <v>306</v>
      </c>
      <c r="B5" s="51" t="s">
        <v>307</v>
      </c>
      <c r="C5" s="2">
        <v>40759.352577231017</v>
      </c>
      <c r="D5" s="2">
        <v>41715.2020128</v>
      </c>
      <c r="E5" s="2">
        <v>41338.104199900001</v>
      </c>
      <c r="F5" s="2">
        <v>44394.556279999997</v>
      </c>
      <c r="G5" s="2">
        <v>42257.581540000006</v>
      </c>
      <c r="H5" s="2">
        <v>39698.912772492826</v>
      </c>
      <c r="I5" s="2">
        <v>42993.961599999995</v>
      </c>
      <c r="J5" s="2">
        <v>41577.29537</v>
      </c>
      <c r="K5" s="2">
        <v>38535.431300000018</v>
      </c>
      <c r="L5" s="2">
        <v>37261.111900000004</v>
      </c>
      <c r="M5" s="2">
        <v>39117.641135629965</v>
      </c>
      <c r="N5" s="2">
        <v>36329.402927946045</v>
      </c>
      <c r="O5" s="2">
        <v>34258.395335838322</v>
      </c>
      <c r="P5" s="2">
        <v>34923.700907142193</v>
      </c>
      <c r="Q5" s="2">
        <v>32511.526917745949</v>
      </c>
      <c r="R5" s="2">
        <v>32312.750542435646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66.603869999999915</v>
      </c>
      <c r="G6" s="1">
        <v>187.88870999999995</v>
      </c>
      <c r="H6" s="1">
        <v>242.97683025060496</v>
      </c>
      <c r="I6" s="1">
        <v>236.99232999999992</v>
      </c>
      <c r="J6" s="1">
        <v>224.30154999999945</v>
      </c>
      <c r="K6" s="1">
        <v>269.29558000000202</v>
      </c>
      <c r="L6" s="1">
        <v>702.63391999999931</v>
      </c>
      <c r="M6" s="1">
        <v>683.50607863858522</v>
      </c>
      <c r="N6" s="1">
        <v>839.16002916216416</v>
      </c>
      <c r="O6" s="1">
        <v>688.42402932016614</v>
      </c>
      <c r="P6" s="1">
        <v>649.88886230368496</v>
      </c>
      <c r="Q6" s="1">
        <v>903.19388598533942</v>
      </c>
      <c r="R6" s="1">
        <v>324.9025758580367</v>
      </c>
    </row>
    <row r="7" spans="1:18" ht="11.25" customHeight="1" x14ac:dyDescent="0.25">
      <c r="A7" s="52" t="s">
        <v>8</v>
      </c>
      <c r="B7" s="53" t="s">
        <v>9</v>
      </c>
      <c r="C7" s="1">
        <v>1535.4733925671189</v>
      </c>
      <c r="D7" s="1">
        <v>1430.2000839000002</v>
      </c>
      <c r="E7" s="1">
        <v>1531.1061083000013</v>
      </c>
      <c r="F7" s="1">
        <v>1837.6666899999991</v>
      </c>
      <c r="G7" s="1">
        <v>1934.1811200000002</v>
      </c>
      <c r="H7" s="1">
        <v>1551.8787267047792</v>
      </c>
      <c r="I7" s="1">
        <v>1255.9940300000053</v>
      </c>
      <c r="J7" s="1">
        <v>1189.7031800000032</v>
      </c>
      <c r="K7" s="1">
        <v>1141.8118800000111</v>
      </c>
      <c r="L7" s="1">
        <v>930.68408000000818</v>
      </c>
      <c r="M7" s="1">
        <v>733.63920350880971</v>
      </c>
      <c r="N7" s="1">
        <v>783.00714715895401</v>
      </c>
      <c r="O7" s="1">
        <v>999.04164464846326</v>
      </c>
      <c r="P7" s="1">
        <v>241.3767315192672</v>
      </c>
      <c r="Q7" s="1">
        <v>369.37408661379459</v>
      </c>
      <c r="R7" s="1">
        <v>68.620515597899868</v>
      </c>
    </row>
    <row r="8" spans="1:18" ht="11.25" customHeight="1" x14ac:dyDescent="0.25">
      <c r="A8" s="52" t="s">
        <v>10</v>
      </c>
      <c r="B8" s="53" t="s">
        <v>11</v>
      </c>
      <c r="C8" s="1">
        <v>39044.959723500244</v>
      </c>
      <c r="D8" s="1">
        <v>40101.7168189</v>
      </c>
      <c r="E8" s="1">
        <v>39599.3980916</v>
      </c>
      <c r="F8" s="1">
        <v>42281.086210000001</v>
      </c>
      <c r="G8" s="1">
        <v>39667.781370000004</v>
      </c>
      <c r="H8" s="1">
        <v>37424.076534727457</v>
      </c>
      <c r="I8" s="1">
        <v>40985.449779999995</v>
      </c>
      <c r="J8" s="1">
        <v>39354.193180000002</v>
      </c>
      <c r="K8" s="1">
        <v>36604.545570000002</v>
      </c>
      <c r="L8" s="1">
        <v>35194.78916</v>
      </c>
      <c r="M8" s="1">
        <v>37270.575992776736</v>
      </c>
      <c r="N8" s="1">
        <v>34155.358594805599</v>
      </c>
      <c r="O8" s="1">
        <v>31959.719022608395</v>
      </c>
      <c r="P8" s="1">
        <v>33639.411669291338</v>
      </c>
      <c r="Q8" s="1">
        <v>30907.399550464768</v>
      </c>
      <c r="R8" s="1">
        <v>31650.113658949489</v>
      </c>
    </row>
    <row r="9" spans="1:18" ht="11.25" customHeight="1" x14ac:dyDescent="0.25">
      <c r="A9" s="52" t="s">
        <v>12</v>
      </c>
      <c r="B9" s="53" t="s">
        <v>13</v>
      </c>
      <c r="C9" s="1">
        <v>178.91946116365693</v>
      </c>
      <c r="D9" s="1">
        <v>183.28511000000003</v>
      </c>
      <c r="E9" s="1">
        <v>207.6</v>
      </c>
      <c r="F9" s="1">
        <v>209.19951</v>
      </c>
      <c r="G9" s="1">
        <v>467.73033999999996</v>
      </c>
      <c r="H9" s="1">
        <v>479.98068080998291</v>
      </c>
      <c r="I9" s="1">
        <v>515.52546000000007</v>
      </c>
      <c r="J9" s="1">
        <v>809.09745999999996</v>
      </c>
      <c r="K9" s="1">
        <v>519.77827000000013</v>
      </c>
      <c r="L9" s="1">
        <v>433.00473999999997</v>
      </c>
      <c r="M9" s="1">
        <v>429.91986070583306</v>
      </c>
      <c r="N9" s="1">
        <v>551.87715681932389</v>
      </c>
      <c r="O9" s="1">
        <v>611.21063926129921</v>
      </c>
      <c r="P9" s="1">
        <v>393.02364402790738</v>
      </c>
      <c r="Q9" s="1">
        <v>331.55939468204383</v>
      </c>
      <c r="R9" s="1">
        <v>269.11379203022125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0.7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8.4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1.3998599999999897</v>
      </c>
      <c r="F11" s="2">
        <v>0</v>
      </c>
      <c r="G11" s="2">
        <v>0</v>
      </c>
      <c r="H11" s="2">
        <v>0</v>
      </c>
      <c r="I11" s="2">
        <v>0.69991999999999999</v>
      </c>
      <c r="J11" s="2">
        <v>3.4007000000000005</v>
      </c>
      <c r="K11" s="2">
        <v>1.34996</v>
      </c>
      <c r="L11" s="2">
        <v>6.1000200000000859</v>
      </c>
      <c r="M11" s="2">
        <v>1.3614179096315979</v>
      </c>
      <c r="N11" s="2">
        <v>2.72282660662853</v>
      </c>
      <c r="O11" s="2">
        <v>2.7226812742101743</v>
      </c>
      <c r="P11" s="2">
        <v>1.3614216107767283</v>
      </c>
      <c r="Q11" s="2">
        <v>2.7229710880324092</v>
      </c>
      <c r="R11" s="2">
        <v>2.7228705980851373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1.3998599999999897</v>
      </c>
      <c r="F12" s="1">
        <v>0</v>
      </c>
      <c r="G12" s="1">
        <v>0</v>
      </c>
      <c r="H12" s="1">
        <v>0</v>
      </c>
      <c r="I12" s="1">
        <v>0.69991999999999999</v>
      </c>
      <c r="J12" s="1">
        <v>3.4007000000000005</v>
      </c>
      <c r="K12" s="1">
        <v>1.34996</v>
      </c>
      <c r="L12" s="1">
        <v>6.1000200000000859</v>
      </c>
      <c r="M12" s="1">
        <v>1.3614179096315979</v>
      </c>
      <c r="N12" s="1">
        <v>2.72282660662853</v>
      </c>
      <c r="O12" s="1">
        <v>2.7226812742101743</v>
      </c>
      <c r="P12" s="1">
        <v>1.3614216107767283</v>
      </c>
      <c r="Q12" s="1">
        <v>2.7229710880324092</v>
      </c>
      <c r="R12" s="1">
        <v>2.7228705980851373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11.7034489347473</v>
      </c>
      <c r="D14" s="2">
        <v>9.9</v>
      </c>
      <c r="E14" s="2">
        <v>84.600809999999996</v>
      </c>
      <c r="F14" s="2">
        <v>82.800260000000009</v>
      </c>
      <c r="G14" s="2">
        <v>69.300420000000003</v>
      </c>
      <c r="H14" s="2">
        <v>67.525570540731536</v>
      </c>
      <c r="I14" s="2">
        <v>35.099899999999998</v>
      </c>
      <c r="J14" s="2">
        <v>28.80012</v>
      </c>
      <c r="K14" s="2">
        <v>10.8</v>
      </c>
      <c r="L14" s="2">
        <v>0.89970000000000017</v>
      </c>
      <c r="M14" s="2">
        <v>4.4903163030085196</v>
      </c>
      <c r="N14" s="2">
        <v>0</v>
      </c>
      <c r="O14" s="2">
        <v>0</v>
      </c>
      <c r="P14" s="2">
        <v>0</v>
      </c>
      <c r="Q14" s="2">
        <v>2.6999566397427728</v>
      </c>
      <c r="R14" s="2">
        <v>4.4903053649859004</v>
      </c>
    </row>
    <row r="15" spans="1:18" ht="11.25" customHeight="1" x14ac:dyDescent="0.25">
      <c r="A15" s="54" t="s">
        <v>310</v>
      </c>
      <c r="B15" s="49" t="s">
        <v>311</v>
      </c>
      <c r="C15" s="3">
        <v>14386.818252536492</v>
      </c>
      <c r="D15" s="3">
        <v>14161.433023500002</v>
      </c>
      <c r="E15" s="3">
        <v>13825.845548750003</v>
      </c>
      <c r="F15" s="3">
        <v>14256.246805999992</v>
      </c>
      <c r="G15" s="3">
        <v>14109.383567400002</v>
      </c>
      <c r="H15" s="3">
        <v>14409.119852611417</v>
      </c>
      <c r="I15" s="3">
        <v>14268.356293000003</v>
      </c>
      <c r="J15" s="3">
        <v>14154.4460392</v>
      </c>
      <c r="K15" s="3">
        <v>14968.3534198</v>
      </c>
      <c r="L15" s="3">
        <v>13467.32621125</v>
      </c>
      <c r="M15" s="3">
        <v>19462.617029218651</v>
      </c>
      <c r="N15" s="3">
        <v>19324.45849211518</v>
      </c>
      <c r="O15" s="3">
        <v>18886.591068851685</v>
      </c>
      <c r="P15" s="3">
        <v>17915.723988473695</v>
      </c>
      <c r="Q15" s="3">
        <v>17503.512239867843</v>
      </c>
      <c r="R15" s="3">
        <v>16215.079456562404</v>
      </c>
    </row>
    <row r="16" spans="1:18" ht="11.25" customHeight="1" x14ac:dyDescent="0.25">
      <c r="A16" s="50" t="s">
        <v>22</v>
      </c>
      <c r="B16" s="51" t="s">
        <v>23</v>
      </c>
      <c r="C16" s="2">
        <v>12774.666493857356</v>
      </c>
      <c r="D16" s="2">
        <v>12296.445218250003</v>
      </c>
      <c r="E16" s="2">
        <v>11799.257959750004</v>
      </c>
      <c r="F16" s="2">
        <v>12129.147701599992</v>
      </c>
      <c r="G16" s="2">
        <v>12115.360083800002</v>
      </c>
      <c r="H16" s="2">
        <v>12473.91015992891</v>
      </c>
      <c r="I16" s="2">
        <v>12254.630653000004</v>
      </c>
      <c r="J16" s="2">
        <v>11989.320469199998</v>
      </c>
      <c r="K16" s="2">
        <v>12830.339559800001</v>
      </c>
      <c r="L16" s="2">
        <v>11487.61098125</v>
      </c>
      <c r="M16" s="2">
        <v>17300.401393154334</v>
      </c>
      <c r="N16" s="2">
        <v>17474.567432365719</v>
      </c>
      <c r="O16" s="2">
        <v>17118.061947618149</v>
      </c>
      <c r="P16" s="2">
        <v>16247.666109903492</v>
      </c>
      <c r="Q16" s="2">
        <v>15856.821697664182</v>
      </c>
      <c r="R16" s="2">
        <v>14648.389898881096</v>
      </c>
    </row>
    <row r="17" spans="1:18" ht="11.25" customHeight="1" x14ac:dyDescent="0.25">
      <c r="A17" s="55" t="s">
        <v>25</v>
      </c>
      <c r="B17" s="51" t="s">
        <v>26</v>
      </c>
      <c r="C17" s="2">
        <v>1047.3290439072532</v>
      </c>
      <c r="D17" s="2">
        <v>1235.40606</v>
      </c>
      <c r="E17" s="2">
        <v>1424.1543199999999</v>
      </c>
      <c r="F17" s="2">
        <v>1493.8677299999999</v>
      </c>
      <c r="G17" s="2">
        <v>1408.8398499999998</v>
      </c>
      <c r="H17" s="2">
        <v>1231.5690469887857</v>
      </c>
      <c r="I17" s="2">
        <v>1335.86616</v>
      </c>
      <c r="J17" s="2">
        <v>1416.1278400000001</v>
      </c>
      <c r="K17" s="2">
        <v>1349.8117499999998</v>
      </c>
      <c r="L17" s="2">
        <v>1380.1105500000001</v>
      </c>
      <c r="M17" s="2">
        <v>1595.6760982378191</v>
      </c>
      <c r="N17" s="2">
        <v>1375.0637633266583</v>
      </c>
      <c r="O17" s="2">
        <v>1211.063934852586</v>
      </c>
      <c r="P17" s="2">
        <v>1011.2326626246613</v>
      </c>
      <c r="Q17" s="2">
        <v>1000.8511178776456</v>
      </c>
      <c r="R17" s="2">
        <v>960.02511348178643</v>
      </c>
    </row>
    <row r="18" spans="1:18" ht="11.25" customHeight="1" x14ac:dyDescent="0.25">
      <c r="A18" s="56" t="s">
        <v>312</v>
      </c>
      <c r="B18" s="51" t="s">
        <v>24</v>
      </c>
      <c r="C18" s="2">
        <v>564.82271477188317</v>
      </c>
      <c r="D18" s="2">
        <v>629.58174524999993</v>
      </c>
      <c r="E18" s="2">
        <v>602.433269</v>
      </c>
      <c r="F18" s="2">
        <v>633.23137440000005</v>
      </c>
      <c r="G18" s="2">
        <v>585.18363360000001</v>
      </c>
      <c r="H18" s="2">
        <v>703.64064569372249</v>
      </c>
      <c r="I18" s="2">
        <v>677.85948000000008</v>
      </c>
      <c r="J18" s="2">
        <v>748.99773000000005</v>
      </c>
      <c r="K18" s="2">
        <v>785.80228999999986</v>
      </c>
      <c r="L18" s="2">
        <v>597.20554000000004</v>
      </c>
      <c r="M18" s="2">
        <v>566.53953782649705</v>
      </c>
      <c r="N18" s="2">
        <v>472.43885052968028</v>
      </c>
      <c r="O18" s="2">
        <v>555.55441920792907</v>
      </c>
      <c r="P18" s="2">
        <v>654.91444877252093</v>
      </c>
      <c r="Q18" s="2">
        <v>643.4509765474611</v>
      </c>
      <c r="R18" s="2">
        <v>604.27609265662591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2.3998200000000001</v>
      </c>
      <c r="L19" s="2">
        <v>2.3991400000000009</v>
      </c>
      <c r="M19" s="2">
        <v>0</v>
      </c>
      <c r="N19" s="2">
        <v>2.3884458931221104</v>
      </c>
      <c r="O19" s="2">
        <v>1.9107671730199753</v>
      </c>
      <c r="P19" s="2">
        <v>1.9107671730199676</v>
      </c>
      <c r="Q19" s="2">
        <v>2.3884477785541049</v>
      </c>
      <c r="R19" s="2">
        <v>2.3883515428946906</v>
      </c>
    </row>
    <row r="20" spans="1:18" ht="11.25" customHeight="1" x14ac:dyDescent="0.25">
      <c r="A20" s="48" t="s">
        <v>29</v>
      </c>
      <c r="B20" s="49" t="s">
        <v>30</v>
      </c>
      <c r="C20" s="3">
        <v>335.25932131246054</v>
      </c>
      <c r="D20" s="3">
        <v>334.84165000000007</v>
      </c>
      <c r="E20" s="3">
        <v>300.83462000000009</v>
      </c>
      <c r="F20" s="3">
        <v>217.80000000000018</v>
      </c>
      <c r="G20" s="3">
        <v>409.4072900000001</v>
      </c>
      <c r="H20" s="3">
        <v>240.04245329229161</v>
      </c>
      <c r="I20" s="3">
        <v>209.07285999999999</v>
      </c>
      <c r="J20" s="3">
        <v>326.18847000000005</v>
      </c>
      <c r="K20" s="3">
        <v>208.63193999999976</v>
      </c>
      <c r="L20" s="3">
        <v>149.72370999999998</v>
      </c>
      <c r="M20" s="3">
        <v>150.27648285823943</v>
      </c>
      <c r="N20" s="3">
        <v>123.5942677439939</v>
      </c>
      <c r="O20" s="3">
        <v>124.75018426474253</v>
      </c>
      <c r="P20" s="3">
        <v>144.61496957223972</v>
      </c>
      <c r="Q20" s="3">
        <v>129.26339925480124</v>
      </c>
      <c r="R20" s="3">
        <v>120.52955813644712</v>
      </c>
    </row>
    <row r="21" spans="1:18" ht="11.25" customHeight="1" x14ac:dyDescent="0.25">
      <c r="A21" s="46" t="s">
        <v>31</v>
      </c>
      <c r="B21" s="47" t="s">
        <v>32</v>
      </c>
      <c r="C21" s="4">
        <v>10789.056267052547</v>
      </c>
      <c r="D21" s="4">
        <v>10456.146250500002</v>
      </c>
      <c r="E21" s="4">
        <v>10719.306791999998</v>
      </c>
      <c r="F21" s="4">
        <v>13192.210530400002</v>
      </c>
      <c r="G21" s="4">
        <v>11805.794780000002</v>
      </c>
      <c r="H21" s="4">
        <v>10996.633593429098</v>
      </c>
      <c r="I21" s="4">
        <v>11203.2968409</v>
      </c>
      <c r="J21" s="4">
        <v>10737.583196</v>
      </c>
      <c r="K21" s="4">
        <v>10097.283443</v>
      </c>
      <c r="L21" s="4">
        <v>8998.0330405000004</v>
      </c>
      <c r="M21" s="4">
        <v>9931.6326135173549</v>
      </c>
      <c r="N21" s="4">
        <v>8704.2547215636569</v>
      </c>
      <c r="O21" s="4">
        <v>8071.9730294809033</v>
      </c>
      <c r="P21" s="4">
        <v>6263.0235342197557</v>
      </c>
      <c r="Q21" s="4">
        <v>6059.1235119057328</v>
      </c>
      <c r="R21" s="4">
        <v>6048.4610138359703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10789.056267052547</v>
      </c>
      <c r="D30" s="3">
        <v>10456.146250500002</v>
      </c>
      <c r="E30" s="3">
        <v>10719.306791999998</v>
      </c>
      <c r="F30" s="3">
        <v>13192.210530400002</v>
      </c>
      <c r="G30" s="3">
        <v>11805.794780000002</v>
      </c>
      <c r="H30" s="3">
        <v>10996.633593429098</v>
      </c>
      <c r="I30" s="3">
        <v>11203.2968409</v>
      </c>
      <c r="J30" s="3">
        <v>10737.583196</v>
      </c>
      <c r="K30" s="3">
        <v>10097.283443</v>
      </c>
      <c r="L30" s="3">
        <v>8998.0330405000004</v>
      </c>
      <c r="M30" s="3">
        <v>9931.6326135173549</v>
      </c>
      <c r="N30" s="3">
        <v>8704.2547215636569</v>
      </c>
      <c r="O30" s="3">
        <v>8071.9730294809033</v>
      </c>
      <c r="P30" s="3">
        <v>6263.0235342197557</v>
      </c>
      <c r="Q30" s="3">
        <v>6059.1235119057328</v>
      </c>
      <c r="R30" s="3">
        <v>6048.4610138359703</v>
      </c>
    </row>
    <row r="31" spans="1:18" ht="11.25" customHeight="1" x14ac:dyDescent="0.25">
      <c r="A31" s="50" t="s">
        <v>321</v>
      </c>
      <c r="B31" s="51" t="s">
        <v>322</v>
      </c>
      <c r="C31" s="2">
        <v>1590.1664295153821</v>
      </c>
      <c r="D31" s="2">
        <v>956.03425000000004</v>
      </c>
      <c r="E31" s="2">
        <v>879.56993000000011</v>
      </c>
      <c r="F31" s="2">
        <v>803.49539000000004</v>
      </c>
      <c r="G31" s="2">
        <v>1259.62751</v>
      </c>
      <c r="H31" s="2">
        <v>1249.2107728849892</v>
      </c>
      <c r="I31" s="2">
        <v>1360.1296400000006</v>
      </c>
      <c r="J31" s="2">
        <v>1461.70451</v>
      </c>
      <c r="K31" s="2">
        <v>1397.55475</v>
      </c>
      <c r="L31" s="2">
        <v>1296.2851499999999</v>
      </c>
      <c r="M31" s="2">
        <v>1488.0191256838873</v>
      </c>
      <c r="N31" s="2">
        <v>1657.3683019864379</v>
      </c>
      <c r="O31" s="2">
        <v>1549.2378142703753</v>
      </c>
      <c r="P31" s="2">
        <v>1389.244251652568</v>
      </c>
      <c r="Q31" s="2">
        <v>1358.2770159668137</v>
      </c>
      <c r="R31" s="2">
        <v>1276.6984258259056</v>
      </c>
    </row>
    <row r="32" spans="1:18" ht="11.25" customHeight="1" x14ac:dyDescent="0.25">
      <c r="A32" s="52" t="s">
        <v>323</v>
      </c>
      <c r="B32" s="53" t="s">
        <v>43</v>
      </c>
      <c r="C32" s="1">
        <v>1578.3435576323211</v>
      </c>
      <c r="D32" s="1">
        <v>946.53425000000004</v>
      </c>
      <c r="E32" s="1">
        <v>868.96993000000009</v>
      </c>
      <c r="F32" s="1">
        <v>792.8883800000001</v>
      </c>
      <c r="G32" s="1">
        <v>1251.3329100000001</v>
      </c>
      <c r="H32" s="1">
        <v>1238.5610767556179</v>
      </c>
      <c r="I32" s="1">
        <v>1349.5296400000007</v>
      </c>
      <c r="J32" s="1">
        <v>1454.6045100000001</v>
      </c>
      <c r="K32" s="1">
        <v>1397.55475</v>
      </c>
      <c r="L32" s="1">
        <v>1296.2851499999999</v>
      </c>
      <c r="M32" s="1">
        <v>1488.0191256838873</v>
      </c>
      <c r="N32" s="1">
        <v>1657.3683019864379</v>
      </c>
      <c r="O32" s="1">
        <v>1549.2378142703753</v>
      </c>
      <c r="P32" s="1">
        <v>1389.244251652568</v>
      </c>
      <c r="Q32" s="1">
        <v>1358.2770159668137</v>
      </c>
      <c r="R32" s="1">
        <v>1276.6984258259056</v>
      </c>
    </row>
    <row r="33" spans="1:18" ht="11.25" customHeight="1" x14ac:dyDescent="0.25">
      <c r="A33" s="52" t="s">
        <v>44</v>
      </c>
      <c r="B33" s="53" t="s">
        <v>45</v>
      </c>
      <c r="C33" s="1">
        <v>11.822871883061</v>
      </c>
      <c r="D33" s="1">
        <v>9.5</v>
      </c>
      <c r="E33" s="1">
        <v>10.6</v>
      </c>
      <c r="F33" s="1">
        <v>10.607010000000001</v>
      </c>
      <c r="G33" s="1">
        <v>8.2946000000000009</v>
      </c>
      <c r="H33" s="1">
        <v>10.649696129371165</v>
      </c>
      <c r="I33" s="1">
        <v>10.6</v>
      </c>
      <c r="J33" s="1">
        <v>7.1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14.282892374154983</v>
      </c>
      <c r="D34" s="2">
        <v>15.375320000000004</v>
      </c>
      <c r="E34" s="2">
        <v>19.771644000000002</v>
      </c>
      <c r="F34" s="2">
        <v>14.183330399999999</v>
      </c>
      <c r="G34" s="2">
        <v>40.707949999999997</v>
      </c>
      <c r="H34" s="2">
        <v>28.565960515149076</v>
      </c>
      <c r="I34" s="2">
        <v>26.4</v>
      </c>
      <c r="J34" s="2">
        <v>171.39845</v>
      </c>
      <c r="K34" s="2">
        <v>25.300020000000004</v>
      </c>
      <c r="L34" s="2">
        <v>34.099620000000002</v>
      </c>
      <c r="M34" s="2">
        <v>48.175166009457385</v>
      </c>
      <c r="N34" s="2">
        <v>77.529323726408251</v>
      </c>
      <c r="O34" s="2">
        <v>41.274025033106653</v>
      </c>
      <c r="P34" s="2">
        <v>30.333417452843623</v>
      </c>
      <c r="Q34" s="2">
        <v>24.839977285268013</v>
      </c>
      <c r="R34" s="2">
        <v>24.861720766427226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3.1</v>
      </c>
      <c r="L38" s="2">
        <v>1</v>
      </c>
      <c r="M38" s="2">
        <v>1.0270376059016435</v>
      </c>
      <c r="N38" s="2">
        <v>1.0270368888365076</v>
      </c>
      <c r="O38" s="2">
        <v>1.0270373173759069</v>
      </c>
      <c r="P38" s="2">
        <v>4.1081495829747166</v>
      </c>
      <c r="Q38" s="2">
        <v>4.1081494219929384</v>
      </c>
      <c r="R38" s="2">
        <v>1.0270374165635368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3.1</v>
      </c>
      <c r="L41" s="1">
        <v>1</v>
      </c>
      <c r="M41" s="1">
        <v>1.0270376059016435</v>
      </c>
      <c r="N41" s="1">
        <v>1.0270368888365076</v>
      </c>
      <c r="O41" s="1">
        <v>1.0270373173759069</v>
      </c>
      <c r="P41" s="1">
        <v>4.1081495829747166</v>
      </c>
      <c r="Q41" s="1">
        <v>4.1081494219929384</v>
      </c>
      <c r="R41" s="1">
        <v>1.0270374165635368</v>
      </c>
    </row>
    <row r="42" spans="1:18" ht="11.25" customHeight="1" x14ac:dyDescent="0.25">
      <c r="A42" s="55" t="s">
        <v>57</v>
      </c>
      <c r="B42" s="51" t="s">
        <v>58</v>
      </c>
      <c r="C42" s="2">
        <v>20.387898334867614</v>
      </c>
      <c r="D42" s="2">
        <v>8.9999909999999996</v>
      </c>
      <c r="E42" s="2">
        <v>13.260006000000001</v>
      </c>
      <c r="F42" s="2">
        <v>11.049989999999999</v>
      </c>
      <c r="G42" s="2">
        <v>22.099979999999999</v>
      </c>
      <c r="H42" s="2">
        <v>6.3055316709659115</v>
      </c>
      <c r="I42" s="2">
        <v>10.50001</v>
      </c>
      <c r="J42" s="2">
        <v>7.3999899999999998</v>
      </c>
      <c r="K42" s="2">
        <v>62.000019999999999</v>
      </c>
      <c r="L42" s="2">
        <v>104.00002000000001</v>
      </c>
      <c r="M42" s="2">
        <v>67.259020888814817</v>
      </c>
      <c r="N42" s="2">
        <v>64.106209526446349</v>
      </c>
      <c r="O42" s="2">
        <v>42.036876246083757</v>
      </c>
      <c r="P42" s="2">
        <v>40.985957467352392</v>
      </c>
      <c r="Q42" s="2">
        <v>10.50921945160982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667.215354061075</v>
      </c>
      <c r="D43" s="2">
        <v>626.4979394999998</v>
      </c>
      <c r="E43" s="2">
        <v>498.50709200000011</v>
      </c>
      <c r="F43" s="2">
        <v>620.10718000000008</v>
      </c>
      <c r="G43" s="2">
        <v>437.66172000000006</v>
      </c>
      <c r="H43" s="2">
        <v>332.23792255602331</v>
      </c>
      <c r="I43" s="2">
        <v>557.68250089999992</v>
      </c>
      <c r="J43" s="2">
        <v>427.98190599999987</v>
      </c>
      <c r="K43" s="2">
        <v>350.59738299999987</v>
      </c>
      <c r="L43" s="2">
        <v>449.15028050000001</v>
      </c>
      <c r="M43" s="2">
        <v>461.68669473041854</v>
      </c>
      <c r="N43" s="2">
        <v>389.9948266393198</v>
      </c>
      <c r="O43" s="2">
        <v>356.39835651064044</v>
      </c>
      <c r="P43" s="2">
        <v>337.46098130207565</v>
      </c>
      <c r="Q43" s="2">
        <v>446.52331116720677</v>
      </c>
      <c r="R43" s="2">
        <v>335.85351561421066</v>
      </c>
    </row>
    <row r="44" spans="1:18" ht="11.25" customHeight="1" x14ac:dyDescent="0.25">
      <c r="A44" s="50" t="s">
        <v>328</v>
      </c>
      <c r="B44" s="51" t="s">
        <v>61</v>
      </c>
      <c r="C44" s="2">
        <v>6824.2956875451382</v>
      </c>
      <c r="D44" s="2">
        <v>7246.2521700000007</v>
      </c>
      <c r="E44" s="2">
        <v>7811.2537699999975</v>
      </c>
      <c r="F44" s="2">
        <v>10836.660730000001</v>
      </c>
      <c r="G44" s="2">
        <v>6230.8526600000014</v>
      </c>
      <c r="H44" s="2">
        <v>5669.2442334191437</v>
      </c>
      <c r="I44" s="2">
        <v>4873.2383899999995</v>
      </c>
      <c r="J44" s="2">
        <v>4069.0295999999998</v>
      </c>
      <c r="K44" s="2">
        <v>4015.5154999999995</v>
      </c>
      <c r="L44" s="2">
        <v>4301.1789600000002</v>
      </c>
      <c r="M44" s="2">
        <v>3505.3077524754153</v>
      </c>
      <c r="N44" s="2">
        <v>2561.3962517178193</v>
      </c>
      <c r="O44" s="2">
        <v>2125.7496140667677</v>
      </c>
      <c r="P44" s="2">
        <v>1522.8792297616062</v>
      </c>
      <c r="Q44" s="2">
        <v>1181.8266174638647</v>
      </c>
      <c r="R44" s="2">
        <v>1285.0078228216812</v>
      </c>
    </row>
    <row r="45" spans="1:18" ht="11.25" customHeight="1" x14ac:dyDescent="0.25">
      <c r="A45" s="50" t="s">
        <v>329</v>
      </c>
      <c r="B45" s="51" t="s">
        <v>330</v>
      </c>
      <c r="C45" s="2">
        <v>1672.7080052219285</v>
      </c>
      <c r="D45" s="2">
        <v>1602.98658</v>
      </c>
      <c r="E45" s="2">
        <v>1496.94435</v>
      </c>
      <c r="F45" s="2">
        <v>906.71390999999994</v>
      </c>
      <c r="G45" s="2">
        <v>3814.8449599999999</v>
      </c>
      <c r="H45" s="2">
        <v>3711.0691723828286</v>
      </c>
      <c r="I45" s="2">
        <v>4375.3463000000002</v>
      </c>
      <c r="J45" s="2">
        <v>4600.0687399999997</v>
      </c>
      <c r="K45" s="2">
        <v>4243.2157700000007</v>
      </c>
      <c r="L45" s="2">
        <v>2812.3190099999997</v>
      </c>
      <c r="M45" s="2">
        <v>4360.1578161234611</v>
      </c>
      <c r="N45" s="2">
        <v>3952.8327710783888</v>
      </c>
      <c r="O45" s="2">
        <v>3956.2493060365532</v>
      </c>
      <c r="P45" s="2">
        <v>2938.0115470003348</v>
      </c>
      <c r="Q45" s="2">
        <v>3033.0392211489761</v>
      </c>
      <c r="R45" s="2">
        <v>3125.0124913911823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1197.9287126545989</v>
      </c>
      <c r="D48" s="1">
        <v>1083.8886199999999</v>
      </c>
      <c r="E48" s="1">
        <v>870.38702999999998</v>
      </c>
      <c r="F48" s="1">
        <v>86.600039999999993</v>
      </c>
      <c r="G48" s="1">
        <v>56.90061</v>
      </c>
      <c r="H48" s="1">
        <v>85.912656263869792</v>
      </c>
      <c r="I48" s="1">
        <v>43</v>
      </c>
      <c r="J48" s="1">
        <v>54.89911</v>
      </c>
      <c r="K48" s="1">
        <v>1.90002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210.94865895185345</v>
      </c>
      <c r="D49" s="1">
        <v>220.89883</v>
      </c>
      <c r="E49" s="1">
        <v>216.30234999999999</v>
      </c>
      <c r="F49" s="1">
        <v>227.30352999999997</v>
      </c>
      <c r="G49" s="1">
        <v>222.47804000000002</v>
      </c>
      <c r="H49" s="1">
        <v>278.28069205835777</v>
      </c>
      <c r="I49" s="1">
        <v>345.81655999999998</v>
      </c>
      <c r="J49" s="1">
        <v>402.49167999999997</v>
      </c>
      <c r="K49" s="1">
        <v>299.50007999999997</v>
      </c>
      <c r="L49" s="1">
        <v>299.70044999999999</v>
      </c>
      <c r="M49" s="1">
        <v>396.24564661636839</v>
      </c>
      <c r="N49" s="1">
        <v>369.23321102530929</v>
      </c>
      <c r="O49" s="1">
        <v>359.89394857906819</v>
      </c>
      <c r="P49" s="1">
        <v>260.22236982558354</v>
      </c>
      <c r="Q49" s="1">
        <v>271.96854215753348</v>
      </c>
      <c r="R49" s="1">
        <v>177.43855181022724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263.83063361547613</v>
      </c>
      <c r="D51" s="1">
        <v>298.19912999999997</v>
      </c>
      <c r="E51" s="1">
        <v>410.25497000000001</v>
      </c>
      <c r="F51" s="1">
        <v>592.81034</v>
      </c>
      <c r="G51" s="1">
        <v>3535.4663099999998</v>
      </c>
      <c r="H51" s="1">
        <v>3346.8758240606012</v>
      </c>
      <c r="I51" s="1">
        <v>3986.5297399999999</v>
      </c>
      <c r="J51" s="1">
        <v>4142.6779499999993</v>
      </c>
      <c r="K51" s="1">
        <v>3941.8156700000004</v>
      </c>
      <c r="L51" s="1">
        <v>2512.6185599999999</v>
      </c>
      <c r="M51" s="1">
        <v>3963.9121695070926</v>
      </c>
      <c r="N51" s="1">
        <v>3583.5995600530796</v>
      </c>
      <c r="O51" s="1">
        <v>3596.3553574574848</v>
      </c>
      <c r="P51" s="1">
        <v>2677.7891771747513</v>
      </c>
      <c r="Q51" s="1">
        <v>2761.0706789914425</v>
      </c>
      <c r="R51" s="1">
        <v>2947.5739395809551</v>
      </c>
    </row>
    <row r="52" spans="1:18" ht="11.25" customHeight="1" x14ac:dyDescent="0.25">
      <c r="A52" s="46" t="s">
        <v>74</v>
      </c>
      <c r="B52" s="47" t="s">
        <v>75</v>
      </c>
      <c r="C52" s="4">
        <v>46901.70738489247</v>
      </c>
      <c r="D52" s="4">
        <v>50217.320626000008</v>
      </c>
      <c r="E52" s="4">
        <v>53347.488388000005</v>
      </c>
      <c r="F52" s="4">
        <v>58361.203500000003</v>
      </c>
      <c r="G52" s="4">
        <v>62670.588069999976</v>
      </c>
      <c r="H52" s="4">
        <v>65509.025112073752</v>
      </c>
      <c r="I52" s="4">
        <v>67873.120899999994</v>
      </c>
      <c r="J52" s="4">
        <v>68622.359940000024</v>
      </c>
      <c r="K52" s="4">
        <v>68855.390729999999</v>
      </c>
      <c r="L52" s="4">
        <v>64199.042390000002</v>
      </c>
      <c r="M52" s="4">
        <v>70971.316303799511</v>
      </c>
      <c r="N52" s="4">
        <v>65748.623077179989</v>
      </c>
      <c r="O52" s="4">
        <v>63248.525133420095</v>
      </c>
      <c r="P52" s="4">
        <v>57868.297118443705</v>
      </c>
      <c r="Q52" s="4">
        <v>52061.978776403041</v>
      </c>
      <c r="R52" s="4">
        <v>54847.045443584619</v>
      </c>
    </row>
    <row r="53" spans="1:18" ht="11.25" customHeight="1" x14ac:dyDescent="0.25">
      <c r="A53" s="48" t="s">
        <v>76</v>
      </c>
      <c r="B53" s="49" t="s">
        <v>77</v>
      </c>
      <c r="C53" s="3">
        <v>44185.602818761712</v>
      </c>
      <c r="D53" s="3">
        <v>47415.311446000007</v>
      </c>
      <c r="E53" s="3">
        <v>50459.294378000006</v>
      </c>
      <c r="F53" s="3">
        <v>55096.398220000003</v>
      </c>
      <c r="G53" s="3">
        <v>59441.295659999974</v>
      </c>
      <c r="H53" s="3">
        <v>62401.012629869219</v>
      </c>
      <c r="I53" s="3">
        <v>64370.571319999995</v>
      </c>
      <c r="J53" s="3">
        <v>64928.089890000017</v>
      </c>
      <c r="K53" s="3">
        <v>65114.695779999995</v>
      </c>
      <c r="L53" s="3">
        <v>61373.592340000003</v>
      </c>
      <c r="M53" s="3">
        <v>67445.50121606412</v>
      </c>
      <c r="N53" s="3">
        <v>62348.129913145487</v>
      </c>
      <c r="O53" s="3">
        <v>60175.338746489593</v>
      </c>
      <c r="P53" s="3">
        <v>54981.542670283292</v>
      </c>
      <c r="Q53" s="3">
        <v>49080.242961167678</v>
      </c>
      <c r="R53" s="3">
        <v>51213.463885368023</v>
      </c>
    </row>
    <row r="54" spans="1:18" ht="11.25" customHeight="1" x14ac:dyDescent="0.25">
      <c r="A54" s="48" t="s">
        <v>331</v>
      </c>
      <c r="B54" s="49" t="s">
        <v>332</v>
      </c>
      <c r="C54" s="3">
        <v>2716.1045661307585</v>
      </c>
      <c r="D54" s="3">
        <v>2802.0091799999991</v>
      </c>
      <c r="E54" s="3">
        <v>2888.1940100000002</v>
      </c>
      <c r="F54" s="3">
        <v>3264.8052799999996</v>
      </c>
      <c r="G54" s="3">
        <v>3229.2924099999996</v>
      </c>
      <c r="H54" s="3">
        <v>3108.012482204535</v>
      </c>
      <c r="I54" s="3">
        <v>3502.5495800000003</v>
      </c>
      <c r="J54" s="3">
        <v>3694.2700499999996</v>
      </c>
      <c r="K54" s="3">
        <v>3740.6949500000005</v>
      </c>
      <c r="L54" s="3">
        <v>2825.4500499999999</v>
      </c>
      <c r="M54" s="3">
        <v>3525.8150877353969</v>
      </c>
      <c r="N54" s="3">
        <v>3400.4931640344985</v>
      </c>
      <c r="O54" s="3">
        <v>3073.1863869305016</v>
      </c>
      <c r="P54" s="3">
        <v>2886.7544481604091</v>
      </c>
      <c r="Q54" s="3">
        <v>2981.7358152353636</v>
      </c>
      <c r="R54" s="3">
        <v>3633.5815582165951</v>
      </c>
    </row>
    <row r="55" spans="1:18" ht="11.25" customHeight="1" x14ac:dyDescent="0.25">
      <c r="A55" s="50" t="s">
        <v>78</v>
      </c>
      <c r="B55" s="51" t="s">
        <v>79</v>
      </c>
      <c r="C55" s="2">
        <v>839.50079528355059</v>
      </c>
      <c r="D55" s="2">
        <v>806.99973</v>
      </c>
      <c r="E55" s="2">
        <v>823.44003999999995</v>
      </c>
      <c r="F55" s="2">
        <v>829.7059099999999</v>
      </c>
      <c r="G55" s="2">
        <v>796.37798999999995</v>
      </c>
      <c r="H55" s="2">
        <v>804.09922606280952</v>
      </c>
      <c r="I55" s="2">
        <v>981.37806999999998</v>
      </c>
      <c r="J55" s="2">
        <v>1076.92966</v>
      </c>
      <c r="K55" s="2">
        <v>1018.1569999999999</v>
      </c>
      <c r="L55" s="2">
        <v>816.53138000000001</v>
      </c>
      <c r="M55" s="2">
        <v>1046.4254552410714</v>
      </c>
      <c r="N55" s="2">
        <v>1022.4383358831143</v>
      </c>
      <c r="O55" s="2">
        <v>928.20025435252978</v>
      </c>
      <c r="P55" s="2">
        <v>843.72908118198779</v>
      </c>
      <c r="Q55" s="2">
        <v>858.35144554299075</v>
      </c>
      <c r="R55" s="2">
        <v>1052.0616399666608</v>
      </c>
    </row>
    <row r="56" spans="1:18" ht="11.25" customHeight="1" x14ac:dyDescent="0.25">
      <c r="A56" s="50" t="s">
        <v>80</v>
      </c>
      <c r="B56" s="51" t="s">
        <v>81</v>
      </c>
      <c r="C56" s="2">
        <v>1446.3578216595749</v>
      </c>
      <c r="D56" s="2">
        <v>1524.3270899999995</v>
      </c>
      <c r="E56" s="2">
        <v>1573.3679700000002</v>
      </c>
      <c r="F56" s="2">
        <v>1737.14869</v>
      </c>
      <c r="G56" s="2">
        <v>1755.9044099999996</v>
      </c>
      <c r="H56" s="2">
        <v>1596.6168677432763</v>
      </c>
      <c r="I56" s="2">
        <v>1835.0198200000002</v>
      </c>
      <c r="J56" s="2">
        <v>1923.4418199999998</v>
      </c>
      <c r="K56" s="2">
        <v>2028.3409300000003</v>
      </c>
      <c r="L56" s="2">
        <v>1352.03179</v>
      </c>
      <c r="M56" s="2">
        <v>1786.8326508772507</v>
      </c>
      <c r="N56" s="2">
        <v>1709.3240914754656</v>
      </c>
      <c r="O56" s="2">
        <v>1483.448970153906</v>
      </c>
      <c r="P56" s="2">
        <v>1372.5267014157278</v>
      </c>
      <c r="Q56" s="2">
        <v>1431.758321281397</v>
      </c>
      <c r="R56" s="2">
        <v>1834.3132430776691</v>
      </c>
    </row>
    <row r="57" spans="1:18" ht="11.25" customHeight="1" x14ac:dyDescent="0.25">
      <c r="A57" s="55" t="s">
        <v>333</v>
      </c>
      <c r="B57" s="51" t="s">
        <v>82</v>
      </c>
      <c r="C57" s="2">
        <v>294.27090304200419</v>
      </c>
      <c r="D57" s="2">
        <v>321.26152999999999</v>
      </c>
      <c r="E57" s="2">
        <v>334.51247000000001</v>
      </c>
      <c r="F57" s="2">
        <v>354.35380000000004</v>
      </c>
      <c r="G57" s="2">
        <v>337.38166999999999</v>
      </c>
      <c r="H57" s="2">
        <v>355.81068847398279</v>
      </c>
      <c r="I57" s="2">
        <v>366.17942999999997</v>
      </c>
      <c r="J57" s="2">
        <v>369.38752999999997</v>
      </c>
      <c r="K57" s="2">
        <v>406.23455000000001</v>
      </c>
      <c r="L57" s="2">
        <v>392.24446999999998</v>
      </c>
      <c r="M57" s="2">
        <v>416.66634869716239</v>
      </c>
      <c r="N57" s="2">
        <v>414.16854417871184</v>
      </c>
      <c r="O57" s="2">
        <v>380.0572958450266</v>
      </c>
      <c r="P57" s="2">
        <v>388.27853388543195</v>
      </c>
      <c r="Q57" s="2">
        <v>408.99971338492401</v>
      </c>
      <c r="R57" s="2">
        <v>393.18927100786067</v>
      </c>
    </row>
    <row r="58" spans="1:18" ht="11.25" customHeight="1" x14ac:dyDescent="0.25">
      <c r="A58" s="55" t="s">
        <v>83</v>
      </c>
      <c r="B58" s="51" t="s">
        <v>84</v>
      </c>
      <c r="C58" s="2">
        <v>135.9750461456288</v>
      </c>
      <c r="D58" s="2">
        <v>149.42083</v>
      </c>
      <c r="E58" s="2">
        <v>156.87352999999999</v>
      </c>
      <c r="F58" s="2">
        <v>343.59688</v>
      </c>
      <c r="G58" s="2">
        <v>339.62833999999992</v>
      </c>
      <c r="H58" s="2">
        <v>351.48569992446602</v>
      </c>
      <c r="I58" s="2">
        <v>319.97225999999995</v>
      </c>
      <c r="J58" s="2">
        <v>324.51103999999998</v>
      </c>
      <c r="K58" s="2">
        <v>287.96247000000005</v>
      </c>
      <c r="L58" s="2">
        <v>264.64241000000004</v>
      </c>
      <c r="M58" s="2">
        <v>275.89063291991249</v>
      </c>
      <c r="N58" s="2">
        <v>254.56219249720709</v>
      </c>
      <c r="O58" s="2">
        <v>281.47986657903931</v>
      </c>
      <c r="P58" s="2">
        <v>282.22013167726169</v>
      </c>
      <c r="Q58" s="2">
        <v>282.62633502605155</v>
      </c>
      <c r="R58" s="2">
        <v>354.01740416440464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6191.7495920016545</v>
      </c>
      <c r="D61" s="4">
        <v>6522.465275399999</v>
      </c>
      <c r="E61" s="4">
        <v>6965.8084407999995</v>
      </c>
      <c r="F61" s="4">
        <v>8692.8879839999991</v>
      </c>
      <c r="G61" s="4">
        <v>10118.025734200002</v>
      </c>
      <c r="H61" s="4">
        <v>11678.771047721708</v>
      </c>
      <c r="I61" s="4">
        <v>12971.8357452</v>
      </c>
      <c r="J61" s="4">
        <v>13695.464080400001</v>
      </c>
      <c r="K61" s="4">
        <v>15127.562010399997</v>
      </c>
      <c r="L61" s="4">
        <v>16650.706443400002</v>
      </c>
      <c r="M61" s="4">
        <v>19685.875794146821</v>
      </c>
      <c r="N61" s="4">
        <v>21083.7119735577</v>
      </c>
      <c r="O61" s="4">
        <v>23773.096581067246</v>
      </c>
      <c r="P61" s="4">
        <v>24694.48286497693</v>
      </c>
      <c r="Q61" s="4">
        <v>25897.402849304617</v>
      </c>
      <c r="R61" s="4">
        <v>26504.344260311911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6191.7495920016545</v>
      </c>
      <c r="D68" s="3">
        <v>6522.465275399999</v>
      </c>
      <c r="E68" s="3">
        <v>6965.8084407999995</v>
      </c>
      <c r="F68" s="3">
        <v>8692.8879839999991</v>
      </c>
      <c r="G68" s="3">
        <v>10118.025734200002</v>
      </c>
      <c r="H68" s="3">
        <v>11678.771047721708</v>
      </c>
      <c r="I68" s="3">
        <v>12971.8357452</v>
      </c>
      <c r="J68" s="3">
        <v>13695.464080400001</v>
      </c>
      <c r="K68" s="3">
        <v>15127.562010399997</v>
      </c>
      <c r="L68" s="3">
        <v>16650.706443400002</v>
      </c>
      <c r="M68" s="3">
        <v>19685.875794146821</v>
      </c>
      <c r="N68" s="3">
        <v>21083.7119735577</v>
      </c>
      <c r="O68" s="3">
        <v>23773.096581067246</v>
      </c>
      <c r="P68" s="3">
        <v>24694.48286497693</v>
      </c>
      <c r="Q68" s="3">
        <v>25897.402849304617</v>
      </c>
      <c r="R68" s="3">
        <v>26504.344260311911</v>
      </c>
    </row>
    <row r="69" spans="1:18" ht="11.25" customHeight="1" x14ac:dyDescent="0.25">
      <c r="A69" s="50" t="s">
        <v>559</v>
      </c>
      <c r="B69" s="51" t="s">
        <v>101</v>
      </c>
      <c r="C69" s="2">
        <v>4432.5034000955984</v>
      </c>
      <c r="D69" s="2">
        <v>4641.6525053999994</v>
      </c>
      <c r="E69" s="2">
        <v>4987.1825508000002</v>
      </c>
      <c r="F69" s="2">
        <v>6100.873254000001</v>
      </c>
      <c r="G69" s="2">
        <v>7213.0024342000015</v>
      </c>
      <c r="H69" s="2">
        <v>7968.5373017646962</v>
      </c>
      <c r="I69" s="2">
        <v>8620.8209552000008</v>
      </c>
      <c r="J69" s="2">
        <v>8940.2570704000009</v>
      </c>
      <c r="K69" s="2">
        <v>9560.952970399996</v>
      </c>
      <c r="L69" s="2">
        <v>10304.253583400003</v>
      </c>
      <c r="M69" s="2">
        <v>12547.330348807351</v>
      </c>
      <c r="N69" s="2">
        <v>12861.410898083097</v>
      </c>
      <c r="O69" s="2">
        <v>14260.310693891135</v>
      </c>
      <c r="P69" s="2">
        <v>14195.015512298063</v>
      </c>
      <c r="Q69" s="2">
        <v>14348.14382120749</v>
      </c>
      <c r="R69" s="2">
        <v>14297.643444171526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267.02990788974569</v>
      </c>
      <c r="D71" s="2">
        <v>282.63713000000001</v>
      </c>
      <c r="E71" s="2">
        <v>343.07233999999994</v>
      </c>
      <c r="F71" s="2">
        <v>670.38804000000005</v>
      </c>
      <c r="G71" s="2">
        <v>689.56632999999999</v>
      </c>
      <c r="H71" s="2">
        <v>807.82547033020103</v>
      </c>
      <c r="I71" s="2">
        <v>1003.0442400000002</v>
      </c>
      <c r="J71" s="2">
        <v>1440.3403299999995</v>
      </c>
      <c r="K71" s="2">
        <v>1962.9657400000003</v>
      </c>
      <c r="L71" s="2">
        <v>2479.6656499999999</v>
      </c>
      <c r="M71" s="2">
        <v>3004.2520439781592</v>
      </c>
      <c r="N71" s="2">
        <v>4133.2777032510412</v>
      </c>
      <c r="O71" s="2">
        <v>5053.7678930358661</v>
      </c>
      <c r="P71" s="2">
        <v>5578.2067000217994</v>
      </c>
      <c r="Q71" s="2">
        <v>6227.8396133889364</v>
      </c>
      <c r="R71" s="2">
        <v>6708.8761007502962</v>
      </c>
    </row>
    <row r="72" spans="1:18" ht="11.25" customHeight="1" x14ac:dyDescent="0.25">
      <c r="A72" s="55" t="s">
        <v>104</v>
      </c>
      <c r="B72" s="51" t="s">
        <v>105</v>
      </c>
      <c r="C72" s="2">
        <v>1492.2162840163103</v>
      </c>
      <c r="D72" s="2">
        <v>1598.1756399999995</v>
      </c>
      <c r="E72" s="2">
        <v>1617.1534199999999</v>
      </c>
      <c r="F72" s="2">
        <v>1920.2236499999999</v>
      </c>
      <c r="G72" s="2">
        <v>2100.0165400000001</v>
      </c>
      <c r="H72" s="2">
        <v>2517.8406378657683</v>
      </c>
      <c r="I72" s="2">
        <v>2771.9851099999996</v>
      </c>
      <c r="J72" s="2">
        <v>3070.2235000000001</v>
      </c>
      <c r="K72" s="2">
        <v>3310.9578200000005</v>
      </c>
      <c r="L72" s="2">
        <v>3395.4893700000002</v>
      </c>
      <c r="M72" s="2">
        <v>3652.5234381949531</v>
      </c>
      <c r="N72" s="2">
        <v>3835.1749897960781</v>
      </c>
      <c r="O72" s="2">
        <v>4222.5500967784119</v>
      </c>
      <c r="P72" s="2">
        <v>4623.6797092780271</v>
      </c>
      <c r="Q72" s="2">
        <v>4976.9732486893827</v>
      </c>
      <c r="R72" s="2">
        <v>5104.4722689038426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18.400130000000001</v>
      </c>
      <c r="F73" s="2">
        <v>1.4030399999999998</v>
      </c>
      <c r="G73" s="2">
        <v>115.44043000000001</v>
      </c>
      <c r="H73" s="2">
        <v>384.56763776104344</v>
      </c>
      <c r="I73" s="2">
        <v>575.98543999999993</v>
      </c>
      <c r="J73" s="2">
        <v>244.64318000000003</v>
      </c>
      <c r="K73" s="2">
        <v>292.68548000000004</v>
      </c>
      <c r="L73" s="2">
        <v>471.29784000000006</v>
      </c>
      <c r="M73" s="2">
        <v>481.76996316636161</v>
      </c>
      <c r="N73" s="2">
        <v>253.84838242747946</v>
      </c>
      <c r="O73" s="2">
        <v>236.46789736183095</v>
      </c>
      <c r="P73" s="2">
        <v>297.5809433790368</v>
      </c>
      <c r="Q73" s="2">
        <v>344.44616601880762</v>
      </c>
      <c r="R73" s="2">
        <v>393.35244648624644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0.19107671730199999</v>
      </c>
      <c r="N75" s="1">
        <v>3.8932158809771265</v>
      </c>
      <c r="O75" s="1">
        <v>2.8422744101005533</v>
      </c>
      <c r="P75" s="1">
        <v>2.8183910569978732</v>
      </c>
      <c r="Q75" s="1">
        <v>3.4871347612219763</v>
      </c>
      <c r="R75" s="1">
        <v>3.9170720590242785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18.400130000000001</v>
      </c>
      <c r="F77" s="1">
        <v>1.4030399999999998</v>
      </c>
      <c r="G77" s="1">
        <v>115.44043000000001</v>
      </c>
      <c r="H77" s="1">
        <v>384.56763776104344</v>
      </c>
      <c r="I77" s="1">
        <v>575.98543999999993</v>
      </c>
      <c r="J77" s="1">
        <v>244.64318000000003</v>
      </c>
      <c r="K77" s="1">
        <v>292.68548000000004</v>
      </c>
      <c r="L77" s="1">
        <v>471.29784000000006</v>
      </c>
      <c r="M77" s="1">
        <v>481.57888644905961</v>
      </c>
      <c r="N77" s="1">
        <v>249.95516654650234</v>
      </c>
      <c r="O77" s="1">
        <v>233.62562295173041</v>
      </c>
      <c r="P77" s="1">
        <v>294.76255232203891</v>
      </c>
      <c r="Q77" s="1">
        <v>340.95903125758565</v>
      </c>
      <c r="R77" s="1">
        <v>389.43537442722214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1723.6567835749283</v>
      </c>
      <c r="D80" s="4">
        <v>2202.1741780000002</v>
      </c>
      <c r="E80" s="4">
        <v>2248.2066639999994</v>
      </c>
      <c r="F80" s="4">
        <v>2566.2622160000001</v>
      </c>
      <c r="G80" s="4">
        <v>2667.1947399999999</v>
      </c>
      <c r="H80" s="4">
        <v>2957.3066296019933</v>
      </c>
      <c r="I80" s="4">
        <v>3149.5881119999999</v>
      </c>
      <c r="J80" s="4">
        <v>3199.7782360000006</v>
      </c>
      <c r="K80" s="4">
        <v>3309.6930759999996</v>
      </c>
      <c r="L80" s="4">
        <v>3634.0685739999999</v>
      </c>
      <c r="M80" s="4">
        <v>3803.1805925341355</v>
      </c>
      <c r="N80" s="4">
        <v>4118.5079997752237</v>
      </c>
      <c r="O80" s="4">
        <v>4438.0160436641072</v>
      </c>
      <c r="P80" s="4">
        <v>4633.0022268667144</v>
      </c>
      <c r="Q80" s="4">
        <v>5010.8832320020592</v>
      </c>
      <c r="R80" s="4">
        <v>5137.3462604913429</v>
      </c>
    </row>
    <row r="81" spans="1:18" ht="11.25" customHeight="1" x14ac:dyDescent="0.25">
      <c r="A81" s="48" t="s">
        <v>119</v>
      </c>
      <c r="B81" s="49" t="s">
        <v>120</v>
      </c>
      <c r="C81" s="3">
        <v>297.67355539455474</v>
      </c>
      <c r="D81" s="3">
        <v>685.62402999999995</v>
      </c>
      <c r="E81" s="3">
        <v>716.27360999999996</v>
      </c>
      <c r="F81" s="3">
        <v>631.92956000000004</v>
      </c>
      <c r="G81" s="3">
        <v>544.16462999999999</v>
      </c>
      <c r="H81" s="3">
        <v>434.77121086831471</v>
      </c>
      <c r="I81" s="3">
        <v>362.02067</v>
      </c>
      <c r="J81" s="3">
        <v>437.72248000000002</v>
      </c>
      <c r="K81" s="3">
        <v>342.46838000000002</v>
      </c>
      <c r="L81" s="3">
        <v>579.07681000000002</v>
      </c>
      <c r="M81" s="3">
        <v>598.238620540184</v>
      </c>
      <c r="N81" s="3">
        <v>785.87467921539417</v>
      </c>
      <c r="O81" s="3">
        <v>831.13450949440551</v>
      </c>
      <c r="P81" s="3">
        <v>643.04464797709659</v>
      </c>
      <c r="Q81" s="3">
        <v>696.06813917965133</v>
      </c>
      <c r="R81" s="3">
        <v>710.56633722501465</v>
      </c>
    </row>
    <row r="82" spans="1:18" ht="11.25" customHeight="1" x14ac:dyDescent="0.25">
      <c r="A82" s="48" t="s">
        <v>121</v>
      </c>
      <c r="B82" s="49" t="s">
        <v>122</v>
      </c>
      <c r="C82" s="3">
        <v>1425.9832281803735</v>
      </c>
      <c r="D82" s="3">
        <v>1516.550148</v>
      </c>
      <c r="E82" s="3">
        <v>1531.9330539999996</v>
      </c>
      <c r="F82" s="3">
        <v>1934.332656</v>
      </c>
      <c r="G82" s="3">
        <v>2123.0301100000001</v>
      </c>
      <c r="H82" s="3">
        <v>2522.5354187336784</v>
      </c>
      <c r="I82" s="3">
        <v>2787.567442</v>
      </c>
      <c r="J82" s="3">
        <v>2762.0557560000007</v>
      </c>
      <c r="K82" s="3">
        <v>2967.2246959999998</v>
      </c>
      <c r="L82" s="3">
        <v>3054.9917639999999</v>
      </c>
      <c r="M82" s="3">
        <v>3204.9419719939515</v>
      </c>
      <c r="N82" s="3">
        <v>3332.6333205598298</v>
      </c>
      <c r="O82" s="3">
        <v>3606.8815341697014</v>
      </c>
      <c r="P82" s="3">
        <v>3989.9575788896182</v>
      </c>
      <c r="Q82" s="3">
        <v>4314.8150928224077</v>
      </c>
      <c r="R82" s="3">
        <v>4426.7799232663283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422</v>
      </c>
      <c r="B1" s="43" t="s">
        <v>146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277.20454762587178</v>
      </c>
      <c r="D2" s="30">
        <v>241.5</v>
      </c>
      <c r="E2" s="30">
        <v>301.09934999999996</v>
      </c>
      <c r="F2" s="30">
        <v>351.7</v>
      </c>
      <c r="G2" s="30">
        <v>371.59978000000001</v>
      </c>
      <c r="H2" s="30">
        <v>401.95375943441326</v>
      </c>
      <c r="I2" s="30">
        <v>431.60305</v>
      </c>
      <c r="J2" s="30">
        <v>426.19271999999995</v>
      </c>
      <c r="K2" s="30">
        <v>460.10077000000001</v>
      </c>
      <c r="L2" s="30">
        <v>466.49570000000006</v>
      </c>
      <c r="M2" s="30">
        <v>540.96207127161586</v>
      </c>
      <c r="N2" s="30">
        <v>579.82230750881524</v>
      </c>
      <c r="O2" s="30">
        <v>1016.0026843713329</v>
      </c>
      <c r="P2" s="30">
        <v>1144.692844176938</v>
      </c>
      <c r="Q2" s="30">
        <v>1047.6497672441251</v>
      </c>
      <c r="R2" s="30">
        <v>1136.285460532968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277.20454762587178</v>
      </c>
      <c r="D60" s="4">
        <v>241.5</v>
      </c>
      <c r="E60" s="4">
        <v>301.09934999999996</v>
      </c>
      <c r="F60" s="4">
        <v>351.7</v>
      </c>
      <c r="G60" s="4">
        <v>371.59978000000001</v>
      </c>
      <c r="H60" s="4">
        <v>401.95375943441326</v>
      </c>
      <c r="I60" s="4">
        <v>431.60305</v>
      </c>
      <c r="J60" s="4">
        <v>426.19271999999995</v>
      </c>
      <c r="K60" s="4">
        <v>460.10077000000001</v>
      </c>
      <c r="L60" s="4">
        <v>466.49570000000006</v>
      </c>
      <c r="M60" s="4">
        <v>540.96207127161586</v>
      </c>
      <c r="N60" s="4">
        <v>579.82230750881524</v>
      </c>
      <c r="O60" s="4">
        <v>1016.0026843713329</v>
      </c>
      <c r="P60" s="4">
        <v>1144.692844176938</v>
      </c>
      <c r="Q60" s="4">
        <v>1047.6497672441251</v>
      </c>
      <c r="R60" s="4">
        <v>1136.285460532968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421</v>
      </c>
      <c r="B1" s="43" t="s">
        <v>148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20122.770368919773</v>
      </c>
      <c r="D2" s="30">
        <v>20563.815349999997</v>
      </c>
      <c r="E2" s="30">
        <v>19991.428690000001</v>
      </c>
      <c r="F2" s="30">
        <v>22991.342720000004</v>
      </c>
      <c r="G2" s="30">
        <v>21210.964359999998</v>
      </c>
      <c r="H2" s="30">
        <v>20510.227501823163</v>
      </c>
      <c r="I2" s="30">
        <v>19565.109769999999</v>
      </c>
      <c r="J2" s="30">
        <v>18902.145380000002</v>
      </c>
      <c r="K2" s="30">
        <v>19135.912559999997</v>
      </c>
      <c r="L2" s="30">
        <v>19106.093090000002</v>
      </c>
      <c r="M2" s="30">
        <v>21859.193961170138</v>
      </c>
      <c r="N2" s="30">
        <v>19838.486157715623</v>
      </c>
      <c r="O2" s="30">
        <v>21631.279516892024</v>
      </c>
      <c r="P2" s="30">
        <v>20718.525118940961</v>
      </c>
      <c r="Q2" s="30">
        <v>19577.775760222336</v>
      </c>
      <c r="R2" s="30">
        <v>19925.82176492309</v>
      </c>
    </row>
    <row r="3" spans="1:18" ht="11.25" customHeight="1" x14ac:dyDescent="0.25">
      <c r="A3" s="46" t="s">
        <v>4</v>
      </c>
      <c r="B3" s="47" t="s">
        <v>5</v>
      </c>
      <c r="C3" s="4">
        <v>4822.9477114638912</v>
      </c>
      <c r="D3" s="4">
        <v>5268.8464299999996</v>
      </c>
      <c r="E3" s="4">
        <v>5117.3607800000009</v>
      </c>
      <c r="F3" s="4">
        <v>6383.0767900000001</v>
      </c>
      <c r="G3" s="4">
        <v>5432.7445300000009</v>
      </c>
      <c r="H3" s="4">
        <v>4251.4955949516034</v>
      </c>
      <c r="I3" s="4">
        <v>4331.7025599999997</v>
      </c>
      <c r="J3" s="4">
        <v>4412.3753199999983</v>
      </c>
      <c r="K3" s="4">
        <v>4195.1934399999982</v>
      </c>
      <c r="L3" s="4">
        <v>4269.4869000000008</v>
      </c>
      <c r="M3" s="4">
        <v>4873.5786721372951</v>
      </c>
      <c r="N3" s="4">
        <v>4510.0832714259732</v>
      </c>
      <c r="O3" s="4">
        <v>4695.8351476492398</v>
      </c>
      <c r="P3" s="4">
        <v>4152.3736327779861</v>
      </c>
      <c r="Q3" s="4">
        <v>3726.3671322751984</v>
      </c>
      <c r="R3" s="4">
        <v>3483.9748539886468</v>
      </c>
    </row>
    <row r="4" spans="1:18" ht="11.25" customHeight="1" x14ac:dyDescent="0.25">
      <c r="A4" s="48" t="s">
        <v>304</v>
      </c>
      <c r="B4" s="49" t="s">
        <v>305</v>
      </c>
      <c r="C4" s="3">
        <v>4350.410854928803</v>
      </c>
      <c r="D4" s="3">
        <v>4761.5848499999993</v>
      </c>
      <c r="E4" s="3">
        <v>4520.248990000001</v>
      </c>
      <c r="F4" s="3">
        <v>5726.8561800000007</v>
      </c>
      <c r="G4" s="3">
        <v>4328.9914000000008</v>
      </c>
      <c r="H4" s="3">
        <v>3719.3814599653851</v>
      </c>
      <c r="I4" s="3">
        <v>3836.3596399999997</v>
      </c>
      <c r="J4" s="3">
        <v>3835.8925299999983</v>
      </c>
      <c r="K4" s="3">
        <v>3704.196739999999</v>
      </c>
      <c r="L4" s="3">
        <v>3848.6230700000006</v>
      </c>
      <c r="M4" s="3">
        <v>4437.9597843272868</v>
      </c>
      <c r="N4" s="3">
        <v>4105.8158046853223</v>
      </c>
      <c r="O4" s="3">
        <v>4297.5860852000524</v>
      </c>
      <c r="P4" s="3">
        <v>3774.7138829393139</v>
      </c>
      <c r="Q4" s="3">
        <v>3365.5443913645167</v>
      </c>
      <c r="R4" s="3">
        <v>3132.7234180665073</v>
      </c>
    </row>
    <row r="5" spans="1:18" ht="11.25" customHeight="1" x14ac:dyDescent="0.25">
      <c r="A5" s="50" t="s">
        <v>306</v>
      </c>
      <c r="B5" s="51" t="s">
        <v>307</v>
      </c>
      <c r="C5" s="2">
        <v>4300.7090804231657</v>
      </c>
      <c r="D5" s="2">
        <v>4718.7839699999995</v>
      </c>
      <c r="E5" s="2">
        <v>4490.2516700000006</v>
      </c>
      <c r="F5" s="2">
        <v>5696.9485300000006</v>
      </c>
      <c r="G5" s="2">
        <v>4310.5911900000001</v>
      </c>
      <c r="H5" s="2">
        <v>3707.1334075395039</v>
      </c>
      <c r="I5" s="2">
        <v>3829.4800799999998</v>
      </c>
      <c r="J5" s="2">
        <v>3825.6924299999982</v>
      </c>
      <c r="K5" s="2">
        <v>3696.096849999999</v>
      </c>
      <c r="L5" s="2">
        <v>3836.8226600000003</v>
      </c>
      <c r="M5" s="2">
        <v>4428.4537020072976</v>
      </c>
      <c r="N5" s="2">
        <v>4099.9582207383119</v>
      </c>
      <c r="O5" s="2">
        <v>4292.8800382912286</v>
      </c>
      <c r="P5" s="2">
        <v>3770.0037040402967</v>
      </c>
      <c r="Q5" s="2">
        <v>3362.414057133793</v>
      </c>
      <c r="R5" s="2">
        <v>3131.1469571674174</v>
      </c>
    </row>
    <row r="6" spans="1:18" ht="11.25" customHeight="1" x14ac:dyDescent="0.25">
      <c r="A6" s="52" t="s">
        <v>6</v>
      </c>
      <c r="B6" s="53" t="s">
        <v>7</v>
      </c>
      <c r="C6" s="1">
        <v>2.3884675932309776</v>
      </c>
      <c r="D6" s="1">
        <v>0</v>
      </c>
      <c r="E6" s="1">
        <v>0</v>
      </c>
      <c r="F6" s="1">
        <v>80.804940000000002</v>
      </c>
      <c r="G6" s="1">
        <v>37.596919999999997</v>
      </c>
      <c r="H6" s="1">
        <v>17.747473655862606</v>
      </c>
      <c r="I6" s="1">
        <v>20.593499999999999</v>
      </c>
      <c r="J6" s="1">
        <v>10.600289999999999</v>
      </c>
      <c r="K6" s="1">
        <v>12.0997</v>
      </c>
      <c r="L6" s="1">
        <v>51.008090000000003</v>
      </c>
      <c r="M6" s="1">
        <v>62.028326277119518</v>
      </c>
      <c r="N6" s="1">
        <v>86.462255227776183</v>
      </c>
      <c r="O6" s="1">
        <v>72.800597535761781</v>
      </c>
      <c r="P6" s="1">
        <v>33.91803511597211</v>
      </c>
      <c r="Q6" s="1">
        <v>48.72468924200556</v>
      </c>
      <c r="R6" s="1">
        <v>18.440068914641969</v>
      </c>
    </row>
    <row r="7" spans="1:18" ht="11.25" customHeight="1" x14ac:dyDescent="0.25">
      <c r="A7" s="52" t="s">
        <v>8</v>
      </c>
      <c r="B7" s="53" t="s">
        <v>9</v>
      </c>
      <c r="C7" s="1">
        <v>34.46566860459825</v>
      </c>
      <c r="D7" s="1">
        <v>32.000690000000759</v>
      </c>
      <c r="E7" s="1">
        <v>23.599799999999998</v>
      </c>
      <c r="F7" s="1">
        <v>447.62710999999933</v>
      </c>
      <c r="G7" s="1">
        <v>245.28460999999999</v>
      </c>
      <c r="H7" s="1">
        <v>107.10240627510773</v>
      </c>
      <c r="I7" s="1">
        <v>133.48116999999999</v>
      </c>
      <c r="J7" s="1">
        <v>232.60657000000003</v>
      </c>
      <c r="K7" s="1">
        <v>190.89641999999998</v>
      </c>
      <c r="L7" s="1">
        <v>139.4143</v>
      </c>
      <c r="M7" s="1">
        <v>144.95545246827965</v>
      </c>
      <c r="N7" s="1">
        <v>170.41716627303853</v>
      </c>
      <c r="O7" s="1">
        <v>213.88732425580793</v>
      </c>
      <c r="P7" s="1">
        <v>59.497649062047202</v>
      </c>
      <c r="Q7" s="1">
        <v>82.831706956983069</v>
      </c>
      <c r="R7" s="1">
        <v>40.245665634305254</v>
      </c>
    </row>
    <row r="8" spans="1:18" ht="11.25" customHeight="1" x14ac:dyDescent="0.25">
      <c r="A8" s="52" t="s">
        <v>10</v>
      </c>
      <c r="B8" s="53" t="s">
        <v>11</v>
      </c>
      <c r="C8" s="1">
        <v>4260.0572807520984</v>
      </c>
      <c r="D8" s="1">
        <v>4680.8820999999989</v>
      </c>
      <c r="E8" s="1">
        <v>4462.3182800000004</v>
      </c>
      <c r="F8" s="1">
        <v>5163.6878900000011</v>
      </c>
      <c r="G8" s="1">
        <v>4004.8055100000001</v>
      </c>
      <c r="H8" s="1">
        <v>3538.4789250694885</v>
      </c>
      <c r="I8" s="1">
        <v>3644.1487299999999</v>
      </c>
      <c r="J8" s="1">
        <v>3551.9861899999978</v>
      </c>
      <c r="K8" s="1">
        <v>3451.5995799999992</v>
      </c>
      <c r="L8" s="1">
        <v>3618.50279</v>
      </c>
      <c r="M8" s="1">
        <v>4218.7470800403453</v>
      </c>
      <c r="N8" s="1">
        <v>3837.6568662160257</v>
      </c>
      <c r="O8" s="1">
        <v>3971.1773080540675</v>
      </c>
      <c r="P8" s="1">
        <v>3656.0231546653422</v>
      </c>
      <c r="Q8" s="1">
        <v>3229.0663583947626</v>
      </c>
      <c r="R8" s="1">
        <v>3065.770168303523</v>
      </c>
    </row>
    <row r="9" spans="1:18" ht="11.25" customHeight="1" x14ac:dyDescent="0.25">
      <c r="A9" s="52" t="s">
        <v>12</v>
      </c>
      <c r="B9" s="53" t="s">
        <v>13</v>
      </c>
      <c r="C9" s="1">
        <v>3.7976634732372574</v>
      </c>
      <c r="D9" s="1">
        <v>5.9011800000000001</v>
      </c>
      <c r="E9" s="1">
        <v>4.3335900000000001</v>
      </c>
      <c r="F9" s="1">
        <v>4.8285900000000002</v>
      </c>
      <c r="G9" s="1">
        <v>22.904150000000001</v>
      </c>
      <c r="H9" s="1">
        <v>43.804602539045078</v>
      </c>
      <c r="I9" s="1">
        <v>31.256680000000003</v>
      </c>
      <c r="J9" s="1">
        <v>30.499379999999999</v>
      </c>
      <c r="K9" s="1">
        <v>41.501150000000003</v>
      </c>
      <c r="L9" s="1">
        <v>27.897480000000002</v>
      </c>
      <c r="M9" s="1">
        <v>2.7228432215531253</v>
      </c>
      <c r="N9" s="1">
        <v>5.4219330214718573</v>
      </c>
      <c r="O9" s="1">
        <v>35.01480844559093</v>
      </c>
      <c r="P9" s="1">
        <v>20.564865196934928</v>
      </c>
      <c r="Q9" s="1">
        <v>1.7913025400416758</v>
      </c>
      <c r="R9" s="1">
        <v>6.6910543149474186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49.701774505637388</v>
      </c>
      <c r="D11" s="2">
        <v>42.80088000000012</v>
      </c>
      <c r="E11" s="2">
        <v>29.997319999999995</v>
      </c>
      <c r="F11" s="2">
        <v>29.907649999999961</v>
      </c>
      <c r="G11" s="2">
        <v>18.40021000000047</v>
      </c>
      <c r="H11" s="2">
        <v>12.248052425881156</v>
      </c>
      <c r="I11" s="2">
        <v>6.8795599999999242</v>
      </c>
      <c r="J11" s="2">
        <v>10.200099999999914</v>
      </c>
      <c r="K11" s="2">
        <v>8.0998899999999949</v>
      </c>
      <c r="L11" s="2">
        <v>5.5003899999999426</v>
      </c>
      <c r="M11" s="2">
        <v>6.8071203492723953</v>
      </c>
      <c r="N11" s="2">
        <v>4.0652606691712663</v>
      </c>
      <c r="O11" s="2">
        <v>2.0063547502303436</v>
      </c>
      <c r="P11" s="2">
        <v>2.0112245071253483</v>
      </c>
      <c r="Q11" s="2">
        <v>1.3375609469983374</v>
      </c>
      <c r="R11" s="2">
        <v>0.66881456879491452</v>
      </c>
    </row>
    <row r="12" spans="1:18" ht="11.25" customHeight="1" x14ac:dyDescent="0.25">
      <c r="A12" s="52" t="s">
        <v>16</v>
      </c>
      <c r="B12" s="53" t="s">
        <v>17</v>
      </c>
      <c r="C12" s="1">
        <v>49.701774505637388</v>
      </c>
      <c r="D12" s="1">
        <v>42.80088000000012</v>
      </c>
      <c r="E12" s="1">
        <v>29.997319999999995</v>
      </c>
      <c r="F12" s="1">
        <v>29.907649999999961</v>
      </c>
      <c r="G12" s="1">
        <v>18.40021000000047</v>
      </c>
      <c r="H12" s="1">
        <v>12.248052425881156</v>
      </c>
      <c r="I12" s="1">
        <v>6.8795599999999242</v>
      </c>
      <c r="J12" s="1">
        <v>10.200099999999914</v>
      </c>
      <c r="K12" s="1">
        <v>8.0998899999999949</v>
      </c>
      <c r="L12" s="1">
        <v>5.5003899999999426</v>
      </c>
      <c r="M12" s="1">
        <v>6.8071203492723953</v>
      </c>
      <c r="N12" s="1">
        <v>4.0652606691712663</v>
      </c>
      <c r="O12" s="1">
        <v>2.0063547502303436</v>
      </c>
      <c r="P12" s="1">
        <v>2.0112245071253483</v>
      </c>
      <c r="Q12" s="1">
        <v>1.3375609469983374</v>
      </c>
      <c r="R12" s="1">
        <v>0.66881456879491452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6.30002</v>
      </c>
      <c r="M14" s="2">
        <v>2.6989619707163723</v>
      </c>
      <c r="N14" s="2">
        <v>1.7923232778389888</v>
      </c>
      <c r="O14" s="2">
        <v>2.6996921585934075</v>
      </c>
      <c r="P14" s="2">
        <v>2.6989543918917107</v>
      </c>
      <c r="Q14" s="2">
        <v>1.7927732837252648</v>
      </c>
      <c r="R14" s="2">
        <v>0.90764633029479269</v>
      </c>
    </row>
    <row r="15" spans="1:18" ht="11.25" customHeight="1" x14ac:dyDescent="0.25">
      <c r="A15" s="54" t="s">
        <v>310</v>
      </c>
      <c r="B15" s="49" t="s">
        <v>311</v>
      </c>
      <c r="C15" s="3">
        <v>462.72063002168989</v>
      </c>
      <c r="D15" s="3">
        <v>504.04557</v>
      </c>
      <c r="E15" s="3">
        <v>583.51511000000005</v>
      </c>
      <c r="F15" s="3">
        <v>572.32060999999999</v>
      </c>
      <c r="G15" s="3">
        <v>1095.6533299999999</v>
      </c>
      <c r="H15" s="3">
        <v>529.68003090423713</v>
      </c>
      <c r="I15" s="3">
        <v>485.04535000000004</v>
      </c>
      <c r="J15" s="3">
        <v>569.68121000000008</v>
      </c>
      <c r="K15" s="3">
        <v>481.79644000000002</v>
      </c>
      <c r="L15" s="3">
        <v>417.56292000000002</v>
      </c>
      <c r="M15" s="3">
        <v>430.86560425631188</v>
      </c>
      <c r="N15" s="3">
        <v>399.65032335164096</v>
      </c>
      <c r="O15" s="3">
        <v>393.49577686069148</v>
      </c>
      <c r="P15" s="3">
        <v>376.68047627533377</v>
      </c>
      <c r="Q15" s="3">
        <v>360.82274091068183</v>
      </c>
      <c r="R15" s="3">
        <v>351.25143592213965</v>
      </c>
    </row>
    <row r="16" spans="1:18" ht="11.25" customHeight="1" x14ac:dyDescent="0.25">
      <c r="A16" s="50" t="s">
        <v>22</v>
      </c>
      <c r="B16" s="51" t="s">
        <v>23</v>
      </c>
      <c r="C16" s="2">
        <v>222.29698640521252</v>
      </c>
      <c r="D16" s="2">
        <v>262.49599000000001</v>
      </c>
      <c r="E16" s="2">
        <v>263.40137000000004</v>
      </c>
      <c r="F16" s="2">
        <v>272.57541999999995</v>
      </c>
      <c r="G16" s="2">
        <v>786.62259999999992</v>
      </c>
      <c r="H16" s="2">
        <v>259.35129942572854</v>
      </c>
      <c r="I16" s="2">
        <v>205.45801000000003</v>
      </c>
      <c r="J16" s="2">
        <v>203.61166</v>
      </c>
      <c r="K16" s="2">
        <v>137.59656999999999</v>
      </c>
      <c r="L16" s="2">
        <v>134.20825000000002</v>
      </c>
      <c r="M16" s="2">
        <v>112.40111741001432</v>
      </c>
      <c r="N16" s="2">
        <v>97.517822581022784</v>
      </c>
      <c r="O16" s="2">
        <v>104.94646593759595</v>
      </c>
      <c r="P16" s="2">
        <v>113.4249679648793</v>
      </c>
      <c r="Q16" s="2">
        <v>106.06902197720645</v>
      </c>
      <c r="R16" s="2">
        <v>89.044916468805894</v>
      </c>
    </row>
    <row r="17" spans="1:18" ht="11.25" customHeight="1" x14ac:dyDescent="0.25">
      <c r="A17" s="55" t="s">
        <v>25</v>
      </c>
      <c r="B17" s="51" t="s">
        <v>26</v>
      </c>
      <c r="C17" s="2">
        <v>224.65977697701612</v>
      </c>
      <c r="D17" s="2">
        <v>221.94970999999998</v>
      </c>
      <c r="E17" s="2">
        <v>300.51375999999999</v>
      </c>
      <c r="F17" s="2">
        <v>275.34039999999999</v>
      </c>
      <c r="G17" s="2">
        <v>289.43229000000002</v>
      </c>
      <c r="H17" s="2">
        <v>251.69753275286263</v>
      </c>
      <c r="I17" s="2">
        <v>260.39580000000001</v>
      </c>
      <c r="J17" s="2">
        <v>349.86910000000006</v>
      </c>
      <c r="K17" s="2">
        <v>302.20033999999998</v>
      </c>
      <c r="L17" s="2">
        <v>241.84218999999999</v>
      </c>
      <c r="M17" s="2">
        <v>274.99456352898403</v>
      </c>
      <c r="N17" s="2">
        <v>241.94332131013604</v>
      </c>
      <c r="O17" s="2">
        <v>233.61454549179618</v>
      </c>
      <c r="P17" s="2">
        <v>232.20417698515286</v>
      </c>
      <c r="Q17" s="2">
        <v>221.31510237606716</v>
      </c>
      <c r="R17" s="2">
        <v>223.51126219414203</v>
      </c>
    </row>
    <row r="18" spans="1:18" ht="11.25" customHeight="1" x14ac:dyDescent="0.25">
      <c r="A18" s="56" t="s">
        <v>312</v>
      </c>
      <c r="B18" s="51" t="s">
        <v>24</v>
      </c>
      <c r="C18" s="2">
        <v>15.763866639461234</v>
      </c>
      <c r="D18" s="2">
        <v>19.599869999999999</v>
      </c>
      <c r="E18" s="2">
        <v>19.599979999999999</v>
      </c>
      <c r="F18" s="2">
        <v>23.90146</v>
      </c>
      <c r="G18" s="2">
        <v>19.59844</v>
      </c>
      <c r="H18" s="2">
        <v>18.153506932390933</v>
      </c>
      <c r="I18" s="2">
        <v>19.19154</v>
      </c>
      <c r="J18" s="2">
        <v>16.20045</v>
      </c>
      <c r="K18" s="2">
        <v>29.099340000000002</v>
      </c>
      <c r="L18" s="2">
        <v>29.111619999999998</v>
      </c>
      <c r="M18" s="2">
        <v>32.483041941339401</v>
      </c>
      <c r="N18" s="2">
        <v>40.603802863874691</v>
      </c>
      <c r="O18" s="2">
        <v>43.470162393179478</v>
      </c>
      <c r="P18" s="2">
        <v>24.363646219731724</v>
      </c>
      <c r="Q18" s="2">
        <v>31.527838196667393</v>
      </c>
      <c r="R18" s="2">
        <v>36.784413289058413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0.50333000000000006</v>
      </c>
      <c r="G19" s="2">
        <v>0</v>
      </c>
      <c r="H19" s="2">
        <v>0.47769179325499</v>
      </c>
      <c r="I19" s="2">
        <v>0</v>
      </c>
      <c r="J19" s="2">
        <v>0</v>
      </c>
      <c r="K19" s="2">
        <v>12.90019</v>
      </c>
      <c r="L19" s="2">
        <v>12.40086</v>
      </c>
      <c r="M19" s="2">
        <v>10.986881375974137</v>
      </c>
      <c r="N19" s="2">
        <v>19.585376596607489</v>
      </c>
      <c r="O19" s="2">
        <v>11.464603038119836</v>
      </c>
      <c r="P19" s="2">
        <v>6.6876851055698898</v>
      </c>
      <c r="Q19" s="2">
        <v>1.9107783607408253</v>
      </c>
      <c r="R19" s="2">
        <v>1.9108439701333304</v>
      </c>
    </row>
    <row r="20" spans="1:18" ht="11.25" customHeight="1" x14ac:dyDescent="0.25">
      <c r="A20" s="48" t="s">
        <v>29</v>
      </c>
      <c r="B20" s="49" t="s">
        <v>30</v>
      </c>
      <c r="C20" s="3">
        <v>9.816226513398874</v>
      </c>
      <c r="D20" s="3">
        <v>3.2160099999999998</v>
      </c>
      <c r="E20" s="3">
        <v>13.596679999999999</v>
      </c>
      <c r="F20" s="3">
        <v>83.9</v>
      </c>
      <c r="G20" s="3">
        <v>8.0998000000000001</v>
      </c>
      <c r="H20" s="3">
        <v>2.4341040819805717</v>
      </c>
      <c r="I20" s="3">
        <v>10.29757</v>
      </c>
      <c r="J20" s="3">
        <v>6.8015800000000004</v>
      </c>
      <c r="K20" s="3">
        <v>9.2002600000000001</v>
      </c>
      <c r="L20" s="3">
        <v>3.30091</v>
      </c>
      <c r="M20" s="3">
        <v>4.7532835536971749</v>
      </c>
      <c r="N20" s="3">
        <v>4.6171433890090343</v>
      </c>
      <c r="O20" s="3">
        <v>4.7532855884954364</v>
      </c>
      <c r="P20" s="3">
        <v>0.97927356333826376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3166.4943246109115</v>
      </c>
      <c r="D21" s="4">
        <v>3203.2876900000001</v>
      </c>
      <c r="E21" s="4">
        <v>2901.4339999999997</v>
      </c>
      <c r="F21" s="4">
        <v>2635.8003499999995</v>
      </c>
      <c r="G21" s="4">
        <v>2301.6025300000001</v>
      </c>
      <c r="H21" s="4">
        <v>2115.0034325137949</v>
      </c>
      <c r="I21" s="4">
        <v>1540.4207000000001</v>
      </c>
      <c r="J21" s="4">
        <v>1285.45911</v>
      </c>
      <c r="K21" s="4">
        <v>1169.6037700000002</v>
      </c>
      <c r="L21" s="4">
        <v>1320.5444600000001</v>
      </c>
      <c r="M21" s="4">
        <v>1414.1319272884775</v>
      </c>
      <c r="N21" s="4">
        <v>1079.3434903045222</v>
      </c>
      <c r="O21" s="4">
        <v>1257.0045846750959</v>
      </c>
      <c r="P21" s="4">
        <v>1013.5793451360826</v>
      </c>
      <c r="Q21" s="4">
        <v>1028.4005099530934</v>
      </c>
      <c r="R21" s="4">
        <v>916.02822557495722</v>
      </c>
    </row>
    <row r="22" spans="1:18" ht="11.25" customHeight="1" x14ac:dyDescent="0.25">
      <c r="A22" s="48" t="s">
        <v>313</v>
      </c>
      <c r="B22" s="49" t="s">
        <v>314</v>
      </c>
      <c r="C22" s="3">
        <v>2.0063141631326289</v>
      </c>
      <c r="D22" s="3">
        <v>2.0008600000001024</v>
      </c>
      <c r="E22" s="3">
        <v>1.0001699999993434</v>
      </c>
      <c r="F22" s="3">
        <v>1.0009899999995469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2.0063141631326289</v>
      </c>
      <c r="D23" s="2">
        <v>2.0008600000001024</v>
      </c>
      <c r="E23" s="2">
        <v>1.0001699999993434</v>
      </c>
      <c r="F23" s="2">
        <v>1.0009899999995469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2.0063141631326289</v>
      </c>
      <c r="D24" s="1">
        <v>2.0008600000001024</v>
      </c>
      <c r="E24" s="1">
        <v>1.0001699999993434</v>
      </c>
      <c r="F24" s="1">
        <v>1.0009899999995469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3164.4880104477788</v>
      </c>
      <c r="D30" s="3">
        <v>3201.28683</v>
      </c>
      <c r="E30" s="3">
        <v>2900.4338300000004</v>
      </c>
      <c r="F30" s="3">
        <v>2634.79936</v>
      </c>
      <c r="G30" s="3">
        <v>2301.6025300000001</v>
      </c>
      <c r="H30" s="3">
        <v>2115.0034325137949</v>
      </c>
      <c r="I30" s="3">
        <v>1540.4207000000001</v>
      </c>
      <c r="J30" s="3">
        <v>1285.45911</v>
      </c>
      <c r="K30" s="3">
        <v>1169.6037700000002</v>
      </c>
      <c r="L30" s="3">
        <v>1320.5444600000001</v>
      </c>
      <c r="M30" s="3">
        <v>1414.1319272884775</v>
      </c>
      <c r="N30" s="3">
        <v>1079.3434903045222</v>
      </c>
      <c r="O30" s="3">
        <v>1257.0045846750959</v>
      </c>
      <c r="P30" s="3">
        <v>1013.5793451360826</v>
      </c>
      <c r="Q30" s="3">
        <v>1028.4005099530934</v>
      </c>
      <c r="R30" s="3">
        <v>916.02822557495722</v>
      </c>
    </row>
    <row r="31" spans="1:18" ht="11.25" customHeight="1" x14ac:dyDescent="0.25">
      <c r="A31" s="50" t="s">
        <v>321</v>
      </c>
      <c r="B31" s="51" t="s">
        <v>322</v>
      </c>
      <c r="C31" s="2">
        <v>813.33056240312408</v>
      </c>
      <c r="D31" s="2">
        <v>818.44534999999996</v>
      </c>
      <c r="E31" s="2">
        <v>932.44668000000001</v>
      </c>
      <c r="F31" s="2">
        <v>941.31845999999996</v>
      </c>
      <c r="G31" s="2">
        <v>884.86550999999997</v>
      </c>
      <c r="H31" s="2">
        <v>874.53192357797752</v>
      </c>
      <c r="I31" s="2">
        <v>221.30316999999999</v>
      </c>
      <c r="J31" s="2">
        <v>275.60357999999997</v>
      </c>
      <c r="K31" s="2">
        <v>264.34216000000004</v>
      </c>
      <c r="L31" s="2">
        <v>232.76092</v>
      </c>
      <c r="M31" s="2">
        <v>289.99402170215217</v>
      </c>
      <c r="N31" s="2">
        <v>295.05330568992269</v>
      </c>
      <c r="O31" s="2">
        <v>298.50852880887925</v>
      </c>
      <c r="P31" s="2">
        <v>300.03837681473749</v>
      </c>
      <c r="Q31" s="2">
        <v>485.11323829653338</v>
      </c>
      <c r="R31" s="2">
        <v>362.5908864054602</v>
      </c>
    </row>
    <row r="32" spans="1:18" ht="11.25" customHeight="1" x14ac:dyDescent="0.25">
      <c r="A32" s="52" t="s">
        <v>323</v>
      </c>
      <c r="B32" s="53" t="s">
        <v>43</v>
      </c>
      <c r="C32" s="1">
        <v>813.33056240312408</v>
      </c>
      <c r="D32" s="1">
        <v>818.44534999999996</v>
      </c>
      <c r="E32" s="1">
        <v>932.44668000000001</v>
      </c>
      <c r="F32" s="1">
        <v>941.31845999999996</v>
      </c>
      <c r="G32" s="1">
        <v>884.86550999999997</v>
      </c>
      <c r="H32" s="1">
        <v>874.53192357797752</v>
      </c>
      <c r="I32" s="1">
        <v>221.30316999999999</v>
      </c>
      <c r="J32" s="1">
        <v>275.60357999999997</v>
      </c>
      <c r="K32" s="1">
        <v>264.34216000000004</v>
      </c>
      <c r="L32" s="1">
        <v>232.76092</v>
      </c>
      <c r="M32" s="1">
        <v>289.99402170215217</v>
      </c>
      <c r="N32" s="1">
        <v>295.05330568992269</v>
      </c>
      <c r="O32" s="1">
        <v>298.50852880887925</v>
      </c>
      <c r="P32" s="1">
        <v>300.03837681473749</v>
      </c>
      <c r="Q32" s="1">
        <v>485.11323829653338</v>
      </c>
      <c r="R32" s="1">
        <v>362.5908864054602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37.35559256181412</v>
      </c>
      <c r="D34" s="2">
        <v>21.965240000000001</v>
      </c>
      <c r="E34" s="2">
        <v>29.67914</v>
      </c>
      <c r="F34" s="2">
        <v>21.99399</v>
      </c>
      <c r="G34" s="2">
        <v>9.9041499999999996</v>
      </c>
      <c r="H34" s="2">
        <v>12.18115938156652</v>
      </c>
      <c r="I34" s="2">
        <v>24.299980000000001</v>
      </c>
      <c r="J34" s="2">
        <v>23.201430000000002</v>
      </c>
      <c r="K34" s="2">
        <v>13.299969999999998</v>
      </c>
      <c r="L34" s="2">
        <v>14.39631</v>
      </c>
      <c r="M34" s="2">
        <v>16.599841850467563</v>
      </c>
      <c r="N34" s="2">
        <v>23.144259417702113</v>
      </c>
      <c r="O34" s="2">
        <v>31.95745283556024</v>
      </c>
      <c r="P34" s="2">
        <v>19.84808556386011</v>
      </c>
      <c r="Q34" s="2">
        <v>16.552022606302835</v>
      </c>
      <c r="R34" s="2">
        <v>13.232053195428612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1.1000000000000001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384.07284368483238</v>
      </c>
      <c r="D43" s="2">
        <v>337.95463999999998</v>
      </c>
      <c r="E43" s="2">
        <v>528.79381999999998</v>
      </c>
      <c r="F43" s="2">
        <v>543.72005999999999</v>
      </c>
      <c r="G43" s="2">
        <v>427.83118999999999</v>
      </c>
      <c r="H43" s="2">
        <v>380.74885954094981</v>
      </c>
      <c r="I43" s="2">
        <v>367.40162999999995</v>
      </c>
      <c r="J43" s="2">
        <v>299.81325999999996</v>
      </c>
      <c r="K43" s="2">
        <v>279.21413000000001</v>
      </c>
      <c r="L43" s="2">
        <v>332.80975999999998</v>
      </c>
      <c r="M43" s="2">
        <v>401.31068025246378</v>
      </c>
      <c r="N43" s="2">
        <v>267.12381245947705</v>
      </c>
      <c r="O43" s="2">
        <v>287.5459439650719</v>
      </c>
      <c r="P43" s="2">
        <v>228.35302918841128</v>
      </c>
      <c r="Q43" s="2">
        <v>173.14057136208285</v>
      </c>
      <c r="R43" s="2">
        <v>183.03463887710228</v>
      </c>
    </row>
    <row r="44" spans="1:18" ht="11.25" customHeight="1" x14ac:dyDescent="0.25">
      <c r="A44" s="50" t="s">
        <v>328</v>
      </c>
      <c r="B44" s="51" t="s">
        <v>61</v>
      </c>
      <c r="C44" s="2">
        <v>1890.7223097864762</v>
      </c>
      <c r="D44" s="2">
        <v>1992.2228800000003</v>
      </c>
      <c r="E44" s="2">
        <v>1290.5156900000002</v>
      </c>
      <c r="F44" s="2">
        <v>989.86763999999994</v>
      </c>
      <c r="G44" s="2">
        <v>861.90674999999987</v>
      </c>
      <c r="H44" s="2">
        <v>784.37873398151714</v>
      </c>
      <c r="I44" s="2">
        <v>793.26880000000006</v>
      </c>
      <c r="J44" s="2">
        <v>682.14019000000008</v>
      </c>
      <c r="K44" s="2">
        <v>610.64752999999996</v>
      </c>
      <c r="L44" s="2">
        <v>738.57835000000011</v>
      </c>
      <c r="M44" s="2">
        <v>691.68161501780332</v>
      </c>
      <c r="N44" s="2">
        <v>481.50771559959759</v>
      </c>
      <c r="O44" s="2">
        <v>596.14403693313136</v>
      </c>
      <c r="P44" s="2">
        <v>428.97750742429918</v>
      </c>
      <c r="Q44" s="2">
        <v>318.13941052245201</v>
      </c>
      <c r="R44" s="2">
        <v>326.71888201554526</v>
      </c>
    </row>
    <row r="45" spans="1:18" ht="11.25" customHeight="1" x14ac:dyDescent="0.25">
      <c r="A45" s="50" t="s">
        <v>329</v>
      </c>
      <c r="B45" s="51" t="s">
        <v>330</v>
      </c>
      <c r="C45" s="2">
        <v>39.006702011532042</v>
      </c>
      <c r="D45" s="2">
        <v>30.698720000000002</v>
      </c>
      <c r="E45" s="2">
        <v>118.99850000000001</v>
      </c>
      <c r="F45" s="2">
        <v>137.89920999999998</v>
      </c>
      <c r="G45" s="2">
        <v>117.09493000000001</v>
      </c>
      <c r="H45" s="2">
        <v>63.162756031783715</v>
      </c>
      <c r="I45" s="2">
        <v>134.14712</v>
      </c>
      <c r="J45" s="2">
        <v>4.7006500000000004</v>
      </c>
      <c r="K45" s="2">
        <v>0.99997999999999998</v>
      </c>
      <c r="L45" s="2">
        <v>1.99912</v>
      </c>
      <c r="M45" s="2">
        <v>14.545768465590763</v>
      </c>
      <c r="N45" s="2">
        <v>12.514397137822719</v>
      </c>
      <c r="O45" s="2">
        <v>42.848622132453386</v>
      </c>
      <c r="P45" s="2">
        <v>36.362346144774627</v>
      </c>
      <c r="Q45" s="2">
        <v>35.455267165722212</v>
      </c>
      <c r="R45" s="2">
        <v>30.451765081420877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49.500059999999998</v>
      </c>
      <c r="G49" s="1">
        <v>24</v>
      </c>
      <c r="H49" s="1">
        <v>0.74052884555222442</v>
      </c>
      <c r="I49" s="1">
        <v>0.79954000000000003</v>
      </c>
      <c r="J49" s="1">
        <v>0.79952000000000001</v>
      </c>
      <c r="K49" s="1">
        <v>0</v>
      </c>
      <c r="L49" s="1">
        <v>0</v>
      </c>
      <c r="M49" s="1">
        <v>11.249692902098436</v>
      </c>
      <c r="N49" s="1">
        <v>6.7579931122037342</v>
      </c>
      <c r="O49" s="1">
        <v>3.749380461223399</v>
      </c>
      <c r="P49" s="1">
        <v>3.7498743926185178</v>
      </c>
      <c r="Q49" s="1">
        <v>5.2545801847079154</v>
      </c>
      <c r="R49" s="1">
        <v>2.2454971040573022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39.006702011532042</v>
      </c>
      <c r="D51" s="1">
        <v>30.698720000000002</v>
      </c>
      <c r="E51" s="1">
        <v>118.99850000000001</v>
      </c>
      <c r="F51" s="1">
        <v>88.399149999999992</v>
      </c>
      <c r="G51" s="1">
        <v>93.094930000000005</v>
      </c>
      <c r="H51" s="1">
        <v>62.422227186231488</v>
      </c>
      <c r="I51" s="1">
        <v>133.34757999999999</v>
      </c>
      <c r="J51" s="1">
        <v>3.9011300000000002</v>
      </c>
      <c r="K51" s="1">
        <v>0.99997999999999998</v>
      </c>
      <c r="L51" s="1">
        <v>1.99912</v>
      </c>
      <c r="M51" s="1">
        <v>3.2960755634923271</v>
      </c>
      <c r="N51" s="1">
        <v>5.7564040256189859</v>
      </c>
      <c r="O51" s="1">
        <v>39.09924167122999</v>
      </c>
      <c r="P51" s="1">
        <v>32.612471752156111</v>
      </c>
      <c r="Q51" s="1">
        <v>30.200686981014297</v>
      </c>
      <c r="R51" s="1">
        <v>28.206267977363574</v>
      </c>
    </row>
    <row r="52" spans="1:18" ht="11.25" customHeight="1" x14ac:dyDescent="0.25">
      <c r="A52" s="46" t="s">
        <v>74</v>
      </c>
      <c r="B52" s="47" t="s">
        <v>75</v>
      </c>
      <c r="C52" s="4">
        <v>9002.842574296641</v>
      </c>
      <c r="D52" s="4">
        <v>8848.1829699999998</v>
      </c>
      <c r="E52" s="4">
        <v>8497.2240900000015</v>
      </c>
      <c r="F52" s="4">
        <v>10224.787339999999</v>
      </c>
      <c r="G52" s="4">
        <v>9470.984269999999</v>
      </c>
      <c r="H52" s="4">
        <v>9829.4712272363595</v>
      </c>
      <c r="I52" s="4">
        <v>8934.0271200000007</v>
      </c>
      <c r="J52" s="4">
        <v>8676.0322400000005</v>
      </c>
      <c r="K52" s="4">
        <v>8659.3050899999998</v>
      </c>
      <c r="L52" s="4">
        <v>8180.5099400000008</v>
      </c>
      <c r="M52" s="4">
        <v>9428.1205813355828</v>
      </c>
      <c r="N52" s="4">
        <v>8560.2950509679886</v>
      </c>
      <c r="O52" s="4">
        <v>9373.9372318017849</v>
      </c>
      <c r="P52" s="4">
        <v>9562.1216467876366</v>
      </c>
      <c r="Q52" s="4">
        <v>8746.3354561335163</v>
      </c>
      <c r="R52" s="4">
        <v>8916.2504171741821</v>
      </c>
    </row>
    <row r="53" spans="1:18" ht="11.25" customHeight="1" x14ac:dyDescent="0.25">
      <c r="A53" s="48" t="s">
        <v>76</v>
      </c>
      <c r="B53" s="49" t="s">
        <v>77</v>
      </c>
      <c r="C53" s="3">
        <v>8714.7557718494772</v>
      </c>
      <c r="D53" s="3">
        <v>8557.1345099999999</v>
      </c>
      <c r="E53" s="3">
        <v>8265.1751300000014</v>
      </c>
      <c r="F53" s="3">
        <v>9979.4668599999986</v>
      </c>
      <c r="G53" s="3">
        <v>9337.5668799999985</v>
      </c>
      <c r="H53" s="3">
        <v>9696.7449191244668</v>
      </c>
      <c r="I53" s="3">
        <v>8792.4298699999999</v>
      </c>
      <c r="J53" s="3">
        <v>8531.2645900000007</v>
      </c>
      <c r="K53" s="3">
        <v>8519.034169999999</v>
      </c>
      <c r="L53" s="3">
        <v>8019.7156600000008</v>
      </c>
      <c r="M53" s="3">
        <v>9243.7464797930479</v>
      </c>
      <c r="N53" s="3">
        <v>8382.0644554663504</v>
      </c>
      <c r="O53" s="3">
        <v>9179.7802812303853</v>
      </c>
      <c r="P53" s="3">
        <v>9364.5053260079549</v>
      </c>
      <c r="Q53" s="3">
        <v>8554.1582343773207</v>
      </c>
      <c r="R53" s="3">
        <v>8713.5015468154852</v>
      </c>
    </row>
    <row r="54" spans="1:18" ht="11.25" customHeight="1" x14ac:dyDescent="0.25">
      <c r="A54" s="48" t="s">
        <v>331</v>
      </c>
      <c r="B54" s="49" t="s">
        <v>332</v>
      </c>
      <c r="C54" s="3">
        <v>288.0868024471639</v>
      </c>
      <c r="D54" s="3">
        <v>291.04845999999998</v>
      </c>
      <c r="E54" s="3">
        <v>232.04895999999999</v>
      </c>
      <c r="F54" s="3">
        <v>245.32048</v>
      </c>
      <c r="G54" s="3">
        <v>133.41738999999998</v>
      </c>
      <c r="H54" s="3">
        <v>132.72630811189291</v>
      </c>
      <c r="I54" s="3">
        <v>141.59725</v>
      </c>
      <c r="J54" s="3">
        <v>144.76765</v>
      </c>
      <c r="K54" s="3">
        <v>140.27092000000002</v>
      </c>
      <c r="L54" s="3">
        <v>160.79427999999999</v>
      </c>
      <c r="M54" s="3">
        <v>184.37410154253524</v>
      </c>
      <c r="N54" s="3">
        <v>178.23059550163782</v>
      </c>
      <c r="O54" s="3">
        <v>194.15695057139942</v>
      </c>
      <c r="P54" s="3">
        <v>197.6163207796819</v>
      </c>
      <c r="Q54" s="3">
        <v>192.17722175619534</v>
      </c>
      <c r="R54" s="3">
        <v>202.74887035869691</v>
      </c>
    </row>
    <row r="55" spans="1:18" ht="11.25" customHeight="1" x14ac:dyDescent="0.25">
      <c r="A55" s="50" t="s">
        <v>78</v>
      </c>
      <c r="B55" s="51" t="s">
        <v>79</v>
      </c>
      <c r="C55" s="2">
        <v>193.55873196221359</v>
      </c>
      <c r="D55" s="2">
        <v>198.36686999999998</v>
      </c>
      <c r="E55" s="2">
        <v>160.27579</v>
      </c>
      <c r="F55" s="2">
        <v>151.01249999999999</v>
      </c>
      <c r="G55" s="2">
        <v>62.623839999999994</v>
      </c>
      <c r="H55" s="2">
        <v>51.018156266347773</v>
      </c>
      <c r="I55" s="2">
        <v>55.105890000000002</v>
      </c>
      <c r="J55" s="2">
        <v>52.40202</v>
      </c>
      <c r="K55" s="2">
        <v>46.998540000000006</v>
      </c>
      <c r="L55" s="2">
        <v>52.196249999999999</v>
      </c>
      <c r="M55" s="2">
        <v>60.82211936050615</v>
      </c>
      <c r="N55" s="2">
        <v>63.24851762329466</v>
      </c>
      <c r="O55" s="2">
        <v>83.230858006600783</v>
      </c>
      <c r="P55" s="2">
        <v>88.224288328220524</v>
      </c>
      <c r="Q55" s="2">
        <v>85.292816440400827</v>
      </c>
      <c r="R55" s="2">
        <v>86.095746447629139</v>
      </c>
    </row>
    <row r="56" spans="1:18" ht="11.25" customHeight="1" x14ac:dyDescent="0.25">
      <c r="A56" s="50" t="s">
        <v>80</v>
      </c>
      <c r="B56" s="51" t="s">
        <v>81</v>
      </c>
      <c r="C56" s="2">
        <v>73.683951741633066</v>
      </c>
      <c r="D56" s="2">
        <v>68.591470000000001</v>
      </c>
      <c r="E56" s="2">
        <v>61.179459999999999</v>
      </c>
      <c r="F56" s="2">
        <v>74.10257</v>
      </c>
      <c r="G56" s="2">
        <v>55.802230000000002</v>
      </c>
      <c r="H56" s="2">
        <v>70.65050509126273</v>
      </c>
      <c r="I56" s="2">
        <v>73.692090000000007</v>
      </c>
      <c r="J56" s="2">
        <v>86.271059999999991</v>
      </c>
      <c r="K56" s="2">
        <v>82.376559999999998</v>
      </c>
      <c r="L56" s="2">
        <v>89.294399999999996</v>
      </c>
      <c r="M56" s="2">
        <v>102.00711486419185</v>
      </c>
      <c r="N56" s="2">
        <v>95.468356874443572</v>
      </c>
      <c r="O56" s="2">
        <v>86.34350713218322</v>
      </c>
      <c r="P56" s="2">
        <v>71.893233860479228</v>
      </c>
      <c r="Q56" s="2">
        <v>83.596922918959322</v>
      </c>
      <c r="R56" s="2">
        <v>97.425053850228409</v>
      </c>
    </row>
    <row r="57" spans="1:18" ht="11.25" customHeight="1" x14ac:dyDescent="0.25">
      <c r="A57" s="55" t="s">
        <v>333</v>
      </c>
      <c r="B57" s="51" t="s">
        <v>82</v>
      </c>
      <c r="C57" s="2">
        <v>19.339466790159644</v>
      </c>
      <c r="D57" s="2">
        <v>21.793850000000003</v>
      </c>
      <c r="E57" s="2">
        <v>9.1957799999999992</v>
      </c>
      <c r="F57" s="2">
        <v>12.106440000000001</v>
      </c>
      <c r="G57" s="2">
        <v>10.09136</v>
      </c>
      <c r="H57" s="2">
        <v>6.0418944769761556</v>
      </c>
      <c r="I57" s="2">
        <v>7.2001500000000007</v>
      </c>
      <c r="J57" s="2">
        <v>3.4944799999999998</v>
      </c>
      <c r="K57" s="2">
        <v>9.7967499999999994</v>
      </c>
      <c r="L57" s="2">
        <v>18.103590000000001</v>
      </c>
      <c r="M57" s="2">
        <v>20.135664591655047</v>
      </c>
      <c r="N57" s="2">
        <v>18.223943458160338</v>
      </c>
      <c r="O57" s="2">
        <v>24.033218680061836</v>
      </c>
      <c r="P57" s="2">
        <v>35.659692098259463</v>
      </c>
      <c r="Q57" s="2">
        <v>19.871979042676141</v>
      </c>
      <c r="R57" s="2">
        <v>16.43360312674853</v>
      </c>
    </row>
    <row r="58" spans="1:18" ht="11.25" customHeight="1" x14ac:dyDescent="0.25">
      <c r="A58" s="55" t="s">
        <v>83</v>
      </c>
      <c r="B58" s="51" t="s">
        <v>84</v>
      </c>
      <c r="C58" s="2">
        <v>1.5046519531576539</v>
      </c>
      <c r="D58" s="2">
        <v>2.2962699999999998</v>
      </c>
      <c r="E58" s="2">
        <v>1.3979299999999999</v>
      </c>
      <c r="F58" s="2">
        <v>8.0989699999999996</v>
      </c>
      <c r="G58" s="2">
        <v>4.8999600000000001</v>
      </c>
      <c r="H58" s="2">
        <v>5.0157522773062446</v>
      </c>
      <c r="I58" s="2">
        <v>5.5991200000000001</v>
      </c>
      <c r="J58" s="2">
        <v>2.6000899999999998</v>
      </c>
      <c r="K58" s="2">
        <v>1.09907</v>
      </c>
      <c r="L58" s="2">
        <v>1.20004</v>
      </c>
      <c r="M58" s="2">
        <v>1.409202726182204</v>
      </c>
      <c r="N58" s="2">
        <v>1.2897775457392835</v>
      </c>
      <c r="O58" s="2">
        <v>0.54936675255356138</v>
      </c>
      <c r="P58" s="2">
        <v>1.8391064927226823</v>
      </c>
      <c r="Q58" s="2">
        <v>3.4155033541590609</v>
      </c>
      <c r="R58" s="2">
        <v>2.7944669340908588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2195.4289187371642</v>
      </c>
      <c r="D61" s="4">
        <v>2424.1960399999998</v>
      </c>
      <c r="E61" s="4">
        <v>2677.0973100000006</v>
      </c>
      <c r="F61" s="4">
        <v>2901.1687200000001</v>
      </c>
      <c r="G61" s="4">
        <v>3129.00281</v>
      </c>
      <c r="H61" s="4">
        <v>3446.5770515965473</v>
      </c>
      <c r="I61" s="4">
        <v>3855.6027699999995</v>
      </c>
      <c r="J61" s="4">
        <v>3706.4069500000001</v>
      </c>
      <c r="K61" s="4">
        <v>3979.9185099999995</v>
      </c>
      <c r="L61" s="4">
        <v>4256.1039499999997</v>
      </c>
      <c r="M61" s="4">
        <v>4946.2623592396176</v>
      </c>
      <c r="N61" s="4">
        <v>4536.7846378997338</v>
      </c>
      <c r="O61" s="4">
        <v>5120.8522242118852</v>
      </c>
      <c r="P61" s="4">
        <v>5046.0064152577643</v>
      </c>
      <c r="Q61" s="4">
        <v>5146.77173180923</v>
      </c>
      <c r="R61" s="4">
        <v>5525.4683995055093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0.57323015190599003</v>
      </c>
      <c r="D64" s="3">
        <v>0.6</v>
      </c>
      <c r="E64" s="3">
        <v>0.9</v>
      </c>
      <c r="F64" s="3">
        <v>1.2</v>
      </c>
      <c r="G64" s="3">
        <v>1.2</v>
      </c>
      <c r="H64" s="3">
        <v>1.3136524314512299</v>
      </c>
      <c r="I64" s="3">
        <v>1.1000000000000001</v>
      </c>
      <c r="J64" s="3">
        <v>1.4</v>
      </c>
      <c r="K64" s="3">
        <v>1.6</v>
      </c>
      <c r="L64" s="3">
        <v>3.3</v>
      </c>
      <c r="M64" s="3">
        <v>4.7052641635616705</v>
      </c>
      <c r="N64" s="3">
        <v>6.7354542848953916</v>
      </c>
      <c r="O64" s="3">
        <v>10.198719785994077</v>
      </c>
      <c r="P64" s="3">
        <v>12.94544759721032</v>
      </c>
      <c r="Q64" s="3">
        <v>18.892710423234917</v>
      </c>
      <c r="R64" s="3">
        <v>22.37986051399642</v>
      </c>
    </row>
    <row r="65" spans="1:18" ht="11.25" customHeight="1" x14ac:dyDescent="0.25">
      <c r="A65" s="50" t="s">
        <v>95</v>
      </c>
      <c r="B65" s="51" t="s">
        <v>96</v>
      </c>
      <c r="C65" s="2">
        <v>0.57323015190599003</v>
      </c>
      <c r="D65" s="2">
        <v>0.6</v>
      </c>
      <c r="E65" s="2">
        <v>0.9</v>
      </c>
      <c r="F65" s="2">
        <v>1.2</v>
      </c>
      <c r="G65" s="2">
        <v>1.2</v>
      </c>
      <c r="H65" s="2">
        <v>1.3136524314512299</v>
      </c>
      <c r="I65" s="2">
        <v>1.1000000000000001</v>
      </c>
      <c r="J65" s="2">
        <v>1.4</v>
      </c>
      <c r="K65" s="2">
        <v>1.6</v>
      </c>
      <c r="L65" s="2">
        <v>3.3</v>
      </c>
      <c r="M65" s="2">
        <v>4.7052641635616705</v>
      </c>
      <c r="N65" s="2">
        <v>6.7354542848953916</v>
      </c>
      <c r="O65" s="2">
        <v>10.198719785994077</v>
      </c>
      <c r="P65" s="2">
        <v>12.94544759721032</v>
      </c>
      <c r="Q65" s="2">
        <v>18.892710423234917</v>
      </c>
      <c r="R65" s="2">
        <v>22.37986051399642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2165.3104511724368</v>
      </c>
      <c r="D68" s="3">
        <v>2380.2878900000001</v>
      </c>
      <c r="E68" s="3">
        <v>2627.5968900000003</v>
      </c>
      <c r="F68" s="3">
        <v>2857.3862000000004</v>
      </c>
      <c r="G68" s="3">
        <v>3083.80278</v>
      </c>
      <c r="H68" s="3">
        <v>3226.9821351226065</v>
      </c>
      <c r="I68" s="3">
        <v>3647.5027799999998</v>
      </c>
      <c r="J68" s="3">
        <v>3503.8042300000002</v>
      </c>
      <c r="K68" s="3">
        <v>3770.7176599999998</v>
      </c>
      <c r="L68" s="3">
        <v>4052.9036699999997</v>
      </c>
      <c r="M68" s="3">
        <v>4695.6413426609161</v>
      </c>
      <c r="N68" s="3">
        <v>4307.9463849034883</v>
      </c>
      <c r="O68" s="3">
        <v>4865.5976087616573</v>
      </c>
      <c r="P68" s="3">
        <v>4746.2787054638766</v>
      </c>
      <c r="Q68" s="3">
        <v>4807.5627271145731</v>
      </c>
      <c r="R68" s="3">
        <v>5148.1635165351418</v>
      </c>
    </row>
    <row r="69" spans="1:18" ht="11.25" customHeight="1" x14ac:dyDescent="0.25">
      <c r="A69" s="50" t="s">
        <v>559</v>
      </c>
      <c r="B69" s="51" t="s">
        <v>101</v>
      </c>
      <c r="C69" s="2">
        <v>1688.7917448133298</v>
      </c>
      <c r="D69" s="2">
        <v>1910.12673</v>
      </c>
      <c r="E69" s="2">
        <v>2155.5638800000002</v>
      </c>
      <c r="F69" s="2">
        <v>2229.3884800000001</v>
      </c>
      <c r="G69" s="2">
        <v>2407.5335300000002</v>
      </c>
      <c r="H69" s="2">
        <v>2503.7083669781387</v>
      </c>
      <c r="I69" s="2">
        <v>2859.7132399999996</v>
      </c>
      <c r="J69" s="2">
        <v>2653.74854</v>
      </c>
      <c r="K69" s="2">
        <v>2895.1724299999996</v>
      </c>
      <c r="L69" s="2">
        <v>3052.87275</v>
      </c>
      <c r="M69" s="2">
        <v>3520.3047178793731</v>
      </c>
      <c r="N69" s="2">
        <v>3316.590971189521</v>
      </c>
      <c r="O69" s="2">
        <v>3889.3133439737098</v>
      </c>
      <c r="P69" s="2">
        <v>3819.2934634605522</v>
      </c>
      <c r="Q69" s="2">
        <v>3951.7991465837699</v>
      </c>
      <c r="R69" s="2">
        <v>4202.7535308246624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27.013405867451411</v>
      </c>
      <c r="D71" s="2">
        <v>30.611769999999996</v>
      </c>
      <c r="E71" s="2">
        <v>26.10013</v>
      </c>
      <c r="F71" s="2">
        <v>35.229999999999997</v>
      </c>
      <c r="G71" s="2">
        <v>32.360799999999998</v>
      </c>
      <c r="H71" s="2">
        <v>48.70062183849744</v>
      </c>
      <c r="I71" s="2">
        <v>49.341340000000002</v>
      </c>
      <c r="J71" s="2">
        <v>71.643649999999994</v>
      </c>
      <c r="K71" s="2">
        <v>62.826929999999997</v>
      </c>
      <c r="L71" s="2">
        <v>64.084379999999996</v>
      </c>
      <c r="M71" s="2">
        <v>53.692764384689575</v>
      </c>
      <c r="N71" s="2">
        <v>80.061352922066035</v>
      </c>
      <c r="O71" s="2">
        <v>77.243014450748348</v>
      </c>
      <c r="P71" s="2">
        <v>108.60323814777161</v>
      </c>
      <c r="Q71" s="2">
        <v>127.78322585394187</v>
      </c>
      <c r="R71" s="2">
        <v>153.43496315892071</v>
      </c>
    </row>
    <row r="72" spans="1:18" ht="11.25" customHeight="1" x14ac:dyDescent="0.25">
      <c r="A72" s="55" t="s">
        <v>104</v>
      </c>
      <c r="B72" s="51" t="s">
        <v>105</v>
      </c>
      <c r="C72" s="2">
        <v>448.35884018784373</v>
      </c>
      <c r="D72" s="2">
        <v>435.04886999999997</v>
      </c>
      <c r="E72" s="2">
        <v>442.93290000000002</v>
      </c>
      <c r="F72" s="2">
        <v>582.86771999999996</v>
      </c>
      <c r="G72" s="2">
        <v>624.60838999999999</v>
      </c>
      <c r="H72" s="2">
        <v>601.36672380068831</v>
      </c>
      <c r="I72" s="2">
        <v>678.44889000000001</v>
      </c>
      <c r="J72" s="2">
        <v>665.95443</v>
      </c>
      <c r="K72" s="2">
        <v>698.01985000000002</v>
      </c>
      <c r="L72" s="2">
        <v>806.54933000000005</v>
      </c>
      <c r="M72" s="2">
        <v>895.08077779213477</v>
      </c>
      <c r="N72" s="2">
        <v>804.74564485879637</v>
      </c>
      <c r="O72" s="2">
        <v>770.39891443983538</v>
      </c>
      <c r="P72" s="2">
        <v>702.20724381747686</v>
      </c>
      <c r="Q72" s="2">
        <v>663.42034769964994</v>
      </c>
      <c r="R72" s="2">
        <v>736.14881269694752</v>
      </c>
    </row>
    <row r="73" spans="1:18" ht="11.25" customHeight="1" x14ac:dyDescent="0.25">
      <c r="A73" s="50" t="s">
        <v>338</v>
      </c>
      <c r="B73" s="51" t="s">
        <v>339</v>
      </c>
      <c r="C73" s="2">
        <v>1.1464603038119801</v>
      </c>
      <c r="D73" s="2">
        <v>4.5005199999999999</v>
      </c>
      <c r="E73" s="2">
        <v>2.9999799999999999</v>
      </c>
      <c r="F73" s="2">
        <v>9.9</v>
      </c>
      <c r="G73" s="2">
        <v>19.300060000000002</v>
      </c>
      <c r="H73" s="2">
        <v>73.206422505282362</v>
      </c>
      <c r="I73" s="2">
        <v>59.999310000000001</v>
      </c>
      <c r="J73" s="2">
        <v>112.45760999999999</v>
      </c>
      <c r="K73" s="2">
        <v>114.69844999999999</v>
      </c>
      <c r="L73" s="2">
        <v>129.39721</v>
      </c>
      <c r="M73" s="2">
        <v>226.56308260471843</v>
      </c>
      <c r="N73" s="2">
        <v>106.54841593310525</v>
      </c>
      <c r="O73" s="2">
        <v>128.64233589736301</v>
      </c>
      <c r="P73" s="2">
        <v>116.17476003807579</v>
      </c>
      <c r="Q73" s="2">
        <v>64.560006977211458</v>
      </c>
      <c r="R73" s="2">
        <v>55.826209854610831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18.367219232316888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1.1464603038119801</v>
      </c>
      <c r="D77" s="1">
        <v>4.5005199999999999</v>
      </c>
      <c r="E77" s="1">
        <v>2.9999799999999999</v>
      </c>
      <c r="F77" s="1">
        <v>9.9</v>
      </c>
      <c r="G77" s="1">
        <v>19.300060000000002</v>
      </c>
      <c r="H77" s="1">
        <v>73.206422505282362</v>
      </c>
      <c r="I77" s="1">
        <v>59.999310000000001</v>
      </c>
      <c r="J77" s="1">
        <v>112.45760999999999</v>
      </c>
      <c r="K77" s="1">
        <v>114.69844999999999</v>
      </c>
      <c r="L77" s="1">
        <v>129.39721</v>
      </c>
      <c r="M77" s="1">
        <v>226.56308260471843</v>
      </c>
      <c r="N77" s="1">
        <v>106.54841593310525</v>
      </c>
      <c r="O77" s="1">
        <v>128.64233589736301</v>
      </c>
      <c r="P77" s="1">
        <v>97.807540805758904</v>
      </c>
      <c r="Q77" s="1">
        <v>64.560006977211458</v>
      </c>
      <c r="R77" s="1">
        <v>55.826209854610831</v>
      </c>
    </row>
    <row r="78" spans="1:18" ht="11.25" customHeight="1" x14ac:dyDescent="0.25">
      <c r="A78" s="54" t="s">
        <v>115</v>
      </c>
      <c r="B78" s="58" t="s">
        <v>116</v>
      </c>
      <c r="C78" s="3">
        <v>29.545237412821251</v>
      </c>
      <c r="D78" s="3">
        <v>43.308149999999998</v>
      </c>
      <c r="E78" s="3">
        <v>48.60042</v>
      </c>
      <c r="F78" s="3">
        <v>42.582520000000002</v>
      </c>
      <c r="G78" s="3">
        <v>44.000030000000002</v>
      </c>
      <c r="H78" s="3">
        <v>218.28126404248931</v>
      </c>
      <c r="I78" s="3">
        <v>206.99998999999997</v>
      </c>
      <c r="J78" s="3">
        <v>201.20271999999997</v>
      </c>
      <c r="K78" s="3">
        <v>207.60085000000001</v>
      </c>
      <c r="L78" s="3">
        <v>199.90028000000001</v>
      </c>
      <c r="M78" s="3">
        <v>245.91575241513965</v>
      </c>
      <c r="N78" s="3">
        <v>222.10279871135015</v>
      </c>
      <c r="O78" s="3">
        <v>245.05589566423382</v>
      </c>
      <c r="P78" s="3">
        <v>286.78226219667738</v>
      </c>
      <c r="Q78" s="3">
        <v>320.31629427142173</v>
      </c>
      <c r="R78" s="3">
        <v>354.9250224563707</v>
      </c>
    </row>
    <row r="79" spans="1:18" ht="11.25" customHeight="1" x14ac:dyDescent="0.25">
      <c r="A79" s="59" t="s">
        <v>117</v>
      </c>
      <c r="B79" s="47" t="s">
        <v>118</v>
      </c>
      <c r="C79" s="4">
        <v>379.52643903739227</v>
      </c>
      <c r="D79" s="4">
        <v>346.69882999999999</v>
      </c>
      <c r="E79" s="4">
        <v>304.69998999999996</v>
      </c>
      <c r="F79" s="4">
        <v>224.60077999999999</v>
      </c>
      <c r="G79" s="4">
        <v>206.80070000000001</v>
      </c>
      <c r="H79" s="4">
        <v>193.29798732891442</v>
      </c>
      <c r="I79" s="4">
        <v>170.30058000000002</v>
      </c>
      <c r="J79" s="4">
        <v>171.80000999999999</v>
      </c>
      <c r="K79" s="4">
        <v>159.99901999999997</v>
      </c>
      <c r="L79" s="4">
        <v>152.49950999999999</v>
      </c>
      <c r="M79" s="4">
        <v>160.59988584958322</v>
      </c>
      <c r="N79" s="4">
        <v>138.07681782471067</v>
      </c>
      <c r="O79" s="4">
        <v>193.56056282308947</v>
      </c>
      <c r="P79" s="4">
        <v>159.3101245837417</v>
      </c>
      <c r="Q79" s="4">
        <v>189.95410217547726</v>
      </c>
      <c r="R79" s="4">
        <v>245.98754546117425</v>
      </c>
    </row>
    <row r="80" spans="1:18" ht="11.25" customHeight="1" x14ac:dyDescent="0.25">
      <c r="A80" s="59" t="s">
        <v>560</v>
      </c>
      <c r="B80" s="47">
        <v>7200</v>
      </c>
      <c r="C80" s="4">
        <v>555.53040077377523</v>
      </c>
      <c r="D80" s="4">
        <v>472.60338999999999</v>
      </c>
      <c r="E80" s="4">
        <v>493.61251999999996</v>
      </c>
      <c r="F80" s="4">
        <v>621.90873999999997</v>
      </c>
      <c r="G80" s="4">
        <v>669.82951999999989</v>
      </c>
      <c r="H80" s="4">
        <v>674.38220819593801</v>
      </c>
      <c r="I80" s="4">
        <v>733.05603999999994</v>
      </c>
      <c r="J80" s="4">
        <v>650.07174999999995</v>
      </c>
      <c r="K80" s="4">
        <v>971.89273000000003</v>
      </c>
      <c r="L80" s="4">
        <v>926.94833000000006</v>
      </c>
      <c r="M80" s="4">
        <v>1036.5005353195806</v>
      </c>
      <c r="N80" s="4">
        <v>1013.9028892926958</v>
      </c>
      <c r="O80" s="4">
        <v>990.08976573093082</v>
      </c>
      <c r="P80" s="4">
        <v>785.13395439774865</v>
      </c>
      <c r="Q80" s="4">
        <v>739.94682787582155</v>
      </c>
      <c r="R80" s="4">
        <v>838.11232321861667</v>
      </c>
    </row>
    <row r="81" spans="1:18" ht="11.25" customHeight="1" x14ac:dyDescent="0.25">
      <c r="A81" s="48" t="s">
        <v>119</v>
      </c>
      <c r="B81" s="49" t="s">
        <v>120</v>
      </c>
      <c r="C81" s="3">
        <v>98.309203777736855</v>
      </c>
      <c r="D81" s="3">
        <v>26.711410000000001</v>
      </c>
      <c r="E81" s="3">
        <v>32.317460000000004</v>
      </c>
      <c r="F81" s="3">
        <v>8.7091799999999981</v>
      </c>
      <c r="G81" s="3">
        <v>16.01464</v>
      </c>
      <c r="H81" s="3">
        <v>33.533986930941886</v>
      </c>
      <c r="I81" s="3">
        <v>13.348940000000001</v>
      </c>
      <c r="J81" s="3">
        <v>24.625819999999997</v>
      </c>
      <c r="K81" s="3">
        <v>275.77422000000001</v>
      </c>
      <c r="L81" s="3">
        <v>128.62751</v>
      </c>
      <c r="M81" s="3">
        <v>155.2737672022181</v>
      </c>
      <c r="N81" s="3">
        <v>194.61165329425856</v>
      </c>
      <c r="O81" s="3">
        <v>173.83264297681896</v>
      </c>
      <c r="P81" s="3">
        <v>94.367835807132707</v>
      </c>
      <c r="Q81" s="3">
        <v>87.274609780381724</v>
      </c>
      <c r="R81" s="3">
        <v>122.50432299880976</v>
      </c>
    </row>
    <row r="82" spans="1:18" ht="11.25" customHeight="1" x14ac:dyDescent="0.25">
      <c r="A82" s="48" t="s">
        <v>121</v>
      </c>
      <c r="B82" s="49" t="s">
        <v>122</v>
      </c>
      <c r="C82" s="3">
        <v>457.22119699603843</v>
      </c>
      <c r="D82" s="3">
        <v>445.89197999999999</v>
      </c>
      <c r="E82" s="3">
        <v>461.29505999999998</v>
      </c>
      <c r="F82" s="3">
        <v>613.19956000000002</v>
      </c>
      <c r="G82" s="3">
        <v>653.8148799999999</v>
      </c>
      <c r="H82" s="3">
        <v>640.84822126499614</v>
      </c>
      <c r="I82" s="3">
        <v>719.70709999999997</v>
      </c>
      <c r="J82" s="3">
        <v>625.44592999999998</v>
      </c>
      <c r="K82" s="3">
        <v>696.11851000000001</v>
      </c>
      <c r="L82" s="3">
        <v>798.32082000000003</v>
      </c>
      <c r="M82" s="3">
        <v>881.22676811736244</v>
      </c>
      <c r="N82" s="3">
        <v>819.29123599843729</v>
      </c>
      <c r="O82" s="3">
        <v>816.25712275411183</v>
      </c>
      <c r="P82" s="3">
        <v>690.76611859061597</v>
      </c>
      <c r="Q82" s="3">
        <v>652.6722180954398</v>
      </c>
      <c r="R82" s="3">
        <v>715.60800021980685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420</v>
      </c>
      <c r="B1" s="43" t="s">
        <v>150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712301.44811677095</v>
      </c>
      <c r="D2" s="30">
        <v>710481.39824000001</v>
      </c>
      <c r="E2" s="30">
        <v>705371.83516999986</v>
      </c>
      <c r="F2" s="30">
        <v>715643.63959000004</v>
      </c>
      <c r="G2" s="30">
        <v>731074.88129999989</v>
      </c>
      <c r="H2" s="30">
        <v>728885.51357080112</v>
      </c>
      <c r="I2" s="30">
        <v>727581.4483899998</v>
      </c>
      <c r="J2" s="30">
        <v>718881.06212999998</v>
      </c>
      <c r="K2" s="30">
        <v>717936.96889999986</v>
      </c>
      <c r="L2" s="30">
        <v>668778.04859000002</v>
      </c>
      <c r="M2" s="30">
        <v>661964.06071686652</v>
      </c>
      <c r="N2" s="30">
        <v>649294.91067928146</v>
      </c>
      <c r="O2" s="30">
        <v>645585.35292994441</v>
      </c>
      <c r="P2" s="30">
        <v>614619.66046552395</v>
      </c>
      <c r="Q2" s="30">
        <v>612959.23036263045</v>
      </c>
      <c r="R2" s="30">
        <v>642093.4442608183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712301.44811677095</v>
      </c>
      <c r="D21" s="4">
        <v>710481.39824000001</v>
      </c>
      <c r="E21" s="4">
        <v>705371.83516999986</v>
      </c>
      <c r="F21" s="4">
        <v>715643.63959000004</v>
      </c>
      <c r="G21" s="4">
        <v>731074.88129999989</v>
      </c>
      <c r="H21" s="4">
        <v>728885.51357080112</v>
      </c>
      <c r="I21" s="4">
        <v>727581.4483899998</v>
      </c>
      <c r="J21" s="4">
        <v>718881.06212999998</v>
      </c>
      <c r="K21" s="4">
        <v>717936.96889999986</v>
      </c>
      <c r="L21" s="4">
        <v>668778.04859000002</v>
      </c>
      <c r="M21" s="4">
        <v>661964.06071686652</v>
      </c>
      <c r="N21" s="4">
        <v>649294.91067928146</v>
      </c>
      <c r="O21" s="4">
        <v>645585.35292994441</v>
      </c>
      <c r="P21" s="4">
        <v>614619.66046552395</v>
      </c>
      <c r="Q21" s="4">
        <v>612959.23036263045</v>
      </c>
      <c r="R21" s="4">
        <v>642093.4442608183</v>
      </c>
    </row>
    <row r="22" spans="1:18" ht="11.25" customHeight="1" x14ac:dyDescent="0.25">
      <c r="A22" s="48" t="s">
        <v>313</v>
      </c>
      <c r="B22" s="49" t="s">
        <v>314</v>
      </c>
      <c r="C22" s="3">
        <v>712301.44811677095</v>
      </c>
      <c r="D22" s="3">
        <v>710481.39824000001</v>
      </c>
      <c r="E22" s="3">
        <v>705371.83516999986</v>
      </c>
      <c r="F22" s="3">
        <v>715643.63959000004</v>
      </c>
      <c r="G22" s="3">
        <v>731074.88129999989</v>
      </c>
      <c r="H22" s="3">
        <v>728885.51357080112</v>
      </c>
      <c r="I22" s="3">
        <v>727581.4483899998</v>
      </c>
      <c r="J22" s="3">
        <v>718881.06212999998</v>
      </c>
      <c r="K22" s="3">
        <v>717936.96889999986</v>
      </c>
      <c r="L22" s="3">
        <v>668778.04859000002</v>
      </c>
      <c r="M22" s="3">
        <v>661964.06071686652</v>
      </c>
      <c r="N22" s="3">
        <v>649294.91067928146</v>
      </c>
      <c r="O22" s="3">
        <v>645585.35292994441</v>
      </c>
      <c r="P22" s="3">
        <v>614619.66046552395</v>
      </c>
      <c r="Q22" s="3">
        <v>612959.23036263045</v>
      </c>
      <c r="R22" s="3">
        <v>642093.4442608183</v>
      </c>
    </row>
    <row r="23" spans="1:18" ht="11.25" customHeight="1" x14ac:dyDescent="0.25">
      <c r="A23" s="50" t="s">
        <v>315</v>
      </c>
      <c r="B23" s="51" t="s">
        <v>316</v>
      </c>
      <c r="C23" s="2">
        <v>662190.75172465551</v>
      </c>
      <c r="D23" s="2">
        <v>658142.94371999998</v>
      </c>
      <c r="E23" s="2">
        <v>647392.47488999984</v>
      </c>
      <c r="F23" s="2">
        <v>665893.74167000002</v>
      </c>
      <c r="G23" s="2">
        <v>682852.11252999993</v>
      </c>
      <c r="H23" s="2">
        <v>683410.4053835714</v>
      </c>
      <c r="I23" s="2">
        <v>671641.80058999988</v>
      </c>
      <c r="J23" s="2">
        <v>661931.36867</v>
      </c>
      <c r="K23" s="2">
        <v>664343.24348999991</v>
      </c>
      <c r="L23" s="2">
        <v>615241.35458000004</v>
      </c>
      <c r="M23" s="2">
        <v>611039.33097433078</v>
      </c>
      <c r="N23" s="2">
        <v>594382.23950495396</v>
      </c>
      <c r="O23" s="2">
        <v>594716.7835448347</v>
      </c>
      <c r="P23" s="2">
        <v>560706.08312855766</v>
      </c>
      <c r="Q23" s="2">
        <v>558638.248376481</v>
      </c>
      <c r="R23" s="2">
        <v>589957.08804387192</v>
      </c>
    </row>
    <row r="24" spans="1:18" ht="11.25" customHeight="1" x14ac:dyDescent="0.25">
      <c r="A24" s="52" t="s">
        <v>33</v>
      </c>
      <c r="B24" s="53" t="s">
        <v>34</v>
      </c>
      <c r="C24" s="1">
        <v>656223.54730313388</v>
      </c>
      <c r="D24" s="1">
        <v>651662.14049000002</v>
      </c>
      <c r="E24" s="1">
        <v>639888.67460999987</v>
      </c>
      <c r="F24" s="1">
        <v>658024.55374999996</v>
      </c>
      <c r="G24" s="1">
        <v>675424.90527999995</v>
      </c>
      <c r="H24" s="1">
        <v>675822.96454562084</v>
      </c>
      <c r="I24" s="1">
        <v>661186.69778999989</v>
      </c>
      <c r="J24" s="1">
        <v>653308.94593000005</v>
      </c>
      <c r="K24" s="1">
        <v>657055.82381999993</v>
      </c>
      <c r="L24" s="1">
        <v>606747.64264000009</v>
      </c>
      <c r="M24" s="1">
        <v>603669.26217102422</v>
      </c>
      <c r="N24" s="1">
        <v>587664.00686937384</v>
      </c>
      <c r="O24" s="1">
        <v>588188.93217362568</v>
      </c>
      <c r="P24" s="1">
        <v>554085.96801969619</v>
      </c>
      <c r="Q24" s="1">
        <v>553404.94476569525</v>
      </c>
      <c r="R24" s="1">
        <v>583668.94598541083</v>
      </c>
    </row>
    <row r="25" spans="1:18" ht="11.25" customHeight="1" x14ac:dyDescent="0.25">
      <c r="A25" s="52" t="s">
        <v>35</v>
      </c>
      <c r="B25" s="53" t="s">
        <v>36</v>
      </c>
      <c r="C25" s="1">
        <v>5967.2044215216247</v>
      </c>
      <c r="D25" s="1">
        <v>6480.8032300000004</v>
      </c>
      <c r="E25" s="1">
        <v>7503.8002800000013</v>
      </c>
      <c r="F25" s="1">
        <v>7869.1879199999985</v>
      </c>
      <c r="G25" s="1">
        <v>7427.2072499999986</v>
      </c>
      <c r="H25" s="1">
        <v>7587.4408379505403</v>
      </c>
      <c r="I25" s="1">
        <v>10455.102800000001</v>
      </c>
      <c r="J25" s="1">
        <v>8622.42274</v>
      </c>
      <c r="K25" s="1">
        <v>7287.4196700000002</v>
      </c>
      <c r="L25" s="1">
        <v>8493.7119400000011</v>
      </c>
      <c r="M25" s="1">
        <v>7370.0688033065899</v>
      </c>
      <c r="N25" s="1">
        <v>6718.2326355801106</v>
      </c>
      <c r="O25" s="1">
        <v>6527.8513712090135</v>
      </c>
      <c r="P25" s="1">
        <v>6620.1151088614351</v>
      </c>
      <c r="Q25" s="1">
        <v>5233.303610785797</v>
      </c>
      <c r="R25" s="1">
        <v>6288.1420584610987</v>
      </c>
    </row>
    <row r="26" spans="1:18" ht="11.25" customHeight="1" x14ac:dyDescent="0.25">
      <c r="A26" s="50" t="s">
        <v>317</v>
      </c>
      <c r="B26" s="51" t="s">
        <v>318</v>
      </c>
      <c r="C26" s="2">
        <v>50110.696392115417</v>
      </c>
      <c r="D26" s="2">
        <v>52338.454519999999</v>
      </c>
      <c r="E26" s="2">
        <v>57979.360279999986</v>
      </c>
      <c r="F26" s="2">
        <v>49749.897919999996</v>
      </c>
      <c r="G26" s="2">
        <v>48222.768769999995</v>
      </c>
      <c r="H26" s="2">
        <v>45475.108187229744</v>
      </c>
      <c r="I26" s="2">
        <v>55939.647799999977</v>
      </c>
      <c r="J26" s="2">
        <v>56949.693460000002</v>
      </c>
      <c r="K26" s="2">
        <v>53593.725409999992</v>
      </c>
      <c r="L26" s="2">
        <v>53536.694009999992</v>
      </c>
      <c r="M26" s="2">
        <v>50924.72974253571</v>
      </c>
      <c r="N26" s="2">
        <v>54912.671174327435</v>
      </c>
      <c r="O26" s="2">
        <v>50868.56938510968</v>
      </c>
      <c r="P26" s="2">
        <v>53913.577336966322</v>
      </c>
      <c r="Q26" s="2">
        <v>54320.981986149476</v>
      </c>
      <c r="R26" s="2">
        <v>52136.356216946435</v>
      </c>
    </row>
    <row r="27" spans="1:18" ht="11.25" customHeight="1" x14ac:dyDescent="0.25">
      <c r="A27" s="52" t="s">
        <v>37</v>
      </c>
      <c r="B27" s="53" t="s">
        <v>38</v>
      </c>
      <c r="C27" s="1">
        <v>47336.884565049259</v>
      </c>
      <c r="D27" s="1">
        <v>49534.462290000003</v>
      </c>
      <c r="E27" s="1">
        <v>53537.761879999991</v>
      </c>
      <c r="F27" s="1">
        <v>45112.397809999995</v>
      </c>
      <c r="G27" s="1">
        <v>44136.261359999997</v>
      </c>
      <c r="H27" s="1">
        <v>40276.484560114914</v>
      </c>
      <c r="I27" s="1">
        <v>50182.741099999977</v>
      </c>
      <c r="J27" s="1">
        <v>51446.692670000004</v>
      </c>
      <c r="K27" s="1">
        <v>48051.92469</v>
      </c>
      <c r="L27" s="1">
        <v>48538.204189999997</v>
      </c>
      <c r="M27" s="1">
        <v>46294.50948147248</v>
      </c>
      <c r="N27" s="1">
        <v>50752.884645577804</v>
      </c>
      <c r="O27" s="1">
        <v>46397.228391226745</v>
      </c>
      <c r="P27" s="1">
        <v>48682.543794924968</v>
      </c>
      <c r="Q27" s="1">
        <v>49477.499781650069</v>
      </c>
      <c r="R27" s="1">
        <v>47013.996978765041</v>
      </c>
    </row>
    <row r="28" spans="1:18" ht="11.25" customHeight="1" x14ac:dyDescent="0.25">
      <c r="A28" s="52" t="s">
        <v>39</v>
      </c>
      <c r="B28" s="53" t="s">
        <v>40</v>
      </c>
      <c r="C28" s="1">
        <v>2226.4730851397148</v>
      </c>
      <c r="D28" s="1">
        <v>2261.2957100000003</v>
      </c>
      <c r="E28" s="1">
        <v>2553.1014400000004</v>
      </c>
      <c r="F28" s="1">
        <v>2817.2009199999998</v>
      </c>
      <c r="G28" s="1">
        <v>3427.4054800000004</v>
      </c>
      <c r="H28" s="1">
        <v>4221.2905844908792</v>
      </c>
      <c r="I28" s="1">
        <v>4566.6016999999993</v>
      </c>
      <c r="J28" s="1">
        <v>4643.5005499999997</v>
      </c>
      <c r="K28" s="1">
        <v>4841.501189999999</v>
      </c>
      <c r="L28" s="1">
        <v>4335.0935899999995</v>
      </c>
      <c r="M28" s="1">
        <v>3843.1747729840358</v>
      </c>
      <c r="N28" s="1">
        <v>3395.2176883283414</v>
      </c>
      <c r="O28" s="1">
        <v>3304.6969702281531</v>
      </c>
      <c r="P28" s="1">
        <v>3861.731252715213</v>
      </c>
      <c r="Q28" s="1">
        <v>3519.4411020244665</v>
      </c>
      <c r="R28" s="1">
        <v>3588.6104570591265</v>
      </c>
    </row>
    <row r="29" spans="1:18" ht="11.25" customHeight="1" x14ac:dyDescent="0.25">
      <c r="A29" s="57" t="s">
        <v>41</v>
      </c>
      <c r="B29" s="53" t="s">
        <v>42</v>
      </c>
      <c r="C29" s="1">
        <v>547.33874192644259</v>
      </c>
      <c r="D29" s="1">
        <v>542.69651999999996</v>
      </c>
      <c r="E29" s="1">
        <v>1888.4969599999999</v>
      </c>
      <c r="F29" s="1">
        <v>1820.2991900000002</v>
      </c>
      <c r="G29" s="1">
        <v>659.10192999999992</v>
      </c>
      <c r="H29" s="1">
        <v>977.33304262394665</v>
      </c>
      <c r="I29" s="1">
        <v>1190.3050000000001</v>
      </c>
      <c r="J29" s="1">
        <v>859.50024000000008</v>
      </c>
      <c r="K29" s="1">
        <v>700.29953</v>
      </c>
      <c r="L29" s="1">
        <v>663.39623000000006</v>
      </c>
      <c r="M29" s="1">
        <v>787.04548807919264</v>
      </c>
      <c r="N29" s="1">
        <v>764.56884042129343</v>
      </c>
      <c r="O29" s="1">
        <v>1166.6440236547885</v>
      </c>
      <c r="P29" s="1">
        <v>1369.3022893261407</v>
      </c>
      <c r="Q29" s="1">
        <v>1324.0411024749399</v>
      </c>
      <c r="R29" s="1">
        <v>1533.7487811222682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419</v>
      </c>
      <c r="B1" s="43" t="s">
        <v>152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52019.433144393806</v>
      </c>
      <c r="D2" s="30">
        <v>49138.122139999985</v>
      </c>
      <c r="E2" s="30">
        <v>46643.68212999995</v>
      </c>
      <c r="F2" s="30">
        <v>47856.140400000011</v>
      </c>
      <c r="G2" s="30">
        <v>48121.857240000005</v>
      </c>
      <c r="H2" s="30">
        <v>46110.442507036547</v>
      </c>
      <c r="I2" s="30">
        <v>49223.523100000042</v>
      </c>
      <c r="J2" s="30">
        <v>49420.505849999987</v>
      </c>
      <c r="K2" s="30">
        <v>47419.942190000009</v>
      </c>
      <c r="L2" s="30">
        <v>34941.273449999971</v>
      </c>
      <c r="M2" s="30">
        <v>42304.297879732461</v>
      </c>
      <c r="N2" s="30">
        <v>41836.293316255469</v>
      </c>
      <c r="O2" s="30">
        <v>40234.404062039837</v>
      </c>
      <c r="P2" s="30">
        <v>39276.466474297187</v>
      </c>
      <c r="Q2" s="30">
        <v>38798.002541326889</v>
      </c>
      <c r="R2" s="30">
        <v>37766.719014627233</v>
      </c>
    </row>
    <row r="3" spans="1:18" ht="11.25" customHeight="1" x14ac:dyDescent="0.25">
      <c r="A3" s="46" t="s">
        <v>4</v>
      </c>
      <c r="B3" s="47" t="s">
        <v>5</v>
      </c>
      <c r="C3" s="4">
        <v>51400.726879639973</v>
      </c>
      <c r="D3" s="4">
        <v>48524.609199999984</v>
      </c>
      <c r="E3" s="4">
        <v>46059.433079999952</v>
      </c>
      <c r="F3" s="4">
        <v>47316.539000000012</v>
      </c>
      <c r="G3" s="4">
        <v>47641.827300000004</v>
      </c>
      <c r="H3" s="4">
        <v>45617.238859535966</v>
      </c>
      <c r="I3" s="4">
        <v>48555.298510000044</v>
      </c>
      <c r="J3" s="4">
        <v>48793.753529999987</v>
      </c>
      <c r="K3" s="4">
        <v>46693.958140000002</v>
      </c>
      <c r="L3" s="4">
        <v>34297.186979999977</v>
      </c>
      <c r="M3" s="4">
        <v>41421.523932758544</v>
      </c>
      <c r="N3" s="4">
        <v>40925.14400465045</v>
      </c>
      <c r="O3" s="4">
        <v>39463.027473862916</v>
      </c>
      <c r="P3" s="4">
        <v>38515.598955037785</v>
      </c>
      <c r="Q3" s="4">
        <v>38162.959831678396</v>
      </c>
      <c r="R3" s="4">
        <v>37286.305023827568</v>
      </c>
    </row>
    <row r="4" spans="1:18" ht="11.25" customHeight="1" x14ac:dyDescent="0.25">
      <c r="A4" s="48" t="s">
        <v>304</v>
      </c>
      <c r="B4" s="49" t="s">
        <v>305</v>
      </c>
      <c r="C4" s="3">
        <v>51373.856231195357</v>
      </c>
      <c r="D4" s="3">
        <v>48495.608379999983</v>
      </c>
      <c r="E4" s="3">
        <v>46026.63432999995</v>
      </c>
      <c r="F4" s="3">
        <v>47159.838950000012</v>
      </c>
      <c r="G4" s="3">
        <v>47468.428280000007</v>
      </c>
      <c r="H4" s="3">
        <v>45447.873586544301</v>
      </c>
      <c r="I4" s="3">
        <v>48367.399760000044</v>
      </c>
      <c r="J4" s="3">
        <v>48608.45229999999</v>
      </c>
      <c r="K4" s="3">
        <v>46513.557310000004</v>
      </c>
      <c r="L4" s="3">
        <v>34153.586589999977</v>
      </c>
      <c r="M4" s="3">
        <v>41263.598953075743</v>
      </c>
      <c r="N4" s="3">
        <v>40769.846320292541</v>
      </c>
      <c r="O4" s="3">
        <v>39311.336349524026</v>
      </c>
      <c r="P4" s="3">
        <v>38371.837144136378</v>
      </c>
      <c r="Q4" s="3">
        <v>37999.923708000591</v>
      </c>
      <c r="R4" s="3">
        <v>37143.761706140845</v>
      </c>
    </row>
    <row r="5" spans="1:18" ht="11.25" customHeight="1" x14ac:dyDescent="0.25">
      <c r="A5" s="50" t="s">
        <v>306</v>
      </c>
      <c r="B5" s="51" t="s">
        <v>307</v>
      </c>
      <c r="C5" s="2">
        <v>51213.187563900123</v>
      </c>
      <c r="D5" s="2">
        <v>48383.910759999984</v>
      </c>
      <c r="E5" s="2">
        <v>45941.635329999946</v>
      </c>
      <c r="F5" s="2">
        <v>47059.140980000011</v>
      </c>
      <c r="G5" s="2">
        <v>47353.427570000007</v>
      </c>
      <c r="H5" s="2">
        <v>45325.346253531985</v>
      </c>
      <c r="I5" s="2">
        <v>48221.798970000047</v>
      </c>
      <c r="J5" s="2">
        <v>48460.751999999993</v>
      </c>
      <c r="K5" s="2">
        <v>46359.050510000001</v>
      </c>
      <c r="L5" s="2">
        <v>34067.885069999975</v>
      </c>
      <c r="M5" s="2">
        <v>41138.370782636688</v>
      </c>
      <c r="N5" s="2">
        <v>40620.089668526409</v>
      </c>
      <c r="O5" s="2">
        <v>39184.723968071186</v>
      </c>
      <c r="P5" s="2">
        <v>38263.612888959942</v>
      </c>
      <c r="Q5" s="2">
        <v>37890.31819171441</v>
      </c>
      <c r="R5" s="2">
        <v>37023.264569033403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51213.187563900123</v>
      </c>
      <c r="D7" s="1">
        <v>48383.910759999984</v>
      </c>
      <c r="E7" s="1">
        <v>45941.635329999946</v>
      </c>
      <c r="F7" s="1">
        <v>47059.140980000011</v>
      </c>
      <c r="G7" s="1">
        <v>47353.427570000007</v>
      </c>
      <c r="H7" s="1">
        <v>45325.346253531985</v>
      </c>
      <c r="I7" s="1">
        <v>48221.798970000047</v>
      </c>
      <c r="J7" s="1">
        <v>48460.751999999993</v>
      </c>
      <c r="K7" s="1">
        <v>46359.050510000001</v>
      </c>
      <c r="L7" s="1">
        <v>34067.885069999975</v>
      </c>
      <c r="M7" s="1">
        <v>41138.370782636688</v>
      </c>
      <c r="N7" s="1">
        <v>40620.089668526409</v>
      </c>
      <c r="O7" s="1">
        <v>39184.723968071186</v>
      </c>
      <c r="P7" s="1">
        <v>38263.612888959942</v>
      </c>
      <c r="Q7" s="1">
        <v>37890.31819171441</v>
      </c>
      <c r="R7" s="1">
        <v>37023.264569033403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160.66866729523173</v>
      </c>
      <c r="D11" s="2">
        <v>111.69762000000027</v>
      </c>
      <c r="E11" s="2">
        <v>84.999000000000038</v>
      </c>
      <c r="F11" s="2">
        <v>100.69797000000001</v>
      </c>
      <c r="G11" s="2">
        <v>115.00071</v>
      </c>
      <c r="H11" s="2">
        <v>122.52733301231815</v>
      </c>
      <c r="I11" s="2">
        <v>145.60079000000002</v>
      </c>
      <c r="J11" s="2">
        <v>147.70030000000003</v>
      </c>
      <c r="K11" s="2">
        <v>154.50679999999997</v>
      </c>
      <c r="L11" s="2">
        <v>85.701520000000016</v>
      </c>
      <c r="M11" s="2">
        <v>125.22817043905735</v>
      </c>
      <c r="N11" s="2">
        <v>149.75665176613171</v>
      </c>
      <c r="O11" s="2">
        <v>126.61238145284227</v>
      </c>
      <c r="P11" s="2">
        <v>108.22425517643336</v>
      </c>
      <c r="Q11" s="2">
        <v>109.60551628618458</v>
      </c>
      <c r="R11" s="2">
        <v>120.49713710744072</v>
      </c>
    </row>
    <row r="12" spans="1:18" ht="11.25" customHeight="1" x14ac:dyDescent="0.25">
      <c r="A12" s="52" t="s">
        <v>16</v>
      </c>
      <c r="B12" s="53" t="s">
        <v>17</v>
      </c>
      <c r="C12" s="1">
        <v>160.66866729523173</v>
      </c>
      <c r="D12" s="1">
        <v>111.69762000000027</v>
      </c>
      <c r="E12" s="1">
        <v>84.999000000000038</v>
      </c>
      <c r="F12" s="1">
        <v>100.69797000000001</v>
      </c>
      <c r="G12" s="1">
        <v>115.00071</v>
      </c>
      <c r="H12" s="1">
        <v>122.52733301231815</v>
      </c>
      <c r="I12" s="1">
        <v>145.60079000000002</v>
      </c>
      <c r="J12" s="1">
        <v>147.70030000000003</v>
      </c>
      <c r="K12" s="1">
        <v>154.50679999999997</v>
      </c>
      <c r="L12" s="1">
        <v>85.701520000000016</v>
      </c>
      <c r="M12" s="1">
        <v>125.22817043905735</v>
      </c>
      <c r="N12" s="1">
        <v>149.75665176613171</v>
      </c>
      <c r="O12" s="1">
        <v>126.61238145284227</v>
      </c>
      <c r="P12" s="1">
        <v>108.22425517643336</v>
      </c>
      <c r="Q12" s="1">
        <v>109.60551628618458</v>
      </c>
      <c r="R12" s="1">
        <v>120.49713710744072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125.20005</v>
      </c>
      <c r="G15" s="3">
        <v>135.49996999999999</v>
      </c>
      <c r="H15" s="3">
        <v>129.04836058964059</v>
      </c>
      <c r="I15" s="3">
        <v>144.9</v>
      </c>
      <c r="J15" s="3">
        <v>139.29995</v>
      </c>
      <c r="K15" s="3">
        <v>140.59970999999999</v>
      </c>
      <c r="L15" s="3">
        <v>124.39973000000001</v>
      </c>
      <c r="M15" s="3">
        <v>136.3810985046243</v>
      </c>
      <c r="N15" s="3">
        <v>134.90016374067147</v>
      </c>
      <c r="O15" s="3">
        <v>130.76823150061199</v>
      </c>
      <c r="P15" s="3">
        <v>122.21779250796553</v>
      </c>
      <c r="Q15" s="3">
        <v>135.97488358990458</v>
      </c>
      <c r="R15" s="3">
        <v>133.27602653410111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125.20005</v>
      </c>
      <c r="G16" s="2">
        <v>135.49996999999999</v>
      </c>
      <c r="H16" s="2">
        <v>129.04836058964059</v>
      </c>
      <c r="I16" s="2">
        <v>144.9</v>
      </c>
      <c r="J16" s="2">
        <v>139.29995</v>
      </c>
      <c r="K16" s="2">
        <v>140.59970999999999</v>
      </c>
      <c r="L16" s="2">
        <v>124.39973000000001</v>
      </c>
      <c r="M16" s="2">
        <v>136.3810985046243</v>
      </c>
      <c r="N16" s="2">
        <v>134.90016374067147</v>
      </c>
      <c r="O16" s="2">
        <v>130.76823150061199</v>
      </c>
      <c r="P16" s="2">
        <v>122.21779250796553</v>
      </c>
      <c r="Q16" s="2">
        <v>135.97488358990458</v>
      </c>
      <c r="R16" s="2">
        <v>133.27602653410111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26.870648444612208</v>
      </c>
      <c r="D20" s="3">
        <v>29.000820000000001</v>
      </c>
      <c r="E20" s="3">
        <v>32.798749999999998</v>
      </c>
      <c r="F20" s="3">
        <v>31.5</v>
      </c>
      <c r="G20" s="3">
        <v>37.899050000000003</v>
      </c>
      <c r="H20" s="3">
        <v>40.316912402028549</v>
      </c>
      <c r="I20" s="3">
        <v>42.998750000000001</v>
      </c>
      <c r="J20" s="3">
        <v>46.001280000000001</v>
      </c>
      <c r="K20" s="3">
        <v>39.801119999999997</v>
      </c>
      <c r="L20" s="3">
        <v>19.200659999999999</v>
      </c>
      <c r="M20" s="3">
        <v>21.543881178175685</v>
      </c>
      <c r="N20" s="3">
        <v>20.397520617237603</v>
      </c>
      <c r="O20" s="3">
        <v>20.922892838281079</v>
      </c>
      <c r="P20" s="3">
        <v>21.544018393441846</v>
      </c>
      <c r="Q20" s="3">
        <v>27.0612400878953</v>
      </c>
      <c r="R20" s="3">
        <v>9.2672911526250115</v>
      </c>
    </row>
    <row r="21" spans="1:18" ht="11.25" customHeight="1" x14ac:dyDescent="0.25">
      <c r="A21" s="46" t="s">
        <v>31</v>
      </c>
      <c r="B21" s="47" t="s">
        <v>32</v>
      </c>
      <c r="C21" s="4">
        <v>534.25036097472946</v>
      </c>
      <c r="D21" s="4">
        <v>558.01220000000001</v>
      </c>
      <c r="E21" s="4">
        <v>526.84921000000008</v>
      </c>
      <c r="F21" s="4">
        <v>533.00142000000005</v>
      </c>
      <c r="G21" s="4">
        <v>476.12996000000004</v>
      </c>
      <c r="H21" s="4">
        <v>488.02073387117053</v>
      </c>
      <c r="I21" s="4">
        <v>662.82459999999992</v>
      </c>
      <c r="J21" s="4">
        <v>619.65231999999992</v>
      </c>
      <c r="K21" s="4">
        <v>720.68405000000007</v>
      </c>
      <c r="L21" s="4">
        <v>616.88647000000003</v>
      </c>
      <c r="M21" s="4">
        <v>862.4242836945474</v>
      </c>
      <c r="N21" s="4">
        <v>906.5157022045662</v>
      </c>
      <c r="O21" s="4">
        <v>767.05347835178463</v>
      </c>
      <c r="P21" s="4">
        <v>756.18613424378134</v>
      </c>
      <c r="Q21" s="4">
        <v>624.19912711115842</v>
      </c>
      <c r="R21" s="4">
        <v>447.88351384398385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534.25036097472946</v>
      </c>
      <c r="D30" s="3">
        <v>558.01220000000001</v>
      </c>
      <c r="E30" s="3">
        <v>526.84921000000008</v>
      </c>
      <c r="F30" s="3">
        <v>533.00142000000005</v>
      </c>
      <c r="G30" s="3">
        <v>476.12996000000004</v>
      </c>
      <c r="H30" s="3">
        <v>488.02073387117053</v>
      </c>
      <c r="I30" s="3">
        <v>662.82459999999992</v>
      </c>
      <c r="J30" s="3">
        <v>619.65231999999992</v>
      </c>
      <c r="K30" s="3">
        <v>720.68405000000007</v>
      </c>
      <c r="L30" s="3">
        <v>616.88647000000003</v>
      </c>
      <c r="M30" s="3">
        <v>862.4242836945474</v>
      </c>
      <c r="N30" s="3">
        <v>906.5157022045662</v>
      </c>
      <c r="O30" s="3">
        <v>767.05347835178463</v>
      </c>
      <c r="P30" s="3">
        <v>756.18613424378134</v>
      </c>
      <c r="Q30" s="3">
        <v>624.19912711115842</v>
      </c>
      <c r="R30" s="3">
        <v>447.88351384398385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0.99995999999999996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534.25036097472946</v>
      </c>
      <c r="D45" s="2">
        <v>558.01220000000001</v>
      </c>
      <c r="E45" s="2">
        <v>525.8492500000001</v>
      </c>
      <c r="F45" s="2">
        <v>532.00142000000005</v>
      </c>
      <c r="G45" s="2">
        <v>476.12996000000004</v>
      </c>
      <c r="H45" s="2">
        <v>488.02073387117053</v>
      </c>
      <c r="I45" s="2">
        <v>662.82459999999992</v>
      </c>
      <c r="J45" s="2">
        <v>619.65231999999992</v>
      </c>
      <c r="K45" s="2">
        <v>720.68405000000007</v>
      </c>
      <c r="L45" s="2">
        <v>616.88647000000003</v>
      </c>
      <c r="M45" s="2">
        <v>862.4242836945474</v>
      </c>
      <c r="N45" s="2">
        <v>906.5157022045662</v>
      </c>
      <c r="O45" s="2">
        <v>767.05347835178463</v>
      </c>
      <c r="P45" s="2">
        <v>756.18613424378134</v>
      </c>
      <c r="Q45" s="2">
        <v>624.19912711115842</v>
      </c>
      <c r="R45" s="2">
        <v>447.88351384398385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0.95538358650998101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534.25036097472946</v>
      </c>
      <c r="D49" s="1">
        <v>558.01220000000001</v>
      </c>
      <c r="E49" s="1">
        <v>525.8492500000001</v>
      </c>
      <c r="F49" s="1">
        <v>532.00142000000005</v>
      </c>
      <c r="G49" s="1">
        <v>476.12996000000004</v>
      </c>
      <c r="H49" s="1">
        <v>487.06535028466055</v>
      </c>
      <c r="I49" s="1">
        <v>661.82459999999992</v>
      </c>
      <c r="J49" s="1">
        <v>619.65231999999992</v>
      </c>
      <c r="K49" s="1">
        <v>720.68405000000007</v>
      </c>
      <c r="L49" s="1">
        <v>616.88647000000003</v>
      </c>
      <c r="M49" s="1">
        <v>862.4242836945474</v>
      </c>
      <c r="N49" s="1">
        <v>906.5157022045662</v>
      </c>
      <c r="O49" s="1">
        <v>767.05347835178463</v>
      </c>
      <c r="P49" s="1">
        <v>756.18613424378134</v>
      </c>
      <c r="Q49" s="1">
        <v>624.19912711115842</v>
      </c>
      <c r="R49" s="1">
        <v>447.88351384398385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84.455903779102769</v>
      </c>
      <c r="D52" s="4">
        <v>55.500740000000008</v>
      </c>
      <c r="E52" s="4">
        <v>57.399839999999998</v>
      </c>
      <c r="F52" s="4">
        <v>6.5999799999999995</v>
      </c>
      <c r="G52" s="4">
        <v>3.8999800000000002</v>
      </c>
      <c r="H52" s="4">
        <v>5.1829136294097795</v>
      </c>
      <c r="I52" s="4">
        <v>5.3999899999999998</v>
      </c>
      <c r="J52" s="4">
        <v>7.1</v>
      </c>
      <c r="K52" s="4">
        <v>5.3</v>
      </c>
      <c r="L52" s="4">
        <v>27.2</v>
      </c>
      <c r="M52" s="4">
        <v>20.349663279370986</v>
      </c>
      <c r="N52" s="4">
        <v>4.6336094004530475</v>
      </c>
      <c r="O52" s="4">
        <v>4.323109825131823</v>
      </c>
      <c r="P52" s="4">
        <v>4.6813850156149357</v>
      </c>
      <c r="Q52" s="4">
        <v>10.84358253733134</v>
      </c>
      <c r="R52" s="4">
        <v>32.530476955684378</v>
      </c>
    </row>
    <row r="53" spans="1:18" ht="11.25" customHeight="1" x14ac:dyDescent="0.25">
      <c r="A53" s="48" t="s">
        <v>76</v>
      </c>
      <c r="B53" s="49" t="s">
        <v>77</v>
      </c>
      <c r="C53" s="3">
        <v>84.455903779102769</v>
      </c>
      <c r="D53" s="3">
        <v>55.500740000000008</v>
      </c>
      <c r="E53" s="3">
        <v>57.399839999999998</v>
      </c>
      <c r="F53" s="3">
        <v>6.5999799999999995</v>
      </c>
      <c r="G53" s="3">
        <v>3.8999800000000002</v>
      </c>
      <c r="H53" s="3">
        <v>5.1829136294097795</v>
      </c>
      <c r="I53" s="3">
        <v>5.3999899999999998</v>
      </c>
      <c r="J53" s="3">
        <v>7.1</v>
      </c>
      <c r="K53" s="3">
        <v>5.3</v>
      </c>
      <c r="L53" s="3">
        <v>27.2</v>
      </c>
      <c r="M53" s="3">
        <v>20.349663279370986</v>
      </c>
      <c r="N53" s="3">
        <v>4.6336094004530475</v>
      </c>
      <c r="O53" s="3">
        <v>4.323109825131823</v>
      </c>
      <c r="P53" s="3">
        <v>4.6813850156149357</v>
      </c>
      <c r="Q53" s="3">
        <v>10.84358253733134</v>
      </c>
      <c r="R53" s="3">
        <v>32.530476955684378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418</v>
      </c>
      <c r="B1" s="43" t="s">
        <v>154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15304.637269837858</v>
      </c>
      <c r="D2" s="30">
        <v>14356.367529999996</v>
      </c>
      <c r="E2" s="30">
        <v>14532.919409999999</v>
      </c>
      <c r="F2" s="30">
        <v>15219.866959999996</v>
      </c>
      <c r="G2" s="30">
        <v>15768.508169999997</v>
      </c>
      <c r="H2" s="30">
        <v>15379.868952557979</v>
      </c>
      <c r="I2" s="30">
        <v>15774.248530000001</v>
      </c>
      <c r="J2" s="30">
        <v>16138.049609999998</v>
      </c>
      <c r="K2" s="30">
        <v>14948.503669999998</v>
      </c>
      <c r="L2" s="30">
        <v>10317.073899999998</v>
      </c>
      <c r="M2" s="30">
        <v>13480.61818088793</v>
      </c>
      <c r="N2" s="30">
        <v>13163.860477475484</v>
      </c>
      <c r="O2" s="30">
        <v>13019.834283528447</v>
      </c>
      <c r="P2" s="30">
        <v>13405.112928432411</v>
      </c>
      <c r="Q2" s="30">
        <v>13700.284529119124</v>
      </c>
      <c r="R2" s="30">
        <v>13597.294044474642</v>
      </c>
    </row>
    <row r="3" spans="1:18" ht="11.25" customHeight="1" x14ac:dyDescent="0.25">
      <c r="A3" s="46" t="s">
        <v>4</v>
      </c>
      <c r="B3" s="47" t="s">
        <v>5</v>
      </c>
      <c r="C3" s="4">
        <v>15304.637269837858</v>
      </c>
      <c r="D3" s="4">
        <v>14356.367529999996</v>
      </c>
      <c r="E3" s="4">
        <v>14532.919409999999</v>
      </c>
      <c r="F3" s="4">
        <v>15219.866959999996</v>
      </c>
      <c r="G3" s="4">
        <v>15768.508169999997</v>
      </c>
      <c r="H3" s="4">
        <v>15379.868952557979</v>
      </c>
      <c r="I3" s="4">
        <v>15774.248530000001</v>
      </c>
      <c r="J3" s="4">
        <v>16138.049609999998</v>
      </c>
      <c r="K3" s="4">
        <v>14948.503669999998</v>
      </c>
      <c r="L3" s="4">
        <v>10317.073899999998</v>
      </c>
      <c r="M3" s="4">
        <v>13480.61818088793</v>
      </c>
      <c r="N3" s="4">
        <v>13163.860477475484</v>
      </c>
      <c r="O3" s="4">
        <v>13019.834283528447</v>
      </c>
      <c r="P3" s="4">
        <v>13405.112928432411</v>
      </c>
      <c r="Q3" s="4">
        <v>13700.284529119124</v>
      </c>
      <c r="R3" s="4">
        <v>13597.294044474642</v>
      </c>
    </row>
    <row r="4" spans="1:18" ht="11.25" customHeight="1" x14ac:dyDescent="0.25">
      <c r="A4" s="48" t="s">
        <v>304</v>
      </c>
      <c r="B4" s="49" t="s">
        <v>305</v>
      </c>
      <c r="C4" s="3">
        <v>15304.637269837858</v>
      </c>
      <c r="D4" s="3">
        <v>14356.367529999996</v>
      </c>
      <c r="E4" s="3">
        <v>14532.919409999999</v>
      </c>
      <c r="F4" s="3">
        <v>15219.866959999996</v>
      </c>
      <c r="G4" s="3">
        <v>15768.508169999997</v>
      </c>
      <c r="H4" s="3">
        <v>15379.868952557979</v>
      </c>
      <c r="I4" s="3">
        <v>15774.248530000001</v>
      </c>
      <c r="J4" s="3">
        <v>16138.049609999998</v>
      </c>
      <c r="K4" s="3">
        <v>14948.503669999998</v>
      </c>
      <c r="L4" s="3">
        <v>10317.073899999998</v>
      </c>
      <c r="M4" s="3">
        <v>13480.61818088793</v>
      </c>
      <c r="N4" s="3">
        <v>13163.860477475484</v>
      </c>
      <c r="O4" s="3">
        <v>13019.834283528447</v>
      </c>
      <c r="P4" s="3">
        <v>13405.112928432411</v>
      </c>
      <c r="Q4" s="3">
        <v>13700.284529119124</v>
      </c>
      <c r="R4" s="3">
        <v>13597.294044474642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15304.637269837858</v>
      </c>
      <c r="D11" s="2">
        <v>14356.367529999996</v>
      </c>
      <c r="E11" s="2">
        <v>14532.919409999999</v>
      </c>
      <c r="F11" s="2">
        <v>15219.866959999996</v>
      </c>
      <c r="G11" s="2">
        <v>15768.508169999997</v>
      </c>
      <c r="H11" s="2">
        <v>15379.868952557979</v>
      </c>
      <c r="I11" s="2">
        <v>15774.248530000001</v>
      </c>
      <c r="J11" s="2">
        <v>16138.049609999998</v>
      </c>
      <c r="K11" s="2">
        <v>14948.503669999998</v>
      </c>
      <c r="L11" s="2">
        <v>10317.073899999998</v>
      </c>
      <c r="M11" s="2">
        <v>13480.61818088793</v>
      </c>
      <c r="N11" s="2">
        <v>13163.860477475484</v>
      </c>
      <c r="O11" s="2">
        <v>13019.834283528447</v>
      </c>
      <c r="P11" s="2">
        <v>13405.112928432411</v>
      </c>
      <c r="Q11" s="2">
        <v>13700.284529119124</v>
      </c>
      <c r="R11" s="2">
        <v>13597.294044474642</v>
      </c>
    </row>
    <row r="12" spans="1:18" ht="11.25" customHeight="1" x14ac:dyDescent="0.25">
      <c r="A12" s="52" t="s">
        <v>16</v>
      </c>
      <c r="B12" s="53" t="s">
        <v>17</v>
      </c>
      <c r="C12" s="1">
        <v>15304.637269837858</v>
      </c>
      <c r="D12" s="1">
        <v>14356.367529999996</v>
      </c>
      <c r="E12" s="1">
        <v>14532.919409999999</v>
      </c>
      <c r="F12" s="1">
        <v>15219.866959999996</v>
      </c>
      <c r="G12" s="1">
        <v>15768.508169999997</v>
      </c>
      <c r="H12" s="1">
        <v>15379.868952557979</v>
      </c>
      <c r="I12" s="1">
        <v>15774.248530000001</v>
      </c>
      <c r="J12" s="1">
        <v>16138.049609999998</v>
      </c>
      <c r="K12" s="1">
        <v>14948.503669999998</v>
      </c>
      <c r="L12" s="1">
        <v>10317.073899999998</v>
      </c>
      <c r="M12" s="1">
        <v>13480.61818088793</v>
      </c>
      <c r="N12" s="1">
        <v>13163.860477475484</v>
      </c>
      <c r="O12" s="1">
        <v>13019.834283528447</v>
      </c>
      <c r="P12" s="1">
        <v>13405.112928432411</v>
      </c>
      <c r="Q12" s="1">
        <v>13700.284529119124</v>
      </c>
      <c r="R12" s="1">
        <v>13597.294044474642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417</v>
      </c>
      <c r="B1" s="43" t="s">
        <v>156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893.9321897183936</v>
      </c>
      <c r="D2" s="30">
        <v>802.16285999999991</v>
      </c>
      <c r="E2" s="30">
        <v>820.83138000000008</v>
      </c>
      <c r="F2" s="30">
        <v>808.51990999999998</v>
      </c>
      <c r="G2" s="30">
        <v>831.37730999999997</v>
      </c>
      <c r="H2" s="30">
        <v>802.04297687630788</v>
      </c>
      <c r="I2" s="30">
        <v>811.20366000000001</v>
      </c>
      <c r="J2" s="30">
        <v>820.81227999999999</v>
      </c>
      <c r="K2" s="30">
        <v>876.00616000000002</v>
      </c>
      <c r="L2" s="30">
        <v>786.50685999999996</v>
      </c>
      <c r="M2" s="30">
        <v>917.6467870186334</v>
      </c>
      <c r="N2" s="30">
        <v>903.36199310965048</v>
      </c>
      <c r="O2" s="30">
        <v>862.44534908716605</v>
      </c>
      <c r="P2" s="30">
        <v>779.59338225033935</v>
      </c>
      <c r="Q2" s="30">
        <v>767.88623189115333</v>
      </c>
      <c r="R2" s="30">
        <v>701.1805771982024</v>
      </c>
    </row>
    <row r="3" spans="1:18" ht="11.25" customHeight="1" x14ac:dyDescent="0.25">
      <c r="A3" s="46" t="s">
        <v>4</v>
      </c>
      <c r="B3" s="47" t="s">
        <v>5</v>
      </c>
      <c r="C3" s="4">
        <v>557.73285375041269</v>
      </c>
      <c r="D3" s="4">
        <v>562.00423999999998</v>
      </c>
      <c r="E3" s="4">
        <v>598.79122000000007</v>
      </c>
      <c r="F3" s="4">
        <v>622.20128999999997</v>
      </c>
      <c r="G3" s="4">
        <v>672.49837000000002</v>
      </c>
      <c r="H3" s="4">
        <v>666.47401632417518</v>
      </c>
      <c r="I3" s="4">
        <v>694.99053000000004</v>
      </c>
      <c r="J3" s="4">
        <v>709.71217000000001</v>
      </c>
      <c r="K3" s="4">
        <v>773.30493000000001</v>
      </c>
      <c r="L3" s="4">
        <v>691.20686999999998</v>
      </c>
      <c r="M3" s="4">
        <v>822.41874867338993</v>
      </c>
      <c r="N3" s="4">
        <v>829.12858256524839</v>
      </c>
      <c r="O3" s="4">
        <v>793.53854566174448</v>
      </c>
      <c r="P3" s="4">
        <v>741.66493398974137</v>
      </c>
      <c r="Q3" s="4">
        <v>743.64392970936592</v>
      </c>
      <c r="R3" s="4">
        <v>679.58900438963542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48.629084711314562</v>
      </c>
      <c r="N4" s="3">
        <v>44.137653069281789</v>
      </c>
      <c r="O4" s="3">
        <v>35.109703691000391</v>
      </c>
      <c r="P4" s="3">
        <v>59.424765725899</v>
      </c>
      <c r="Q4" s="3">
        <v>58.538760131586692</v>
      </c>
      <c r="R4" s="3">
        <v>65.73028982805792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48.629084711314562</v>
      </c>
      <c r="N14" s="2">
        <v>44.137653069281789</v>
      </c>
      <c r="O14" s="2">
        <v>35.109703691000391</v>
      </c>
      <c r="P14" s="2">
        <v>59.424765725899</v>
      </c>
      <c r="Q14" s="2">
        <v>58.538760131586692</v>
      </c>
      <c r="R14" s="2">
        <v>65.73028982805792</v>
      </c>
    </row>
    <row r="15" spans="1:18" ht="11.25" customHeight="1" x14ac:dyDescent="0.25">
      <c r="A15" s="54" t="s">
        <v>310</v>
      </c>
      <c r="B15" s="49" t="s">
        <v>311</v>
      </c>
      <c r="C15" s="3">
        <v>415.92748502537955</v>
      </c>
      <c r="D15" s="3">
        <v>411.6</v>
      </c>
      <c r="E15" s="3">
        <v>424.89782000000002</v>
      </c>
      <c r="F15" s="3">
        <v>457.70128999999997</v>
      </c>
      <c r="G15" s="3">
        <v>455.60381000000001</v>
      </c>
      <c r="H15" s="3">
        <v>435.72656921754117</v>
      </c>
      <c r="I15" s="3">
        <v>450.29764999999998</v>
      </c>
      <c r="J15" s="3">
        <v>430.90438999999998</v>
      </c>
      <c r="K15" s="3">
        <v>481.69673</v>
      </c>
      <c r="L15" s="3">
        <v>454.19877000000002</v>
      </c>
      <c r="M15" s="3">
        <v>503.1774979435267</v>
      </c>
      <c r="N15" s="3">
        <v>511.17690565988806</v>
      </c>
      <c r="O15" s="3">
        <v>486.50288881568645</v>
      </c>
      <c r="P15" s="3">
        <v>424.76287526904878</v>
      </c>
      <c r="Q15" s="3">
        <v>464.88925288722822</v>
      </c>
      <c r="R15" s="3">
        <v>455.50268275254683</v>
      </c>
    </row>
    <row r="16" spans="1:18" ht="11.25" customHeight="1" x14ac:dyDescent="0.25">
      <c r="A16" s="50" t="s">
        <v>22</v>
      </c>
      <c r="B16" s="51" t="s">
        <v>23</v>
      </c>
      <c r="C16" s="2">
        <v>415.92748502537955</v>
      </c>
      <c r="D16" s="2">
        <v>411.6</v>
      </c>
      <c r="E16" s="2">
        <v>424.89782000000002</v>
      </c>
      <c r="F16" s="2">
        <v>457.70128999999997</v>
      </c>
      <c r="G16" s="2">
        <v>455.60381000000001</v>
      </c>
      <c r="H16" s="2">
        <v>435.72656921754117</v>
      </c>
      <c r="I16" s="2">
        <v>450.29764999999998</v>
      </c>
      <c r="J16" s="2">
        <v>430.90438999999998</v>
      </c>
      <c r="K16" s="2">
        <v>481.69673</v>
      </c>
      <c r="L16" s="2">
        <v>454.19877000000002</v>
      </c>
      <c r="M16" s="2">
        <v>503.1774979435267</v>
      </c>
      <c r="N16" s="2">
        <v>511.17690565988806</v>
      </c>
      <c r="O16" s="2">
        <v>486.50288881568645</v>
      </c>
      <c r="P16" s="2">
        <v>424.76287526904878</v>
      </c>
      <c r="Q16" s="2">
        <v>464.88925288722822</v>
      </c>
      <c r="R16" s="2">
        <v>455.50268275254683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141.80536872503313</v>
      </c>
      <c r="D20" s="3">
        <v>150.40423999999999</v>
      </c>
      <c r="E20" s="3">
        <v>173.89340000000001</v>
      </c>
      <c r="F20" s="3">
        <v>164.5</v>
      </c>
      <c r="G20" s="3">
        <v>216.89456000000001</v>
      </c>
      <c r="H20" s="3">
        <v>230.74744710663407</v>
      </c>
      <c r="I20" s="3">
        <v>244.69288</v>
      </c>
      <c r="J20" s="3">
        <v>278.80777999999998</v>
      </c>
      <c r="K20" s="3">
        <v>291.60820000000001</v>
      </c>
      <c r="L20" s="3">
        <v>237.00810000000001</v>
      </c>
      <c r="M20" s="3">
        <v>270.61216601854875</v>
      </c>
      <c r="N20" s="3">
        <v>273.81402383607849</v>
      </c>
      <c r="O20" s="3">
        <v>271.92595315505764</v>
      </c>
      <c r="P20" s="3">
        <v>257.47729299479357</v>
      </c>
      <c r="Q20" s="3">
        <v>220.21591669055101</v>
      </c>
      <c r="R20" s="3">
        <v>158.3560318090307</v>
      </c>
    </row>
    <row r="21" spans="1:18" ht="11.25" customHeight="1" x14ac:dyDescent="0.25">
      <c r="A21" s="46" t="s">
        <v>31</v>
      </c>
      <c r="B21" s="47" t="s">
        <v>32</v>
      </c>
      <c r="C21" s="4">
        <v>254.80077899751961</v>
      </c>
      <c r="D21" s="4">
        <v>204.35699999999997</v>
      </c>
      <c r="E21" s="4">
        <v>200.14960000000002</v>
      </c>
      <c r="F21" s="4">
        <v>165.70938000000001</v>
      </c>
      <c r="G21" s="4">
        <v>139.08854000000002</v>
      </c>
      <c r="H21" s="4">
        <v>117.53603242724982</v>
      </c>
      <c r="I21" s="4">
        <v>99.50027</v>
      </c>
      <c r="J21" s="4">
        <v>95.200060000000008</v>
      </c>
      <c r="K21" s="4">
        <v>84.399869999999993</v>
      </c>
      <c r="L21" s="4">
        <v>74.699950000000001</v>
      </c>
      <c r="M21" s="4">
        <v>72.418068542857853</v>
      </c>
      <c r="N21" s="4">
        <v>57.705168625203044</v>
      </c>
      <c r="O21" s="4">
        <v>53.405962496948469</v>
      </c>
      <c r="P21" s="4">
        <v>18.677747062037135</v>
      </c>
      <c r="Q21" s="4">
        <v>1.0986900871281313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254.80077899751961</v>
      </c>
      <c r="D30" s="3">
        <v>204.35699999999997</v>
      </c>
      <c r="E30" s="3">
        <v>200.14960000000002</v>
      </c>
      <c r="F30" s="3">
        <v>165.70938000000001</v>
      </c>
      <c r="G30" s="3">
        <v>139.08854000000002</v>
      </c>
      <c r="H30" s="3">
        <v>117.53603242724982</v>
      </c>
      <c r="I30" s="3">
        <v>99.50027</v>
      </c>
      <c r="J30" s="3">
        <v>95.200060000000008</v>
      </c>
      <c r="K30" s="3">
        <v>84.399869999999993</v>
      </c>
      <c r="L30" s="3">
        <v>74.699950000000001</v>
      </c>
      <c r="M30" s="3">
        <v>72.418068542857853</v>
      </c>
      <c r="N30" s="3">
        <v>57.705168625203044</v>
      </c>
      <c r="O30" s="3">
        <v>53.405962496948469</v>
      </c>
      <c r="P30" s="3">
        <v>18.677747062037135</v>
      </c>
      <c r="Q30" s="3">
        <v>1.0986900871281313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78.245901899346606</v>
      </c>
      <c r="D34" s="2">
        <v>77.156989999999993</v>
      </c>
      <c r="E34" s="2">
        <v>76.149510000000006</v>
      </c>
      <c r="F34" s="2">
        <v>56.409440000000004</v>
      </c>
      <c r="G34" s="2">
        <v>51.888270000000006</v>
      </c>
      <c r="H34" s="2">
        <v>38.716855765458675</v>
      </c>
      <c r="I34" s="2">
        <v>36.500300000000003</v>
      </c>
      <c r="J34" s="2">
        <v>33.200180000000003</v>
      </c>
      <c r="K34" s="2">
        <v>28.7</v>
      </c>
      <c r="L34" s="2">
        <v>24.2</v>
      </c>
      <c r="M34" s="2">
        <v>21.973825721424422</v>
      </c>
      <c r="N34" s="2">
        <v>21.973822489729638</v>
      </c>
      <c r="O34" s="2">
        <v>19.776447973008445</v>
      </c>
      <c r="P34" s="2">
        <v>18.677747062037135</v>
      </c>
      <c r="Q34" s="2">
        <v>1.0986900871281313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176.55487709817299</v>
      </c>
      <c r="D42" s="2">
        <v>127.20000999999999</v>
      </c>
      <c r="E42" s="2">
        <v>124.00009</v>
      </c>
      <c r="F42" s="2">
        <v>109.29993999999999</v>
      </c>
      <c r="G42" s="2">
        <v>87.200270000000003</v>
      </c>
      <c r="H42" s="2">
        <v>78.819176661791147</v>
      </c>
      <c r="I42" s="2">
        <v>62.999969999999998</v>
      </c>
      <c r="J42" s="2">
        <v>61.999879999999997</v>
      </c>
      <c r="K42" s="2">
        <v>55.699869999999997</v>
      </c>
      <c r="L42" s="2">
        <v>50.499949999999998</v>
      </c>
      <c r="M42" s="2">
        <v>50.444242821433427</v>
      </c>
      <c r="N42" s="2">
        <v>35.731346135473402</v>
      </c>
      <c r="O42" s="2">
        <v>33.629514523940024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81.398556970461271</v>
      </c>
      <c r="D52" s="4">
        <v>35.80162</v>
      </c>
      <c r="E52" s="4">
        <v>21.890560000000001</v>
      </c>
      <c r="F52" s="4">
        <v>20.60924</v>
      </c>
      <c r="G52" s="4">
        <v>19.790399999999998</v>
      </c>
      <c r="H52" s="4">
        <v>18.032928124882879</v>
      </c>
      <c r="I52" s="4">
        <v>16.712859999999999</v>
      </c>
      <c r="J52" s="4">
        <v>15.90005</v>
      </c>
      <c r="K52" s="4">
        <v>18.301360000000003</v>
      </c>
      <c r="L52" s="4">
        <v>20.60004</v>
      </c>
      <c r="M52" s="4">
        <v>22.809969802385634</v>
      </c>
      <c r="N52" s="4">
        <v>16.528241919198962</v>
      </c>
      <c r="O52" s="4">
        <v>15.500840928473037</v>
      </c>
      <c r="P52" s="4">
        <v>19.250701198560854</v>
      </c>
      <c r="Q52" s="4">
        <v>23.1436120946593</v>
      </c>
      <c r="R52" s="4">
        <v>21.591572808566969</v>
      </c>
    </row>
    <row r="53" spans="1:18" ht="11.25" customHeight="1" x14ac:dyDescent="0.25">
      <c r="A53" s="48" t="s">
        <v>76</v>
      </c>
      <c r="B53" s="49" t="s">
        <v>77</v>
      </c>
      <c r="C53" s="3">
        <v>81.398556970461271</v>
      </c>
      <c r="D53" s="3">
        <v>35.80162</v>
      </c>
      <c r="E53" s="3">
        <v>21.890560000000001</v>
      </c>
      <c r="F53" s="3">
        <v>20.60924</v>
      </c>
      <c r="G53" s="3">
        <v>19.790399999999998</v>
      </c>
      <c r="H53" s="3">
        <v>18.032928124882879</v>
      </c>
      <c r="I53" s="3">
        <v>16.712859999999999</v>
      </c>
      <c r="J53" s="3">
        <v>15.90005</v>
      </c>
      <c r="K53" s="3">
        <v>18.301360000000003</v>
      </c>
      <c r="L53" s="3">
        <v>20.60004</v>
      </c>
      <c r="M53" s="3">
        <v>22.809969802385634</v>
      </c>
      <c r="N53" s="3">
        <v>16.528241919198962</v>
      </c>
      <c r="O53" s="3">
        <v>15.500840928473037</v>
      </c>
      <c r="P53" s="3">
        <v>19.250701198560854</v>
      </c>
      <c r="Q53" s="3">
        <v>23.1436120946593</v>
      </c>
      <c r="R53" s="3">
        <v>21.591572808566969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416</v>
      </c>
      <c r="B1" s="43" t="s">
        <v>158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533.22374963192908</v>
      </c>
      <c r="D2" s="30">
        <v>468.9015</v>
      </c>
      <c r="E2" s="30">
        <v>422.89995999999996</v>
      </c>
      <c r="F2" s="30">
        <v>400.46448999999996</v>
      </c>
      <c r="G2" s="30">
        <v>332.70055000000002</v>
      </c>
      <c r="H2" s="30">
        <v>275.34150405950476</v>
      </c>
      <c r="I2" s="30">
        <v>273.29528999999997</v>
      </c>
      <c r="J2" s="30">
        <v>252.99978999999999</v>
      </c>
      <c r="K2" s="30">
        <v>240.99964</v>
      </c>
      <c r="L2" s="30">
        <v>240.19980999999999</v>
      </c>
      <c r="M2" s="30">
        <v>244.29149509843876</v>
      </c>
      <c r="N2" s="30">
        <v>239.03681211462674</v>
      </c>
      <c r="O2" s="30">
        <v>183.38584730246924</v>
      </c>
      <c r="P2" s="30">
        <v>255.11880436250459</v>
      </c>
      <c r="Q2" s="30">
        <v>240.2073475412646</v>
      </c>
      <c r="R2" s="30">
        <v>212.29164410857749</v>
      </c>
    </row>
    <row r="3" spans="1:18" ht="11.25" customHeight="1" x14ac:dyDescent="0.25">
      <c r="A3" s="46" t="s">
        <v>4</v>
      </c>
      <c r="B3" s="47" t="s">
        <v>5</v>
      </c>
      <c r="C3" s="4">
        <v>526.7032580557476</v>
      </c>
      <c r="D3" s="4">
        <v>463.30149999999998</v>
      </c>
      <c r="E3" s="4">
        <v>419.19995999999998</v>
      </c>
      <c r="F3" s="4">
        <v>395.76447999999993</v>
      </c>
      <c r="G3" s="4">
        <v>329.90055000000001</v>
      </c>
      <c r="H3" s="4">
        <v>272.54700759503515</v>
      </c>
      <c r="I3" s="4">
        <v>270.49528999999995</v>
      </c>
      <c r="J3" s="4">
        <v>247.39979</v>
      </c>
      <c r="K3" s="4">
        <v>240.99964</v>
      </c>
      <c r="L3" s="4">
        <v>156.60007999999999</v>
      </c>
      <c r="M3" s="4">
        <v>146.91402830745963</v>
      </c>
      <c r="N3" s="4">
        <v>165.20953401811582</v>
      </c>
      <c r="O3" s="4">
        <v>116.03131625363305</v>
      </c>
      <c r="P3" s="4">
        <v>165.06641264187766</v>
      </c>
      <c r="Q3" s="4">
        <v>166.38006580218152</v>
      </c>
      <c r="R3" s="4">
        <v>144.12751514408839</v>
      </c>
    </row>
    <row r="4" spans="1:18" ht="11.25" customHeight="1" x14ac:dyDescent="0.25">
      <c r="A4" s="48" t="s">
        <v>304</v>
      </c>
      <c r="B4" s="49" t="s">
        <v>305</v>
      </c>
      <c r="C4" s="3">
        <v>506.68797191836342</v>
      </c>
      <c r="D4" s="3">
        <v>444.90148999999997</v>
      </c>
      <c r="E4" s="3">
        <v>419.19995999999998</v>
      </c>
      <c r="F4" s="3">
        <v>390.11815999999993</v>
      </c>
      <c r="G4" s="3">
        <v>326.10025000000002</v>
      </c>
      <c r="H4" s="3">
        <v>270.94674935926622</v>
      </c>
      <c r="I4" s="3">
        <v>270.49528999999995</v>
      </c>
      <c r="J4" s="3">
        <v>247.39979</v>
      </c>
      <c r="K4" s="3">
        <v>240.99964</v>
      </c>
      <c r="L4" s="3">
        <v>156.60007999999999</v>
      </c>
      <c r="M4" s="3">
        <v>146.91402830745963</v>
      </c>
      <c r="N4" s="3">
        <v>165.20953401811582</v>
      </c>
      <c r="O4" s="3">
        <v>116.03131625363305</v>
      </c>
      <c r="P4" s="3">
        <v>165.06641264187766</v>
      </c>
      <c r="Q4" s="3">
        <v>166.38006580218152</v>
      </c>
      <c r="R4" s="3">
        <v>144.12751514408839</v>
      </c>
    </row>
    <row r="5" spans="1:18" ht="11.25" customHeight="1" x14ac:dyDescent="0.25">
      <c r="A5" s="50" t="s">
        <v>306</v>
      </c>
      <c r="B5" s="51" t="s">
        <v>307</v>
      </c>
      <c r="C5" s="2">
        <v>506.68797191836342</v>
      </c>
      <c r="D5" s="2">
        <v>444.90148999999997</v>
      </c>
      <c r="E5" s="2">
        <v>412.19995999999998</v>
      </c>
      <c r="F5" s="2">
        <v>383.11805999999996</v>
      </c>
      <c r="G5" s="2">
        <v>319.10009000000002</v>
      </c>
      <c r="H5" s="2">
        <v>270.25409625904649</v>
      </c>
      <c r="I5" s="2">
        <v>269.79528999999997</v>
      </c>
      <c r="J5" s="2">
        <v>246.69979000000001</v>
      </c>
      <c r="K5" s="2">
        <v>240.29961</v>
      </c>
      <c r="L5" s="2">
        <v>156.60007999999999</v>
      </c>
      <c r="M5" s="2">
        <v>146.91402830745963</v>
      </c>
      <c r="N5" s="2">
        <v>165.20953401811582</v>
      </c>
      <c r="O5" s="2">
        <v>116.03131625363305</v>
      </c>
      <c r="P5" s="2">
        <v>165.06641264187766</v>
      </c>
      <c r="Q5" s="2">
        <v>166.38006580218152</v>
      </c>
      <c r="R5" s="2">
        <v>144.12751514408839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80.099789999999999</v>
      </c>
      <c r="G6" s="1">
        <v>71.600020000000001</v>
      </c>
      <c r="H6" s="1">
        <v>64.583865521736044</v>
      </c>
      <c r="I6" s="1">
        <v>67.395629999999997</v>
      </c>
      <c r="J6" s="1">
        <v>62.40014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2.1018372228553437</v>
      </c>
      <c r="R7" s="1">
        <v>2.8183815802044498</v>
      </c>
    </row>
    <row r="8" spans="1:18" ht="11.25" customHeight="1" x14ac:dyDescent="0.25">
      <c r="A8" s="52" t="s">
        <v>10</v>
      </c>
      <c r="B8" s="53" t="s">
        <v>11</v>
      </c>
      <c r="C8" s="1">
        <v>492.90656368295691</v>
      </c>
      <c r="D8" s="1">
        <v>436.80189999999999</v>
      </c>
      <c r="E8" s="1">
        <v>411.39995999999996</v>
      </c>
      <c r="F8" s="1">
        <v>302.61505999999997</v>
      </c>
      <c r="G8" s="1">
        <v>247.50006999999999</v>
      </c>
      <c r="H8" s="1">
        <v>199.07804294996319</v>
      </c>
      <c r="I8" s="1">
        <v>201.99966000000001</v>
      </c>
      <c r="J8" s="1">
        <v>183.79964000000001</v>
      </c>
      <c r="K8" s="1">
        <v>239.89958999999999</v>
      </c>
      <c r="L8" s="1">
        <v>156.20853</v>
      </c>
      <c r="M8" s="1">
        <v>146.91402830745963</v>
      </c>
      <c r="N8" s="1">
        <v>165.20953401811582</v>
      </c>
      <c r="O8" s="1">
        <v>116.03131625363305</v>
      </c>
      <c r="P8" s="1">
        <v>165.06641264187766</v>
      </c>
      <c r="Q8" s="1">
        <v>164.27822857932617</v>
      </c>
      <c r="R8" s="1">
        <v>141.30913356388393</v>
      </c>
    </row>
    <row r="9" spans="1:18" ht="11.25" customHeight="1" x14ac:dyDescent="0.25">
      <c r="A9" s="52" t="s">
        <v>12</v>
      </c>
      <c r="B9" s="53" t="s">
        <v>13</v>
      </c>
      <c r="C9" s="1">
        <v>13.7814082354065</v>
      </c>
      <c r="D9" s="1">
        <v>8.0995899999999992</v>
      </c>
      <c r="E9" s="1">
        <v>0.8</v>
      </c>
      <c r="F9" s="1">
        <v>0.40321000000000001</v>
      </c>
      <c r="G9" s="1">
        <v>0</v>
      </c>
      <c r="H9" s="1">
        <v>6.5921877873472585</v>
      </c>
      <c r="I9" s="1">
        <v>0.4</v>
      </c>
      <c r="J9" s="1">
        <v>0.50000999999999995</v>
      </c>
      <c r="K9" s="1">
        <v>0.40001999999999999</v>
      </c>
      <c r="L9" s="1">
        <v>0.39155000000000001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7</v>
      </c>
      <c r="F10" s="2">
        <v>7.0000999999999998</v>
      </c>
      <c r="G10" s="2">
        <v>7.0001600000000002</v>
      </c>
      <c r="H10" s="2">
        <v>0.69265310021974003</v>
      </c>
      <c r="I10" s="2">
        <v>0.7</v>
      </c>
      <c r="J10" s="2">
        <v>0.7</v>
      </c>
      <c r="K10" s="2">
        <v>0.70003000000000004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20.015286137384184</v>
      </c>
      <c r="D15" s="3">
        <v>18.400010000000002</v>
      </c>
      <c r="E15" s="3">
        <v>0</v>
      </c>
      <c r="F15" s="3">
        <v>5.6463200000000002</v>
      </c>
      <c r="G15" s="3">
        <v>3.8003</v>
      </c>
      <c r="H15" s="3">
        <v>1.600258235768941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20.015286137384184</v>
      </c>
      <c r="D16" s="2">
        <v>18.400010000000002</v>
      </c>
      <c r="E16" s="2">
        <v>0</v>
      </c>
      <c r="F16" s="2">
        <v>5.6463200000000002</v>
      </c>
      <c r="G16" s="2">
        <v>3.8003</v>
      </c>
      <c r="H16" s="2">
        <v>1.600258235768941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6.5204915761814348</v>
      </c>
      <c r="D21" s="4">
        <v>5.6</v>
      </c>
      <c r="E21" s="4">
        <v>3.7</v>
      </c>
      <c r="F21" s="4">
        <v>4.7000099999999998</v>
      </c>
      <c r="G21" s="4">
        <v>2.8</v>
      </c>
      <c r="H21" s="4">
        <v>2.7944964644696006</v>
      </c>
      <c r="I21" s="4">
        <v>2.8</v>
      </c>
      <c r="J21" s="4">
        <v>5.6</v>
      </c>
      <c r="K21" s="4">
        <v>0</v>
      </c>
      <c r="L21" s="4">
        <v>83.599729999999994</v>
      </c>
      <c r="M21" s="4">
        <v>97.377466790979128</v>
      </c>
      <c r="N21" s="4">
        <v>73.827278096510909</v>
      </c>
      <c r="O21" s="4">
        <v>67.354531048836179</v>
      </c>
      <c r="P21" s="4">
        <v>90.052391720626915</v>
      </c>
      <c r="Q21" s="4">
        <v>73.827281739083077</v>
      </c>
      <c r="R21" s="4">
        <v>68.164128964489109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6.5204915761814348</v>
      </c>
      <c r="D30" s="3">
        <v>5.6</v>
      </c>
      <c r="E30" s="3">
        <v>3.7</v>
      </c>
      <c r="F30" s="3">
        <v>4.7000099999999998</v>
      </c>
      <c r="G30" s="3">
        <v>2.8</v>
      </c>
      <c r="H30" s="3">
        <v>2.7944964644696006</v>
      </c>
      <c r="I30" s="3">
        <v>2.8</v>
      </c>
      <c r="J30" s="3">
        <v>5.6</v>
      </c>
      <c r="K30" s="3">
        <v>0</v>
      </c>
      <c r="L30" s="3">
        <v>83.599729999999994</v>
      </c>
      <c r="M30" s="3">
        <v>97.377466790979128</v>
      </c>
      <c r="N30" s="3">
        <v>73.827278096510909</v>
      </c>
      <c r="O30" s="3">
        <v>67.354531048836179</v>
      </c>
      <c r="P30" s="3">
        <v>90.052391720626915</v>
      </c>
      <c r="Q30" s="3">
        <v>73.827281739083077</v>
      </c>
      <c r="R30" s="3">
        <v>68.164128964489109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6.5204915761814348</v>
      </c>
      <c r="D45" s="2">
        <v>5.6</v>
      </c>
      <c r="E45" s="2">
        <v>3.7</v>
      </c>
      <c r="F45" s="2">
        <v>4.7000099999999998</v>
      </c>
      <c r="G45" s="2">
        <v>2.8</v>
      </c>
      <c r="H45" s="2">
        <v>2.7944964644696006</v>
      </c>
      <c r="I45" s="2">
        <v>2.8</v>
      </c>
      <c r="J45" s="2">
        <v>5.6</v>
      </c>
      <c r="K45" s="2">
        <v>0</v>
      </c>
      <c r="L45" s="2">
        <v>83.599729999999994</v>
      </c>
      <c r="M45" s="2">
        <v>97.377466790979128</v>
      </c>
      <c r="N45" s="2">
        <v>73.827278096510909</v>
      </c>
      <c r="O45" s="2">
        <v>67.354531048836179</v>
      </c>
      <c r="P45" s="2">
        <v>90.052391720626915</v>
      </c>
      <c r="Q45" s="2">
        <v>73.827281739083077</v>
      </c>
      <c r="R45" s="2">
        <v>68.164128964489109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6.5204915761814348</v>
      </c>
      <c r="D48" s="1">
        <v>5.6</v>
      </c>
      <c r="E48" s="1">
        <v>3.7</v>
      </c>
      <c r="F48" s="1">
        <v>4.7000099999999998</v>
      </c>
      <c r="G48" s="1">
        <v>2.8</v>
      </c>
      <c r="H48" s="1">
        <v>2.7944964644696006</v>
      </c>
      <c r="I48" s="1">
        <v>2.8</v>
      </c>
      <c r="J48" s="1">
        <v>5.6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83.599729999999994</v>
      </c>
      <c r="M49" s="1">
        <v>97.377466790979128</v>
      </c>
      <c r="N49" s="1">
        <v>73.827278096510909</v>
      </c>
      <c r="O49" s="1">
        <v>67.354531048836179</v>
      </c>
      <c r="P49" s="1">
        <v>90.052391720626915</v>
      </c>
      <c r="Q49" s="1">
        <v>73.827281739083077</v>
      </c>
      <c r="R49" s="1">
        <v>68.164128964489109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415</v>
      </c>
      <c r="B1" s="43" t="s">
        <v>160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3838.2099094030978</v>
      </c>
      <c r="D2" s="30">
        <v>4007.9045299999998</v>
      </c>
      <c r="E2" s="30">
        <v>3968.7882100000002</v>
      </c>
      <c r="F2" s="30">
        <v>4259.4880299999995</v>
      </c>
      <c r="G2" s="30">
        <v>4064.1697899999999</v>
      </c>
      <c r="H2" s="30">
        <v>4142.1547905046018</v>
      </c>
      <c r="I2" s="30">
        <v>4365.969070000001</v>
      </c>
      <c r="J2" s="30">
        <v>4179.3222399999995</v>
      </c>
      <c r="K2" s="30">
        <v>4039.2815299999997</v>
      </c>
      <c r="L2" s="30">
        <v>3664.8386500000001</v>
      </c>
      <c r="M2" s="30">
        <v>4299.02080429957</v>
      </c>
      <c r="N2" s="30">
        <v>4158.9742130308596</v>
      </c>
      <c r="O2" s="30">
        <v>4469.1042673234715</v>
      </c>
      <c r="P2" s="30">
        <v>4650.0315246299351</v>
      </c>
      <c r="Q2" s="30">
        <v>4957.595220633184</v>
      </c>
      <c r="R2" s="30">
        <v>4607.439163353868</v>
      </c>
    </row>
    <row r="3" spans="1:18" ht="11.25" customHeight="1" x14ac:dyDescent="0.25">
      <c r="A3" s="46" t="s">
        <v>4</v>
      </c>
      <c r="B3" s="47" t="s">
        <v>5</v>
      </c>
      <c r="C3" s="4">
        <v>3838.2099094030978</v>
      </c>
      <c r="D3" s="4">
        <v>4007.9045299999998</v>
      </c>
      <c r="E3" s="4">
        <v>3968.7882100000002</v>
      </c>
      <c r="F3" s="4">
        <v>4259.4880299999995</v>
      </c>
      <c r="G3" s="4">
        <v>4064.1697899999999</v>
      </c>
      <c r="H3" s="4">
        <v>4142.1547905046018</v>
      </c>
      <c r="I3" s="4">
        <v>4365.969070000001</v>
      </c>
      <c r="J3" s="4">
        <v>4179.3222399999995</v>
      </c>
      <c r="K3" s="4">
        <v>4039.2815299999997</v>
      </c>
      <c r="L3" s="4">
        <v>3664.8386500000001</v>
      </c>
      <c r="M3" s="4">
        <v>4299.02080429957</v>
      </c>
      <c r="N3" s="4">
        <v>4158.9742130308596</v>
      </c>
      <c r="O3" s="4">
        <v>4469.1042673234715</v>
      </c>
      <c r="P3" s="4">
        <v>4650.0315246299351</v>
      </c>
      <c r="Q3" s="4">
        <v>4957.595220633184</v>
      </c>
      <c r="R3" s="4">
        <v>4607.439163353868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101.20971</v>
      </c>
      <c r="K4" s="3">
        <v>0</v>
      </c>
      <c r="L4" s="3">
        <v>39.801130000000001</v>
      </c>
      <c r="M4" s="3">
        <v>11.154081480287216</v>
      </c>
      <c r="N4" s="3">
        <v>2.5317772469685633</v>
      </c>
      <c r="O4" s="3">
        <v>0</v>
      </c>
      <c r="P4" s="3">
        <v>0</v>
      </c>
      <c r="Q4" s="3">
        <v>6.4488059663381225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101.20971</v>
      </c>
      <c r="K5" s="2">
        <v>0</v>
      </c>
      <c r="L5" s="2">
        <v>39.801130000000001</v>
      </c>
      <c r="M5" s="2">
        <v>11.154081480287216</v>
      </c>
      <c r="N5" s="2">
        <v>2.5317772469685633</v>
      </c>
      <c r="O5" s="2">
        <v>0</v>
      </c>
      <c r="P5" s="2">
        <v>0</v>
      </c>
      <c r="Q5" s="2">
        <v>6.4488059663381225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101.20971</v>
      </c>
      <c r="K8" s="1">
        <v>0</v>
      </c>
      <c r="L8" s="1">
        <v>39.801130000000001</v>
      </c>
      <c r="M8" s="1">
        <v>11.154081480287216</v>
      </c>
      <c r="N8" s="1">
        <v>2.5317772469685633</v>
      </c>
      <c r="O8" s="1">
        <v>0</v>
      </c>
      <c r="P8" s="1">
        <v>0</v>
      </c>
      <c r="Q8" s="1">
        <v>6.4488059663381225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3838.2099094030978</v>
      </c>
      <c r="D15" s="3">
        <v>4007.9045299999998</v>
      </c>
      <c r="E15" s="3">
        <v>3968.7882100000002</v>
      </c>
      <c r="F15" s="3">
        <v>4259.4880299999995</v>
      </c>
      <c r="G15" s="3">
        <v>4064.1697899999999</v>
      </c>
      <c r="H15" s="3">
        <v>4142.1547905046018</v>
      </c>
      <c r="I15" s="3">
        <v>4365.969070000001</v>
      </c>
      <c r="J15" s="3">
        <v>4078.1125299999999</v>
      </c>
      <c r="K15" s="3">
        <v>4039.2815299999997</v>
      </c>
      <c r="L15" s="3">
        <v>3625.0375200000003</v>
      </c>
      <c r="M15" s="3">
        <v>4287.8667228192826</v>
      </c>
      <c r="N15" s="3">
        <v>4156.4424357838907</v>
      </c>
      <c r="O15" s="3">
        <v>4469.1042673234715</v>
      </c>
      <c r="P15" s="3">
        <v>4650.0315246299351</v>
      </c>
      <c r="Q15" s="3">
        <v>4951.1464146668459</v>
      </c>
      <c r="R15" s="3">
        <v>4607.439163353868</v>
      </c>
    </row>
    <row r="16" spans="1:18" ht="11.25" customHeight="1" x14ac:dyDescent="0.25">
      <c r="A16" s="50" t="s">
        <v>22</v>
      </c>
      <c r="B16" s="51" t="s">
        <v>23</v>
      </c>
      <c r="C16" s="2">
        <v>3575.3586865641496</v>
      </c>
      <c r="D16" s="2">
        <v>3723.7993200000001</v>
      </c>
      <c r="E16" s="2">
        <v>3702.3947800000001</v>
      </c>
      <c r="F16" s="2">
        <v>3971.19391</v>
      </c>
      <c r="G16" s="2">
        <v>3878.5951399999999</v>
      </c>
      <c r="H16" s="2">
        <v>4009.7909393498499</v>
      </c>
      <c r="I16" s="2">
        <v>4204.1005600000008</v>
      </c>
      <c r="J16" s="2">
        <v>3920.7851999999998</v>
      </c>
      <c r="K16" s="2">
        <v>3884.1822499999998</v>
      </c>
      <c r="L16" s="2">
        <v>3472.6985800000002</v>
      </c>
      <c r="M16" s="2">
        <v>4126.5887203632565</v>
      </c>
      <c r="N16" s="2">
        <v>4009.1980957312908</v>
      </c>
      <c r="O16" s="2">
        <v>4340.6258535783836</v>
      </c>
      <c r="P16" s="2">
        <v>4500.0424023972701</v>
      </c>
      <c r="Q16" s="2">
        <v>4811.803935958982</v>
      </c>
      <c r="R16" s="2">
        <v>4525.3673174672776</v>
      </c>
    </row>
    <row r="17" spans="1:18" ht="11.25" customHeight="1" x14ac:dyDescent="0.25">
      <c r="A17" s="55" t="s">
        <v>25</v>
      </c>
      <c r="B17" s="51" t="s">
        <v>26</v>
      </c>
      <c r="C17" s="2">
        <v>262.85122283894827</v>
      </c>
      <c r="D17" s="2">
        <v>284.10520999999994</v>
      </c>
      <c r="E17" s="2">
        <v>266.39343000000002</v>
      </c>
      <c r="F17" s="2">
        <v>288.29411999999996</v>
      </c>
      <c r="G17" s="2">
        <v>185.57465000000002</v>
      </c>
      <c r="H17" s="2">
        <v>132.36385115475198</v>
      </c>
      <c r="I17" s="2">
        <v>161.86851000000001</v>
      </c>
      <c r="J17" s="2">
        <v>157.32732999999999</v>
      </c>
      <c r="K17" s="2">
        <v>155.09928000000002</v>
      </c>
      <c r="L17" s="2">
        <v>152.33893999999998</v>
      </c>
      <c r="M17" s="2">
        <v>161.27800245602654</v>
      </c>
      <c r="N17" s="2">
        <v>147.24434005260025</v>
      </c>
      <c r="O17" s="2">
        <v>128.47841374508823</v>
      </c>
      <c r="P17" s="2">
        <v>149.98912223266504</v>
      </c>
      <c r="Q17" s="2">
        <v>139.34247870786368</v>
      </c>
      <c r="R17" s="2">
        <v>82.071845886590197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414</v>
      </c>
      <c r="B1" s="43" t="s">
        <v>162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147.46345406735884</v>
      </c>
      <c r="D2" s="30">
        <v>122.18168999999999</v>
      </c>
      <c r="E2" s="30">
        <v>103.99805999999998</v>
      </c>
      <c r="F2" s="30">
        <v>98.103219999999993</v>
      </c>
      <c r="G2" s="30">
        <v>86.794499999999999</v>
      </c>
      <c r="H2" s="30">
        <v>68.667920598517711</v>
      </c>
      <c r="I2" s="30">
        <v>60.511290000000002</v>
      </c>
      <c r="J2" s="30">
        <v>62.7958</v>
      </c>
      <c r="K2" s="30">
        <v>75.999020000000002</v>
      </c>
      <c r="L2" s="30">
        <v>212.30693999999994</v>
      </c>
      <c r="M2" s="30">
        <v>198.88620379326071</v>
      </c>
      <c r="N2" s="30">
        <v>199.60316156204993</v>
      </c>
      <c r="O2" s="30">
        <v>222.22208345954536</v>
      </c>
      <c r="P2" s="30">
        <v>208.10611584431896</v>
      </c>
      <c r="Q2" s="30">
        <v>213.19351598223841</v>
      </c>
      <c r="R2" s="30">
        <v>203.68738579916248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147.46345406735884</v>
      </c>
      <c r="D61" s="4">
        <v>122.18168999999999</v>
      </c>
      <c r="E61" s="4">
        <v>103.99805999999998</v>
      </c>
      <c r="F61" s="4">
        <v>98.103219999999993</v>
      </c>
      <c r="G61" s="4">
        <v>86.794499999999999</v>
      </c>
      <c r="H61" s="4">
        <v>68.667920598517711</v>
      </c>
      <c r="I61" s="4">
        <v>60.511290000000002</v>
      </c>
      <c r="J61" s="4">
        <v>62.7958</v>
      </c>
      <c r="K61" s="4">
        <v>75.999020000000002</v>
      </c>
      <c r="L61" s="4">
        <v>212.30693999999994</v>
      </c>
      <c r="M61" s="4">
        <v>198.88620379326071</v>
      </c>
      <c r="N61" s="4">
        <v>199.60316156204993</v>
      </c>
      <c r="O61" s="4">
        <v>222.22208345954536</v>
      </c>
      <c r="P61" s="4">
        <v>208.10611584431896</v>
      </c>
      <c r="Q61" s="4">
        <v>213.19351598223841</v>
      </c>
      <c r="R61" s="4">
        <v>203.68738579916248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147.46345406735884</v>
      </c>
      <c r="D68" s="3">
        <v>122.18168999999999</v>
      </c>
      <c r="E68" s="3">
        <v>103.99805999999998</v>
      </c>
      <c r="F68" s="3">
        <v>98.103219999999993</v>
      </c>
      <c r="G68" s="3">
        <v>86.794499999999999</v>
      </c>
      <c r="H68" s="3">
        <v>68.667920598517711</v>
      </c>
      <c r="I68" s="3">
        <v>60.511290000000002</v>
      </c>
      <c r="J68" s="3">
        <v>62.7958</v>
      </c>
      <c r="K68" s="3">
        <v>75.999020000000002</v>
      </c>
      <c r="L68" s="3">
        <v>212.30693999999994</v>
      </c>
      <c r="M68" s="3">
        <v>198.88620379326071</v>
      </c>
      <c r="N68" s="3">
        <v>199.60316156204993</v>
      </c>
      <c r="O68" s="3">
        <v>222.22208345954536</v>
      </c>
      <c r="P68" s="3">
        <v>208.10611584431896</v>
      </c>
      <c r="Q68" s="3">
        <v>213.19351598223841</v>
      </c>
      <c r="R68" s="3">
        <v>203.68738579916248</v>
      </c>
    </row>
    <row r="69" spans="1:18" ht="11.25" customHeight="1" x14ac:dyDescent="0.25">
      <c r="A69" s="50" t="s">
        <v>559</v>
      </c>
      <c r="B69" s="51" t="s">
        <v>101</v>
      </c>
      <c r="C69" s="2">
        <v>147.46345406735884</v>
      </c>
      <c r="D69" s="2">
        <v>122.18168999999999</v>
      </c>
      <c r="E69" s="2">
        <v>103.99805999999998</v>
      </c>
      <c r="F69" s="2">
        <v>98.103219999999993</v>
      </c>
      <c r="G69" s="2">
        <v>86.794499999999999</v>
      </c>
      <c r="H69" s="2">
        <v>68.667920598517711</v>
      </c>
      <c r="I69" s="2">
        <v>60.511290000000002</v>
      </c>
      <c r="J69" s="2">
        <v>62.7958</v>
      </c>
      <c r="K69" s="2">
        <v>75.999020000000002</v>
      </c>
      <c r="L69" s="2">
        <v>212.30693999999994</v>
      </c>
      <c r="M69" s="2">
        <v>198.88620379326071</v>
      </c>
      <c r="N69" s="2">
        <v>199.60316156204993</v>
      </c>
      <c r="O69" s="2">
        <v>222.22208345954536</v>
      </c>
      <c r="P69" s="2">
        <v>208.10611584431896</v>
      </c>
      <c r="Q69" s="2">
        <v>213.19351598223841</v>
      </c>
      <c r="R69" s="2">
        <v>203.68738579916248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413</v>
      </c>
      <c r="B1" s="43" t="s">
        <v>164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299.80478157935329</v>
      </c>
      <c r="D2" s="30">
        <v>307.60867000000002</v>
      </c>
      <c r="E2" s="30">
        <v>296.18875000000003</v>
      </c>
      <c r="F2" s="30">
        <v>322</v>
      </c>
      <c r="G2" s="30">
        <v>478.18801000000002</v>
      </c>
      <c r="H2" s="30">
        <v>508.49944611326328</v>
      </c>
      <c r="I2" s="30">
        <v>538.98431000000005</v>
      </c>
      <c r="J2" s="30">
        <v>501.61399999999998</v>
      </c>
      <c r="K2" s="30">
        <v>543.21528000000001</v>
      </c>
      <c r="L2" s="30">
        <v>714.62442999999996</v>
      </c>
      <c r="M2" s="30">
        <v>790.55534713574082</v>
      </c>
      <c r="N2" s="30">
        <v>950.9448312115876</v>
      </c>
      <c r="O2" s="30">
        <v>943.20209838324354</v>
      </c>
      <c r="P2" s="30">
        <v>982.61742428625121</v>
      </c>
      <c r="Q2" s="30">
        <v>839.06563485239303</v>
      </c>
      <c r="R2" s="30">
        <v>1027.8333509559559</v>
      </c>
    </row>
    <row r="3" spans="1:18" ht="11.25" customHeight="1" x14ac:dyDescent="0.25">
      <c r="A3" s="46" t="s">
        <v>4</v>
      </c>
      <c r="B3" s="47" t="s">
        <v>5</v>
      </c>
      <c r="C3" s="4">
        <v>299.80478157935329</v>
      </c>
      <c r="D3" s="4">
        <v>307.60867000000002</v>
      </c>
      <c r="E3" s="4">
        <v>296.18875000000003</v>
      </c>
      <c r="F3" s="4">
        <v>322</v>
      </c>
      <c r="G3" s="4">
        <v>478.18801000000002</v>
      </c>
      <c r="H3" s="4">
        <v>508.49944611326328</v>
      </c>
      <c r="I3" s="4">
        <v>538.98431000000005</v>
      </c>
      <c r="J3" s="4">
        <v>501.61399999999998</v>
      </c>
      <c r="K3" s="4">
        <v>543.21528000000001</v>
      </c>
      <c r="L3" s="4">
        <v>714.62442999999996</v>
      </c>
      <c r="M3" s="4">
        <v>790.55534713574082</v>
      </c>
      <c r="N3" s="4">
        <v>950.9448312115876</v>
      </c>
      <c r="O3" s="4">
        <v>943.20209838324354</v>
      </c>
      <c r="P3" s="4">
        <v>982.61742428625121</v>
      </c>
      <c r="Q3" s="4">
        <v>839.06563485239303</v>
      </c>
      <c r="R3" s="4">
        <v>1027.8333509559559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299.80478157935329</v>
      </c>
      <c r="D20" s="3">
        <v>307.60867000000002</v>
      </c>
      <c r="E20" s="3">
        <v>296.18875000000003</v>
      </c>
      <c r="F20" s="3">
        <v>322</v>
      </c>
      <c r="G20" s="3">
        <v>478.18801000000002</v>
      </c>
      <c r="H20" s="3">
        <v>508.49944611326328</v>
      </c>
      <c r="I20" s="3">
        <v>538.98431000000005</v>
      </c>
      <c r="J20" s="3">
        <v>501.61399999999998</v>
      </c>
      <c r="K20" s="3">
        <v>543.21528000000001</v>
      </c>
      <c r="L20" s="3">
        <v>714.62442999999996</v>
      </c>
      <c r="M20" s="3">
        <v>790.55534713574082</v>
      </c>
      <c r="N20" s="3">
        <v>950.9448312115876</v>
      </c>
      <c r="O20" s="3">
        <v>943.20209838324354</v>
      </c>
      <c r="P20" s="3">
        <v>982.61742428625121</v>
      </c>
      <c r="Q20" s="3">
        <v>839.06563485239303</v>
      </c>
      <c r="R20" s="3">
        <v>1027.8333509559559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412</v>
      </c>
      <c r="B1" s="43" t="s">
        <v>166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13.112635896407541</v>
      </c>
      <c r="D2" s="30">
        <v>11.500030000000001</v>
      </c>
      <c r="E2" s="30">
        <v>9.9</v>
      </c>
      <c r="F2" s="30">
        <v>7.5095299999999998</v>
      </c>
      <c r="G2" s="30">
        <v>10.40005</v>
      </c>
      <c r="H2" s="30">
        <v>10.652534793410618</v>
      </c>
      <c r="I2" s="30">
        <v>51.613530000000004</v>
      </c>
      <c r="J2" s="30">
        <v>76.901700000000005</v>
      </c>
      <c r="K2" s="30">
        <v>121.69232</v>
      </c>
      <c r="L2" s="30">
        <v>117.17281</v>
      </c>
      <c r="M2" s="30">
        <v>101.08089755584406</v>
      </c>
      <c r="N2" s="30">
        <v>115.1741314187425</v>
      </c>
      <c r="O2" s="30">
        <v>216.46036717711036</v>
      </c>
      <c r="P2" s="30">
        <v>187.87657365389219</v>
      </c>
      <c r="Q2" s="30">
        <v>231.0584037370937</v>
      </c>
      <c r="R2" s="30">
        <v>277.5865287863374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41.000590000000003</v>
      </c>
      <c r="J21" s="4">
        <v>66.900880000000001</v>
      </c>
      <c r="K21" s="4">
        <v>112.20574999999999</v>
      </c>
      <c r="L21" s="4">
        <v>107.96482</v>
      </c>
      <c r="M21" s="4">
        <v>92.840722724851375</v>
      </c>
      <c r="N21" s="4">
        <v>101.46439275819169</v>
      </c>
      <c r="O21" s="4">
        <v>191.07116919754566</v>
      </c>
      <c r="P21" s="4">
        <v>144.64516295138554</v>
      </c>
      <c r="Q21" s="4">
        <v>174.88191408294574</v>
      </c>
      <c r="R21" s="4">
        <v>199.69840563035046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41.000590000000003</v>
      </c>
      <c r="J30" s="3">
        <v>66.900880000000001</v>
      </c>
      <c r="K30" s="3">
        <v>112.20574999999999</v>
      </c>
      <c r="L30" s="3">
        <v>107.96482</v>
      </c>
      <c r="M30" s="3">
        <v>92.840722724851375</v>
      </c>
      <c r="N30" s="3">
        <v>101.46439275819169</v>
      </c>
      <c r="O30" s="3">
        <v>191.07116919754566</v>
      </c>
      <c r="P30" s="3">
        <v>144.64516295138554</v>
      </c>
      <c r="Q30" s="3">
        <v>174.88191408294574</v>
      </c>
      <c r="R30" s="3">
        <v>199.69840563035046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41.000590000000003</v>
      </c>
      <c r="J31" s="2">
        <v>66.900880000000001</v>
      </c>
      <c r="K31" s="2">
        <v>112.20574999999999</v>
      </c>
      <c r="L31" s="2">
        <v>107.96482</v>
      </c>
      <c r="M31" s="2">
        <v>92.840722724851375</v>
      </c>
      <c r="N31" s="2">
        <v>101.46439275819169</v>
      </c>
      <c r="O31" s="2">
        <v>191.07116919754566</v>
      </c>
      <c r="P31" s="2">
        <v>144.64516295138554</v>
      </c>
      <c r="Q31" s="2">
        <v>174.88191408294574</v>
      </c>
      <c r="R31" s="2">
        <v>199.69840563035046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41.000590000000003</v>
      </c>
      <c r="J32" s="1">
        <v>66.900880000000001</v>
      </c>
      <c r="K32" s="1">
        <v>112.20574999999999</v>
      </c>
      <c r="L32" s="1">
        <v>107.96482</v>
      </c>
      <c r="M32" s="1">
        <v>92.840722724851375</v>
      </c>
      <c r="N32" s="1">
        <v>101.46439275819169</v>
      </c>
      <c r="O32" s="1">
        <v>191.07116919754566</v>
      </c>
      <c r="P32" s="1">
        <v>144.64516295138554</v>
      </c>
      <c r="Q32" s="1">
        <v>174.88191408294574</v>
      </c>
      <c r="R32" s="1">
        <v>199.69840563035046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13.112635896407541</v>
      </c>
      <c r="D61" s="4">
        <v>11.500030000000001</v>
      </c>
      <c r="E61" s="4">
        <v>9.9</v>
      </c>
      <c r="F61" s="4">
        <v>7.5095299999999998</v>
      </c>
      <c r="G61" s="4">
        <v>10.40005</v>
      </c>
      <c r="H61" s="4">
        <v>10.652534793410618</v>
      </c>
      <c r="I61" s="4">
        <v>10.61294</v>
      </c>
      <c r="J61" s="4">
        <v>10.000819999999999</v>
      </c>
      <c r="K61" s="4">
        <v>9.4865700000000004</v>
      </c>
      <c r="L61" s="4">
        <v>9.2079900000000006</v>
      </c>
      <c r="M61" s="4">
        <v>8.2401748309926877</v>
      </c>
      <c r="N61" s="4">
        <v>13.70973866055081</v>
      </c>
      <c r="O61" s="4">
        <v>25.38919797956471</v>
      </c>
      <c r="P61" s="4">
        <v>43.231410702506665</v>
      </c>
      <c r="Q61" s="4">
        <v>56.17648965414795</v>
      </c>
      <c r="R61" s="4">
        <v>77.888123155986946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13.112635896407541</v>
      </c>
      <c r="D68" s="3">
        <v>11.500030000000001</v>
      </c>
      <c r="E68" s="3">
        <v>9.9</v>
      </c>
      <c r="F68" s="3">
        <v>7.5095299999999998</v>
      </c>
      <c r="G68" s="3">
        <v>10.40005</v>
      </c>
      <c r="H68" s="3">
        <v>10.652534793410618</v>
      </c>
      <c r="I68" s="3">
        <v>10.61294</v>
      </c>
      <c r="J68" s="3">
        <v>10.000819999999999</v>
      </c>
      <c r="K68" s="3">
        <v>9.4865700000000004</v>
      </c>
      <c r="L68" s="3">
        <v>9.2079900000000006</v>
      </c>
      <c r="M68" s="3">
        <v>8.2401748309926877</v>
      </c>
      <c r="N68" s="3">
        <v>13.70973866055081</v>
      </c>
      <c r="O68" s="3">
        <v>25.38919797956471</v>
      </c>
      <c r="P68" s="3">
        <v>43.231410702506665</v>
      </c>
      <c r="Q68" s="3">
        <v>56.17648965414795</v>
      </c>
      <c r="R68" s="3">
        <v>77.888123155986946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13.112635896407541</v>
      </c>
      <c r="D71" s="2">
        <v>11.500030000000001</v>
      </c>
      <c r="E71" s="2">
        <v>9.9</v>
      </c>
      <c r="F71" s="2">
        <v>7.5095299999999998</v>
      </c>
      <c r="G71" s="2">
        <v>10.40005</v>
      </c>
      <c r="H71" s="2">
        <v>10.652534793410618</v>
      </c>
      <c r="I71" s="2">
        <v>10.61294</v>
      </c>
      <c r="J71" s="2">
        <v>10.000819999999999</v>
      </c>
      <c r="K71" s="2">
        <v>9.4865700000000004</v>
      </c>
      <c r="L71" s="2">
        <v>9.2079900000000006</v>
      </c>
      <c r="M71" s="2">
        <v>8.2401748309926877</v>
      </c>
      <c r="N71" s="2">
        <v>13.70973866055081</v>
      </c>
      <c r="O71" s="2">
        <v>25.38919797956471</v>
      </c>
      <c r="P71" s="2">
        <v>43.231410702506665</v>
      </c>
      <c r="Q71" s="2">
        <v>56.17648965414795</v>
      </c>
      <c r="R71" s="2">
        <v>77.888123155986946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411</v>
      </c>
      <c r="B1" s="43" t="s">
        <v>168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0</v>
      </c>
      <c r="D2" s="30">
        <v>0</v>
      </c>
      <c r="E2" s="30">
        <v>0</v>
      </c>
      <c r="F2" s="30">
        <v>0</v>
      </c>
      <c r="G2" s="30">
        <v>0</v>
      </c>
      <c r="H2" s="30">
        <v>0</v>
      </c>
      <c r="I2" s="30">
        <v>0</v>
      </c>
      <c r="J2" s="30">
        <v>0</v>
      </c>
      <c r="K2" s="30">
        <v>0</v>
      </c>
      <c r="L2" s="30">
        <v>0</v>
      </c>
      <c r="M2" s="30">
        <v>0</v>
      </c>
      <c r="N2" s="30">
        <v>0</v>
      </c>
      <c r="O2" s="30">
        <v>0</v>
      </c>
      <c r="P2" s="30">
        <v>0</v>
      </c>
      <c r="Q2" s="30">
        <v>0</v>
      </c>
      <c r="R2" s="30">
        <v>0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410</v>
      </c>
      <c r="B1" s="43" t="s">
        <v>170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1056463.3610394564</v>
      </c>
      <c r="D2" s="30">
        <v>1058869.0499800001</v>
      </c>
      <c r="E2" s="30">
        <v>1056567.5999999999</v>
      </c>
      <c r="F2" s="30">
        <v>1081525.6999999995</v>
      </c>
      <c r="G2" s="30">
        <v>1104929.5999999999</v>
      </c>
      <c r="H2" s="30">
        <v>1103069.6355204212</v>
      </c>
      <c r="I2" s="30">
        <v>1106488.54999</v>
      </c>
      <c r="J2" s="30">
        <v>1095039.1499900001</v>
      </c>
      <c r="K2" s="30">
        <v>1088724.7499899999</v>
      </c>
      <c r="L2" s="30">
        <v>1006055.6000000001</v>
      </c>
      <c r="M2" s="30">
        <v>1022229.9847138625</v>
      </c>
      <c r="N2" s="30">
        <v>999539.7797696034</v>
      </c>
      <c r="O2" s="30">
        <v>988320.53119327419</v>
      </c>
      <c r="P2" s="30">
        <v>947579.15353014239</v>
      </c>
      <c r="Q2" s="30">
        <v>932178.58507690916</v>
      </c>
      <c r="R2" s="30">
        <v>962771.49613069627</v>
      </c>
    </row>
    <row r="3" spans="1:18" ht="11.25" customHeight="1" x14ac:dyDescent="0.25">
      <c r="A3" s="46" t="s">
        <v>4</v>
      </c>
      <c r="B3" s="47" t="s">
        <v>5</v>
      </c>
      <c r="C3" s="4">
        <v>41517.074164772857</v>
      </c>
      <c r="D3" s="4">
        <v>39419.059529999962</v>
      </c>
      <c r="E3" s="4">
        <v>37748.744730000057</v>
      </c>
      <c r="F3" s="4">
        <v>39040.620909999954</v>
      </c>
      <c r="G3" s="4">
        <v>40287.648970000002</v>
      </c>
      <c r="H3" s="4">
        <v>39228.834177647506</v>
      </c>
      <c r="I3" s="4">
        <v>41042.435120000053</v>
      </c>
      <c r="J3" s="4">
        <v>40549.228849999992</v>
      </c>
      <c r="K3" s="4">
        <v>39339.427399999993</v>
      </c>
      <c r="L3" s="4">
        <v>29941.210269999967</v>
      </c>
      <c r="M3" s="4">
        <v>35190.551801793205</v>
      </c>
      <c r="N3" s="4">
        <v>35043.824731311288</v>
      </c>
      <c r="O3" s="4">
        <v>33699.02583366233</v>
      </c>
      <c r="P3" s="4">
        <v>33443.221477228049</v>
      </c>
      <c r="Q3" s="4">
        <v>33014.230867231963</v>
      </c>
      <c r="R3" s="4">
        <v>31977.507163591199</v>
      </c>
    </row>
    <row r="4" spans="1:18" ht="11.25" customHeight="1" x14ac:dyDescent="0.25">
      <c r="A4" s="48" t="s">
        <v>304</v>
      </c>
      <c r="B4" s="49" t="s">
        <v>305</v>
      </c>
      <c r="C4" s="3">
        <v>38103.018600681935</v>
      </c>
      <c r="D4" s="3">
        <v>36078.505379999959</v>
      </c>
      <c r="E4" s="3">
        <v>34346.951550000056</v>
      </c>
      <c r="F4" s="3">
        <v>35657.11593999996</v>
      </c>
      <c r="G4" s="3">
        <v>36882.169600000001</v>
      </c>
      <c r="H4" s="3">
        <v>35643.763759548463</v>
      </c>
      <c r="I4" s="3">
        <v>37058.625540000052</v>
      </c>
      <c r="J4" s="3">
        <v>36650.437559999991</v>
      </c>
      <c r="K4" s="3">
        <v>35312.887899999994</v>
      </c>
      <c r="L4" s="3">
        <v>26151.169149999965</v>
      </c>
      <c r="M4" s="3">
        <v>31317.902910771383</v>
      </c>
      <c r="N4" s="3">
        <v>31175.476589532384</v>
      </c>
      <c r="O4" s="3">
        <v>29847.397752307363</v>
      </c>
      <c r="P4" s="3">
        <v>29206.095378989667</v>
      </c>
      <c r="Q4" s="3">
        <v>28925.667050554814</v>
      </c>
      <c r="R4" s="3">
        <v>28272.051377209817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629.83834844369585</v>
      </c>
      <c r="D10" s="2">
        <v>559.19903999996041</v>
      </c>
      <c r="E10" s="2">
        <v>447.89871000000647</v>
      </c>
      <c r="F10" s="2">
        <v>410.79890999997269</v>
      </c>
      <c r="G10" s="2">
        <v>349.90060999999241</v>
      </c>
      <c r="H10" s="2">
        <v>292.51608946347369</v>
      </c>
      <c r="I10" s="2">
        <v>286.99952000002105</v>
      </c>
      <c r="J10" s="2">
        <v>242.19958000000815</v>
      </c>
      <c r="K10" s="2">
        <v>230.901019999997</v>
      </c>
      <c r="L10" s="2">
        <v>223.19989999999353</v>
      </c>
      <c r="M10" s="2">
        <v>222.53272188783799</v>
      </c>
      <c r="N10" s="2">
        <v>205.74195507966675</v>
      </c>
      <c r="O10" s="2">
        <v>180.54365612401034</v>
      </c>
      <c r="P10" s="2">
        <v>235.14384544771747</v>
      </c>
      <c r="Q10" s="2">
        <v>193.84730315515429</v>
      </c>
      <c r="R10" s="2">
        <v>163.75276218741556</v>
      </c>
    </row>
    <row r="11" spans="1:18" ht="11.25" customHeight="1" x14ac:dyDescent="0.25">
      <c r="A11" s="50" t="s">
        <v>308</v>
      </c>
      <c r="B11" s="51" t="s">
        <v>309</v>
      </c>
      <c r="C11" s="2">
        <v>36848.286662608763</v>
      </c>
      <c r="D11" s="2">
        <v>34922.406259999996</v>
      </c>
      <c r="E11" s="2">
        <v>33122.057330000047</v>
      </c>
      <c r="F11" s="2">
        <v>34446.811299999987</v>
      </c>
      <c r="G11" s="2">
        <v>35294.26516000001</v>
      </c>
      <c r="H11" s="2">
        <v>34160.850679194926</v>
      </c>
      <c r="I11" s="2">
        <v>35431.917660000036</v>
      </c>
      <c r="J11" s="2">
        <v>35058.644489999984</v>
      </c>
      <c r="K11" s="2">
        <v>33772.969249999995</v>
      </c>
      <c r="L11" s="2">
        <v>24934.064089999971</v>
      </c>
      <c r="M11" s="2">
        <v>29902.264399329531</v>
      </c>
      <c r="N11" s="2">
        <v>29783.861980015736</v>
      </c>
      <c r="O11" s="2">
        <v>28539.479315844208</v>
      </c>
      <c r="P11" s="2">
        <v>27841.768431617529</v>
      </c>
      <c r="Q11" s="2">
        <v>27583.737997098971</v>
      </c>
      <c r="R11" s="2">
        <v>27016.068029127411</v>
      </c>
    </row>
    <row r="12" spans="1:18" ht="11.25" customHeight="1" x14ac:dyDescent="0.25">
      <c r="A12" s="52" t="s">
        <v>16</v>
      </c>
      <c r="B12" s="53" t="s">
        <v>17</v>
      </c>
      <c r="C12" s="1">
        <v>36848.286662608763</v>
      </c>
      <c r="D12" s="1">
        <v>34922.406259999996</v>
      </c>
      <c r="E12" s="1">
        <v>33122.057330000047</v>
      </c>
      <c r="F12" s="1">
        <v>34446.811299999987</v>
      </c>
      <c r="G12" s="1">
        <v>35294.26516000001</v>
      </c>
      <c r="H12" s="1">
        <v>34160.850679194926</v>
      </c>
      <c r="I12" s="1">
        <v>35431.917660000036</v>
      </c>
      <c r="J12" s="1">
        <v>35058.644489999984</v>
      </c>
      <c r="K12" s="1">
        <v>33772.969249999995</v>
      </c>
      <c r="L12" s="1">
        <v>24934.064089999971</v>
      </c>
      <c r="M12" s="1">
        <v>29902.264399329531</v>
      </c>
      <c r="N12" s="1">
        <v>29783.861980015736</v>
      </c>
      <c r="O12" s="1">
        <v>28539.479315844208</v>
      </c>
      <c r="P12" s="1">
        <v>27841.768431617529</v>
      </c>
      <c r="Q12" s="1">
        <v>27583.737997098971</v>
      </c>
      <c r="R12" s="1">
        <v>27016.068029127411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624.89358962947949</v>
      </c>
      <c r="D14" s="2">
        <v>596.90007999999989</v>
      </c>
      <c r="E14" s="2">
        <v>776.99550999999985</v>
      </c>
      <c r="F14" s="2">
        <v>799.50573000000009</v>
      </c>
      <c r="G14" s="2">
        <v>1238.0038300000001</v>
      </c>
      <c r="H14" s="2">
        <v>1190.3969908900601</v>
      </c>
      <c r="I14" s="2">
        <v>1339.7083600000001</v>
      </c>
      <c r="J14" s="2">
        <v>1349.59349</v>
      </c>
      <c r="K14" s="2">
        <v>1309.0176300000001</v>
      </c>
      <c r="L14" s="2">
        <v>993.90516000000025</v>
      </c>
      <c r="M14" s="2">
        <v>1193.1057895540141</v>
      </c>
      <c r="N14" s="2">
        <v>1185.8726544369802</v>
      </c>
      <c r="O14" s="2">
        <v>1127.3747803391452</v>
      </c>
      <c r="P14" s="2">
        <v>1129.1831019244216</v>
      </c>
      <c r="Q14" s="2">
        <v>1148.0817503006858</v>
      </c>
      <c r="R14" s="2">
        <v>1092.2305858949899</v>
      </c>
    </row>
    <row r="15" spans="1:18" ht="11.25" customHeight="1" x14ac:dyDescent="0.25">
      <c r="A15" s="54" t="s">
        <v>310</v>
      </c>
      <c r="B15" s="49" t="s">
        <v>311</v>
      </c>
      <c r="C15" s="3">
        <v>3414.0555640909251</v>
      </c>
      <c r="D15" s="3">
        <v>3340.5541500000004</v>
      </c>
      <c r="E15" s="3">
        <v>3401.7931800000006</v>
      </c>
      <c r="F15" s="3">
        <v>3383.5049699999981</v>
      </c>
      <c r="G15" s="3">
        <v>3405.4793699999991</v>
      </c>
      <c r="H15" s="3">
        <v>3585.0704180990465</v>
      </c>
      <c r="I15" s="3">
        <v>3983.8095800000001</v>
      </c>
      <c r="J15" s="3">
        <v>3898.7912899999988</v>
      </c>
      <c r="K15" s="3">
        <v>4026.5394999999999</v>
      </c>
      <c r="L15" s="3">
        <v>3790.0411200000003</v>
      </c>
      <c r="M15" s="3">
        <v>3872.6488910218181</v>
      </c>
      <c r="N15" s="3">
        <v>3868.3481417789044</v>
      </c>
      <c r="O15" s="3">
        <v>3851.6280813549679</v>
      </c>
      <c r="P15" s="3">
        <v>4237.1260982383819</v>
      </c>
      <c r="Q15" s="3">
        <v>4088.5638166771473</v>
      </c>
      <c r="R15" s="3">
        <v>3705.4557863813839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3237.3114227614569</v>
      </c>
      <c r="D18" s="2">
        <v>3153.7609000000002</v>
      </c>
      <c r="E18" s="2">
        <v>3204.9195500000001</v>
      </c>
      <c r="F18" s="2">
        <v>3185.7014899999972</v>
      </c>
      <c r="G18" s="2">
        <v>3267.3793700000001</v>
      </c>
      <c r="H18" s="2">
        <v>3452.2714553505675</v>
      </c>
      <c r="I18" s="2">
        <v>3822.910420000002</v>
      </c>
      <c r="J18" s="2">
        <v>3729.2249499999998</v>
      </c>
      <c r="K18" s="2">
        <v>3871.2429400000001</v>
      </c>
      <c r="L18" s="2">
        <v>3627.6055600000004</v>
      </c>
      <c r="M18" s="2">
        <v>3704.023688002806</v>
      </c>
      <c r="N18" s="2">
        <v>3715.4867679373069</v>
      </c>
      <c r="O18" s="2">
        <v>3716.9189956570603</v>
      </c>
      <c r="P18" s="2">
        <v>4083.7876214615171</v>
      </c>
      <c r="Q18" s="2">
        <v>3952.8993473927299</v>
      </c>
      <c r="R18" s="2">
        <v>3628.0694020937917</v>
      </c>
    </row>
    <row r="19" spans="1:18" ht="11.25" customHeight="1" x14ac:dyDescent="0.25">
      <c r="A19" s="55" t="s">
        <v>27</v>
      </c>
      <c r="B19" s="51" t="s">
        <v>28</v>
      </c>
      <c r="C19" s="2">
        <v>176.74414132946808</v>
      </c>
      <c r="D19" s="2">
        <v>186.79325</v>
      </c>
      <c r="E19" s="2">
        <v>196.87363000000036</v>
      </c>
      <c r="F19" s="2">
        <v>197.80348000000075</v>
      </c>
      <c r="G19" s="2">
        <v>138.09999999999891</v>
      </c>
      <c r="H19" s="2">
        <v>132.79896274847908</v>
      </c>
      <c r="I19" s="2">
        <v>160.89915999999789</v>
      </c>
      <c r="J19" s="2">
        <v>169.5663399999988</v>
      </c>
      <c r="K19" s="2">
        <v>155.29655999999966</v>
      </c>
      <c r="L19" s="2">
        <v>162.43556000000001</v>
      </c>
      <c r="M19" s="2">
        <v>168.62520301901205</v>
      </c>
      <c r="N19" s="2">
        <v>152.86137384159733</v>
      </c>
      <c r="O19" s="2">
        <v>134.70908569790774</v>
      </c>
      <c r="P19" s="2">
        <v>153.33847677686515</v>
      </c>
      <c r="Q19" s="2">
        <v>135.66446928441766</v>
      </c>
      <c r="R19" s="2">
        <v>77.386384287591952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712088.23221468134</v>
      </c>
      <c r="D21" s="4">
        <v>710260.84523000009</v>
      </c>
      <c r="E21" s="4">
        <v>705133.42505999992</v>
      </c>
      <c r="F21" s="4">
        <v>715421.16677999985</v>
      </c>
      <c r="G21" s="4">
        <v>730839.25584000011</v>
      </c>
      <c r="H21" s="4">
        <v>728632.05504322681</v>
      </c>
      <c r="I21" s="4">
        <v>727295.28668000014</v>
      </c>
      <c r="J21" s="4">
        <v>718563.68348000001</v>
      </c>
      <c r="K21" s="4">
        <v>717620.9447799999</v>
      </c>
      <c r="L21" s="4">
        <v>668474.80239000008</v>
      </c>
      <c r="M21" s="4">
        <v>661658.76879365486</v>
      </c>
      <c r="N21" s="4">
        <v>648996.27715683903</v>
      </c>
      <c r="O21" s="4">
        <v>645309.30752171448</v>
      </c>
      <c r="P21" s="4">
        <v>614371.16664972075</v>
      </c>
      <c r="Q21" s="4">
        <v>612759.96547330986</v>
      </c>
      <c r="R21" s="4">
        <v>641913.16451893118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712088.23221468134</v>
      </c>
      <c r="D30" s="3">
        <v>710260.84523000009</v>
      </c>
      <c r="E30" s="3">
        <v>705133.42505999992</v>
      </c>
      <c r="F30" s="3">
        <v>715421.16677999985</v>
      </c>
      <c r="G30" s="3">
        <v>730839.25584000011</v>
      </c>
      <c r="H30" s="3">
        <v>728632.05504322681</v>
      </c>
      <c r="I30" s="3">
        <v>727295.28668000014</v>
      </c>
      <c r="J30" s="3">
        <v>718563.68348000001</v>
      </c>
      <c r="K30" s="3">
        <v>717620.9447799999</v>
      </c>
      <c r="L30" s="3">
        <v>668474.80239000008</v>
      </c>
      <c r="M30" s="3">
        <v>661658.76879365486</v>
      </c>
      <c r="N30" s="3">
        <v>648996.27715683903</v>
      </c>
      <c r="O30" s="3">
        <v>645309.30752171448</v>
      </c>
      <c r="P30" s="3">
        <v>614371.16664972075</v>
      </c>
      <c r="Q30" s="3">
        <v>612759.96547330986</v>
      </c>
      <c r="R30" s="3">
        <v>641913.16451893118</v>
      </c>
    </row>
    <row r="31" spans="1:18" ht="11.25" customHeight="1" x14ac:dyDescent="0.25">
      <c r="A31" s="50" t="s">
        <v>321</v>
      </c>
      <c r="B31" s="51" t="s">
        <v>322</v>
      </c>
      <c r="C31" s="2">
        <v>23572.963176533518</v>
      </c>
      <c r="D31" s="2">
        <v>23488.218410000001</v>
      </c>
      <c r="E31" s="2">
        <v>24040.025099999999</v>
      </c>
      <c r="F31" s="2">
        <v>24656.643240000001</v>
      </c>
      <c r="G31" s="2">
        <v>25680.214779999998</v>
      </c>
      <c r="H31" s="2">
        <v>25923.579470886856</v>
      </c>
      <c r="I31" s="2">
        <v>26706.035460000006</v>
      </c>
      <c r="J31" s="2">
        <v>26740.959300000002</v>
      </c>
      <c r="K31" s="2">
        <v>26486.361420000001</v>
      </c>
      <c r="L31" s="2">
        <v>24364.04207</v>
      </c>
      <c r="M31" s="2">
        <v>24380.413179153275</v>
      </c>
      <c r="N31" s="2">
        <v>24196.224043093833</v>
      </c>
      <c r="O31" s="2">
        <v>23340.398613814767</v>
      </c>
      <c r="P31" s="2">
        <v>21945.477505294861</v>
      </c>
      <c r="Q31" s="2">
        <v>21845.180365808388</v>
      </c>
      <c r="R31" s="2">
        <v>23636.078170763973</v>
      </c>
    </row>
    <row r="32" spans="1:18" ht="11.25" customHeight="1" x14ac:dyDescent="0.25">
      <c r="A32" s="52" t="s">
        <v>323</v>
      </c>
      <c r="B32" s="53" t="s">
        <v>43</v>
      </c>
      <c r="C32" s="1">
        <v>23511.483800119127</v>
      </c>
      <c r="D32" s="1">
        <v>23364.118410000003</v>
      </c>
      <c r="E32" s="1">
        <v>23958.4251</v>
      </c>
      <c r="F32" s="1">
        <v>24621.143240000001</v>
      </c>
      <c r="G32" s="1">
        <v>25640.414779999999</v>
      </c>
      <c r="H32" s="1">
        <v>25896.54211653407</v>
      </c>
      <c r="I32" s="1">
        <v>26684.735460000007</v>
      </c>
      <c r="J32" s="1">
        <v>26719.459300000002</v>
      </c>
      <c r="K32" s="1">
        <v>26449.46142</v>
      </c>
      <c r="L32" s="1">
        <v>24330.592199999999</v>
      </c>
      <c r="M32" s="1">
        <v>24337.528405826779</v>
      </c>
      <c r="N32" s="1">
        <v>24148.610121014113</v>
      </c>
      <c r="O32" s="1">
        <v>23314.018101765007</v>
      </c>
      <c r="P32" s="1">
        <v>21904.945356637174</v>
      </c>
      <c r="Q32" s="1">
        <v>21806.141014970919</v>
      </c>
      <c r="R32" s="1">
        <v>23594.08906213686</v>
      </c>
    </row>
    <row r="33" spans="1:18" ht="11.25" customHeight="1" x14ac:dyDescent="0.25">
      <c r="A33" s="52" t="s">
        <v>44</v>
      </c>
      <c r="B33" s="53" t="s">
        <v>45</v>
      </c>
      <c r="C33" s="1">
        <v>61.479376414391481</v>
      </c>
      <c r="D33" s="1">
        <v>124.1</v>
      </c>
      <c r="E33" s="1">
        <v>81.599999999999994</v>
      </c>
      <c r="F33" s="1">
        <v>35.5</v>
      </c>
      <c r="G33" s="1">
        <v>39.799999999999997</v>
      </c>
      <c r="H33" s="1">
        <v>27.037354352786508</v>
      </c>
      <c r="I33" s="1">
        <v>21.3</v>
      </c>
      <c r="J33" s="1">
        <v>21.5</v>
      </c>
      <c r="K33" s="1">
        <v>36.9</v>
      </c>
      <c r="L33" s="1">
        <v>33.449870000000004</v>
      </c>
      <c r="M33" s="1">
        <v>42.884773326496827</v>
      </c>
      <c r="N33" s="1">
        <v>47.613922079721249</v>
      </c>
      <c r="O33" s="1">
        <v>26.380512049758259</v>
      </c>
      <c r="P33" s="1">
        <v>40.532148657686093</v>
      </c>
      <c r="Q33" s="1">
        <v>39.039350837469627</v>
      </c>
      <c r="R33" s="1">
        <v>41.989108627113808</v>
      </c>
    </row>
    <row r="34" spans="1:18" ht="11.25" customHeight="1" x14ac:dyDescent="0.25">
      <c r="A34" s="55" t="s">
        <v>558</v>
      </c>
      <c r="B34" s="51" t="s">
        <v>46</v>
      </c>
      <c r="C34" s="2">
        <v>19151.977088670814</v>
      </c>
      <c r="D34" s="2">
        <v>19309.408499999994</v>
      </c>
      <c r="E34" s="2">
        <v>18521.803729999971</v>
      </c>
      <c r="F34" s="2">
        <v>19254.607749999974</v>
      </c>
      <c r="G34" s="2">
        <v>19107.433899999967</v>
      </c>
      <c r="H34" s="2">
        <v>19556.103159331491</v>
      </c>
      <c r="I34" s="2">
        <v>19339.808390000053</v>
      </c>
      <c r="J34" s="2">
        <v>19284.319220000005</v>
      </c>
      <c r="K34" s="2">
        <v>19863.983349999995</v>
      </c>
      <c r="L34" s="2">
        <v>18654.815319999994</v>
      </c>
      <c r="M34" s="2">
        <v>18212.334962265832</v>
      </c>
      <c r="N34" s="2">
        <v>18535.177474901928</v>
      </c>
      <c r="O34" s="2">
        <v>17661.5102726644</v>
      </c>
      <c r="P34" s="2">
        <v>17357.000253744089</v>
      </c>
      <c r="Q34" s="2">
        <v>17318.884326734129</v>
      </c>
      <c r="R34" s="2">
        <v>17589.89888847763</v>
      </c>
    </row>
    <row r="35" spans="1:18" ht="11.25" customHeight="1" x14ac:dyDescent="0.25">
      <c r="A35" s="50" t="s">
        <v>324</v>
      </c>
      <c r="B35" s="51" t="s">
        <v>325</v>
      </c>
      <c r="C35" s="2">
        <v>153508.23147486628</v>
      </c>
      <c r="D35" s="2">
        <v>154527.87546000001</v>
      </c>
      <c r="E35" s="2">
        <v>153842.25881000003</v>
      </c>
      <c r="F35" s="2">
        <v>153551.28158999994</v>
      </c>
      <c r="G35" s="2">
        <v>157378.8958</v>
      </c>
      <c r="H35" s="2">
        <v>155675.384842172</v>
      </c>
      <c r="I35" s="2">
        <v>155701.04387999998</v>
      </c>
      <c r="J35" s="2">
        <v>149874.92665000001</v>
      </c>
      <c r="K35" s="2">
        <v>144771.02424999999</v>
      </c>
      <c r="L35" s="2">
        <v>140657.99142999997</v>
      </c>
      <c r="M35" s="2">
        <v>133668.06653130081</v>
      </c>
      <c r="N35" s="2">
        <v>128927.96142804825</v>
      </c>
      <c r="O35" s="2">
        <v>128286.60778204209</v>
      </c>
      <c r="P35" s="2">
        <v>121145.06289935777</v>
      </c>
      <c r="Q35" s="2">
        <v>120287.61672321969</v>
      </c>
      <c r="R35" s="2">
        <v>124927.28177449616</v>
      </c>
    </row>
    <row r="36" spans="1:18" ht="11.25" customHeight="1" x14ac:dyDescent="0.25">
      <c r="A36" s="57" t="s">
        <v>47</v>
      </c>
      <c r="B36" s="53" t="s">
        <v>48</v>
      </c>
      <c r="C36" s="1">
        <v>153252.88133056922</v>
      </c>
      <c r="D36" s="1">
        <v>154265.07522</v>
      </c>
      <c r="E36" s="1">
        <v>153689.75879000002</v>
      </c>
      <c r="F36" s="1">
        <v>153364.98153999995</v>
      </c>
      <c r="G36" s="1">
        <v>157204.19581</v>
      </c>
      <c r="H36" s="1">
        <v>155529.0439906868</v>
      </c>
      <c r="I36" s="1">
        <v>155578.74394999997</v>
      </c>
      <c r="J36" s="1">
        <v>149717.72646000001</v>
      </c>
      <c r="K36" s="1">
        <v>144618.12454999998</v>
      </c>
      <c r="L36" s="1">
        <v>140529.09148999996</v>
      </c>
      <c r="M36" s="1">
        <v>133547.68819340688</v>
      </c>
      <c r="N36" s="1">
        <v>128806.69939924726</v>
      </c>
      <c r="O36" s="1">
        <v>128172.48717306899</v>
      </c>
      <c r="P36" s="1">
        <v>121041.40379643314</v>
      </c>
      <c r="Q36" s="1">
        <v>120160.83726329714</v>
      </c>
      <c r="R36" s="1">
        <v>124801.17115390292</v>
      </c>
    </row>
    <row r="37" spans="1:18" ht="11.25" customHeight="1" x14ac:dyDescent="0.25">
      <c r="A37" s="52" t="s">
        <v>49</v>
      </c>
      <c r="B37" s="53" t="s">
        <v>50</v>
      </c>
      <c r="C37" s="1">
        <v>255.35014429705262</v>
      </c>
      <c r="D37" s="1">
        <v>262.80024000000003</v>
      </c>
      <c r="E37" s="1">
        <v>152.50001999999998</v>
      </c>
      <c r="F37" s="1">
        <v>186.30004999999997</v>
      </c>
      <c r="G37" s="1">
        <v>174.69998999999999</v>
      </c>
      <c r="H37" s="1">
        <v>146.34085148520853</v>
      </c>
      <c r="I37" s="1">
        <v>122.29993</v>
      </c>
      <c r="J37" s="1">
        <v>157.20019000000002</v>
      </c>
      <c r="K37" s="1">
        <v>152.89970000000002</v>
      </c>
      <c r="L37" s="1">
        <v>128.89993999999999</v>
      </c>
      <c r="M37" s="1">
        <v>120.37833789391394</v>
      </c>
      <c r="N37" s="1">
        <v>121.26202880099935</v>
      </c>
      <c r="O37" s="1">
        <v>114.12060897310377</v>
      </c>
      <c r="P37" s="1">
        <v>103.65910292463165</v>
      </c>
      <c r="Q37" s="1">
        <v>126.77945992254575</v>
      </c>
      <c r="R37" s="1">
        <v>126.11062059324298</v>
      </c>
    </row>
    <row r="38" spans="1:18" ht="11.25" customHeight="1" x14ac:dyDescent="0.25">
      <c r="A38" s="50" t="s">
        <v>326</v>
      </c>
      <c r="B38" s="51" t="s">
        <v>327</v>
      </c>
      <c r="C38" s="2">
        <v>46340.143584669117</v>
      </c>
      <c r="D38" s="2">
        <v>43711.748119999997</v>
      </c>
      <c r="E38" s="2">
        <v>42317.807029999996</v>
      </c>
      <c r="F38" s="2">
        <v>44186.48272</v>
      </c>
      <c r="G38" s="2">
        <v>47955.423750000002</v>
      </c>
      <c r="H38" s="2">
        <v>46476.207057240797</v>
      </c>
      <c r="I38" s="2">
        <v>48397.207000000009</v>
      </c>
      <c r="J38" s="2">
        <v>47641.016689999989</v>
      </c>
      <c r="K38" s="2">
        <v>47861.888429999999</v>
      </c>
      <c r="L38" s="2">
        <v>43900.387460000005</v>
      </c>
      <c r="M38" s="2">
        <v>44187.324636437683</v>
      </c>
      <c r="N38" s="2">
        <v>46623.832192947797</v>
      </c>
      <c r="O38" s="2">
        <v>46533.404634167586</v>
      </c>
      <c r="P38" s="2">
        <v>45644.039917490256</v>
      </c>
      <c r="Q38" s="2">
        <v>45563.542020434521</v>
      </c>
      <c r="R38" s="2">
        <v>47470.862686788605</v>
      </c>
    </row>
    <row r="39" spans="1:18" ht="11.25" customHeight="1" x14ac:dyDescent="0.25">
      <c r="A39" s="52" t="s">
        <v>53</v>
      </c>
      <c r="B39" s="53" t="s">
        <v>54</v>
      </c>
      <c r="C39" s="1">
        <v>173.56929258221132</v>
      </c>
      <c r="D39" s="1">
        <v>101.60034</v>
      </c>
      <c r="E39" s="1">
        <v>21.6</v>
      </c>
      <c r="F39" s="1">
        <v>19.500160000000001</v>
      </c>
      <c r="G39" s="1">
        <v>19.5</v>
      </c>
      <c r="H39" s="1">
        <v>16.432597687971708</v>
      </c>
      <c r="I39" s="1">
        <v>13.4</v>
      </c>
      <c r="J39" s="1">
        <v>2.1</v>
      </c>
      <c r="K39" s="1">
        <v>2.1000200000000002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41543.879367456015</v>
      </c>
      <c r="D40" s="1">
        <v>38934.341719999997</v>
      </c>
      <c r="E40" s="1">
        <v>37258.698429999997</v>
      </c>
      <c r="F40" s="1">
        <v>37589.878839999998</v>
      </c>
      <c r="G40" s="1">
        <v>38977.433219999999</v>
      </c>
      <c r="H40" s="1">
        <v>37969.974204596314</v>
      </c>
      <c r="I40" s="1">
        <v>39769.608340000006</v>
      </c>
      <c r="J40" s="1">
        <v>39363.451809999991</v>
      </c>
      <c r="K40" s="1">
        <v>39631.071479999999</v>
      </c>
      <c r="L40" s="1">
        <v>35328.889260000004</v>
      </c>
      <c r="M40" s="1">
        <v>35029.284780935392</v>
      </c>
      <c r="N40" s="1">
        <v>36312.811202098892</v>
      </c>
      <c r="O40" s="1">
        <v>34045.152216002374</v>
      </c>
      <c r="P40" s="1">
        <v>33105.087212348029</v>
      </c>
      <c r="Q40" s="1">
        <v>33211.269662238257</v>
      </c>
      <c r="R40" s="1">
        <v>34484.950430725825</v>
      </c>
    </row>
    <row r="41" spans="1:18" ht="11.25" customHeight="1" x14ac:dyDescent="0.25">
      <c r="A41" s="52" t="s">
        <v>51</v>
      </c>
      <c r="B41" s="53" t="s">
        <v>52</v>
      </c>
      <c r="C41" s="1">
        <v>4622.6949246308941</v>
      </c>
      <c r="D41" s="1">
        <v>4675.8060599999999</v>
      </c>
      <c r="E41" s="1">
        <v>5037.5086000000001</v>
      </c>
      <c r="F41" s="1">
        <v>6577.1037200000001</v>
      </c>
      <c r="G41" s="1">
        <v>8958.4905300000009</v>
      </c>
      <c r="H41" s="1">
        <v>8489.8002549565153</v>
      </c>
      <c r="I41" s="1">
        <v>8614.19866</v>
      </c>
      <c r="J41" s="1">
        <v>8275.4648800000014</v>
      </c>
      <c r="K41" s="1">
        <v>8228.7169300000005</v>
      </c>
      <c r="L41" s="1">
        <v>8571.4982</v>
      </c>
      <c r="M41" s="1">
        <v>9158.0398555022894</v>
      </c>
      <c r="N41" s="1">
        <v>10311.020990848905</v>
      </c>
      <c r="O41" s="1">
        <v>12488.252418165215</v>
      </c>
      <c r="P41" s="1">
        <v>12538.952705142228</v>
      </c>
      <c r="Q41" s="1">
        <v>12352.272358196265</v>
      </c>
      <c r="R41" s="1">
        <v>12985.912256062777</v>
      </c>
    </row>
    <row r="42" spans="1:18" ht="11.25" customHeight="1" x14ac:dyDescent="0.25">
      <c r="A42" s="55" t="s">
        <v>57</v>
      </c>
      <c r="B42" s="51" t="s">
        <v>58</v>
      </c>
      <c r="C42" s="2">
        <v>43099.506183142053</v>
      </c>
      <c r="D42" s="2">
        <v>41349.258560000002</v>
      </c>
      <c r="E42" s="2">
        <v>40811.608629999995</v>
      </c>
      <c r="F42" s="2">
        <v>42686.611139999994</v>
      </c>
      <c r="G42" s="2">
        <v>41173.06237</v>
      </c>
      <c r="H42" s="2">
        <v>39591.606641295133</v>
      </c>
      <c r="I42" s="2">
        <v>37927.729169999999</v>
      </c>
      <c r="J42" s="2">
        <v>38511.669399999999</v>
      </c>
      <c r="K42" s="2">
        <v>40416.767780000002</v>
      </c>
      <c r="L42" s="2">
        <v>37127.98116000001</v>
      </c>
      <c r="M42" s="2">
        <v>39188.333042409868</v>
      </c>
      <c r="N42" s="2">
        <v>39124.670382575438</v>
      </c>
      <c r="O42" s="2">
        <v>38104.026025968386</v>
      </c>
      <c r="P42" s="2">
        <v>36763.13669236414</v>
      </c>
      <c r="Q42" s="2">
        <v>37493.847212916015</v>
      </c>
      <c r="R42" s="2">
        <v>40971.170516869264</v>
      </c>
    </row>
    <row r="43" spans="1:18" ht="11.25" customHeight="1" x14ac:dyDescent="0.25">
      <c r="A43" s="50" t="s">
        <v>59</v>
      </c>
      <c r="B43" s="51" t="s">
        <v>60</v>
      </c>
      <c r="C43" s="2">
        <v>258081.96091277915</v>
      </c>
      <c r="D43" s="2">
        <v>261674.75160000002</v>
      </c>
      <c r="E43" s="2">
        <v>260266.71242000003</v>
      </c>
      <c r="F43" s="2">
        <v>265843.87516</v>
      </c>
      <c r="G43" s="2">
        <v>268032.85035000002</v>
      </c>
      <c r="H43" s="2">
        <v>275271.14182214264</v>
      </c>
      <c r="I43" s="2">
        <v>273445.07279999997</v>
      </c>
      <c r="J43" s="2">
        <v>272756.63085000007</v>
      </c>
      <c r="K43" s="2">
        <v>279168.41196</v>
      </c>
      <c r="L43" s="2">
        <v>261697.86751000001</v>
      </c>
      <c r="M43" s="2">
        <v>258106.51551702965</v>
      </c>
      <c r="N43" s="2">
        <v>255289.97927227442</v>
      </c>
      <c r="O43" s="2">
        <v>258520.19402284722</v>
      </c>
      <c r="P43" s="2">
        <v>250639.31374826617</v>
      </c>
      <c r="Q43" s="2">
        <v>251232.57751956375</v>
      </c>
      <c r="R43" s="2">
        <v>262087.780612606</v>
      </c>
    </row>
    <row r="44" spans="1:18" ht="11.25" customHeight="1" x14ac:dyDescent="0.25">
      <c r="A44" s="50" t="s">
        <v>328</v>
      </c>
      <c r="B44" s="51" t="s">
        <v>61</v>
      </c>
      <c r="C44" s="2">
        <v>114910.68701914597</v>
      </c>
      <c r="D44" s="2">
        <v>111675.51592000001</v>
      </c>
      <c r="E44" s="2">
        <v>105891.96794999998</v>
      </c>
      <c r="F44" s="2">
        <v>106456.558</v>
      </c>
      <c r="G44" s="2">
        <v>108266.66948000001</v>
      </c>
      <c r="H44" s="2">
        <v>106392.46727810524</v>
      </c>
      <c r="I44" s="2">
        <v>105104.50360000003</v>
      </c>
      <c r="J44" s="2">
        <v>101701.61989</v>
      </c>
      <c r="K44" s="2">
        <v>96373.497549999985</v>
      </c>
      <c r="L44" s="2">
        <v>83675.344679999995</v>
      </c>
      <c r="M44" s="2">
        <v>81382.444844462123</v>
      </c>
      <c r="N44" s="2">
        <v>78241.12551834085</v>
      </c>
      <c r="O44" s="2">
        <v>76220.515773826264</v>
      </c>
      <c r="P44" s="2">
        <v>66850.077166681731</v>
      </c>
      <c r="Q44" s="2">
        <v>65037.759185232164</v>
      </c>
      <c r="R44" s="2">
        <v>68260.235771344029</v>
      </c>
    </row>
    <row r="45" spans="1:18" ht="11.25" customHeight="1" x14ac:dyDescent="0.25">
      <c r="A45" s="50" t="s">
        <v>329</v>
      </c>
      <c r="B45" s="51" t="s">
        <v>330</v>
      </c>
      <c r="C45" s="2">
        <v>53422.762774874514</v>
      </c>
      <c r="D45" s="2">
        <v>54524.068659999997</v>
      </c>
      <c r="E45" s="2">
        <v>59441.241389999996</v>
      </c>
      <c r="F45" s="2">
        <v>58785.107179999992</v>
      </c>
      <c r="G45" s="2">
        <v>63244.70541000001</v>
      </c>
      <c r="H45" s="2">
        <v>59745.564772052727</v>
      </c>
      <c r="I45" s="2">
        <v>60673.886379999996</v>
      </c>
      <c r="J45" s="2">
        <v>62052.541479999985</v>
      </c>
      <c r="K45" s="2">
        <v>62679.010040000001</v>
      </c>
      <c r="L45" s="2">
        <v>58396.372759999998</v>
      </c>
      <c r="M45" s="2">
        <v>62533.336080595589</v>
      </c>
      <c r="N45" s="2">
        <v>58057.306844656516</v>
      </c>
      <c r="O45" s="2">
        <v>56642.650396383753</v>
      </c>
      <c r="P45" s="2">
        <v>54027.058466521674</v>
      </c>
      <c r="Q45" s="2">
        <v>53980.558119401161</v>
      </c>
      <c r="R45" s="2">
        <v>56969.856097585536</v>
      </c>
    </row>
    <row r="46" spans="1:18" ht="11.25" customHeight="1" x14ac:dyDescent="0.25">
      <c r="A46" s="52" t="s">
        <v>62</v>
      </c>
      <c r="B46" s="53" t="s">
        <v>63</v>
      </c>
      <c r="C46" s="1">
        <v>1270.7555297247984</v>
      </c>
      <c r="D46" s="1">
        <v>1054.5968599999999</v>
      </c>
      <c r="E46" s="1">
        <v>1045.9476700000002</v>
      </c>
      <c r="F46" s="1">
        <v>1038.69616</v>
      </c>
      <c r="G46" s="1">
        <v>901.90260999999987</v>
      </c>
      <c r="H46" s="1">
        <v>1023.071753935006</v>
      </c>
      <c r="I46" s="1">
        <v>951.50078999999994</v>
      </c>
      <c r="J46" s="1">
        <v>1040.0005100000001</v>
      </c>
      <c r="K46" s="1">
        <v>1057.6998900000003</v>
      </c>
      <c r="L46" s="1">
        <v>879.20103000000006</v>
      </c>
      <c r="M46" s="1">
        <v>1055.4597029774111</v>
      </c>
      <c r="N46" s="1">
        <v>1124.486535378297</v>
      </c>
      <c r="O46" s="1">
        <v>1056.6306512612612</v>
      </c>
      <c r="P46" s="1">
        <v>864.33570361001512</v>
      </c>
      <c r="Q46" s="1">
        <v>989.49020688663927</v>
      </c>
      <c r="R46" s="1">
        <v>1079.9656353331934</v>
      </c>
    </row>
    <row r="47" spans="1:18" ht="11.25" customHeight="1" x14ac:dyDescent="0.25">
      <c r="A47" s="52" t="s">
        <v>64</v>
      </c>
      <c r="B47" s="53" t="s">
        <v>65</v>
      </c>
      <c r="C47" s="1">
        <v>8066.1377144584549</v>
      </c>
      <c r="D47" s="1">
        <v>7826.2002599999996</v>
      </c>
      <c r="E47" s="1">
        <v>7730.00378</v>
      </c>
      <c r="F47" s="1">
        <v>7735.5018099999998</v>
      </c>
      <c r="G47" s="1">
        <v>9274.6097100000006</v>
      </c>
      <c r="H47" s="1">
        <v>8728.4069309096649</v>
      </c>
      <c r="I47" s="1">
        <v>8386.3997200000013</v>
      </c>
      <c r="J47" s="1">
        <v>8415.4066099999982</v>
      </c>
      <c r="K47" s="1">
        <v>8496.5934899999993</v>
      </c>
      <c r="L47" s="1">
        <v>7838.7986099999989</v>
      </c>
      <c r="M47" s="1">
        <v>8447.1201326203882</v>
      </c>
      <c r="N47" s="1">
        <v>8299.3435679369122</v>
      </c>
      <c r="O47" s="1">
        <v>7733.1642506238286</v>
      </c>
      <c r="P47" s="1">
        <v>7558.3011745693557</v>
      </c>
      <c r="Q47" s="1">
        <v>8077.9832018241405</v>
      </c>
      <c r="R47" s="1">
        <v>7567.2114717478398</v>
      </c>
    </row>
    <row r="48" spans="1:18" ht="11.25" customHeight="1" x14ac:dyDescent="0.25">
      <c r="A48" s="52" t="s">
        <v>66</v>
      </c>
      <c r="B48" s="53" t="s">
        <v>67</v>
      </c>
      <c r="C48" s="1">
        <v>18707.084347239012</v>
      </c>
      <c r="D48" s="1">
        <v>18254.816129999999</v>
      </c>
      <c r="E48" s="1">
        <v>18612.111480000003</v>
      </c>
      <c r="F48" s="1">
        <v>18532.306789999995</v>
      </c>
      <c r="G48" s="1">
        <v>20243.328610000004</v>
      </c>
      <c r="H48" s="1">
        <v>20565.106743371394</v>
      </c>
      <c r="I48" s="1">
        <v>21423.691590000002</v>
      </c>
      <c r="J48" s="1">
        <v>21108.304799999998</v>
      </c>
      <c r="K48" s="1">
        <v>20620.403900000005</v>
      </c>
      <c r="L48" s="1">
        <v>20251.19803</v>
      </c>
      <c r="M48" s="1">
        <v>19143.261945303733</v>
      </c>
      <c r="N48" s="1">
        <v>18763.441964885638</v>
      </c>
      <c r="O48" s="1">
        <v>15954.286368300034</v>
      </c>
      <c r="P48" s="1">
        <v>16020.467130137295</v>
      </c>
      <c r="Q48" s="1">
        <v>15899.399457564616</v>
      </c>
      <c r="R48" s="1">
        <v>17810.667786644983</v>
      </c>
    </row>
    <row r="49" spans="1:18" ht="11.25" customHeight="1" x14ac:dyDescent="0.25">
      <c r="A49" s="52" t="s">
        <v>68</v>
      </c>
      <c r="B49" s="53" t="s">
        <v>69</v>
      </c>
      <c r="C49" s="1">
        <v>7012.1092636940739</v>
      </c>
      <c r="D49" s="1">
        <v>6497.3026499999987</v>
      </c>
      <c r="E49" s="1">
        <v>6531.0106800000003</v>
      </c>
      <c r="F49" s="1">
        <v>6234.1058300000004</v>
      </c>
      <c r="G49" s="1">
        <v>6898.3055900000018</v>
      </c>
      <c r="H49" s="1">
        <v>7503.5315520593904</v>
      </c>
      <c r="I49" s="1">
        <v>7609.8122000000003</v>
      </c>
      <c r="J49" s="1">
        <v>7695.7079400000002</v>
      </c>
      <c r="K49" s="1">
        <v>7875.6008100000017</v>
      </c>
      <c r="L49" s="1">
        <v>7517.0021100000013</v>
      </c>
      <c r="M49" s="1">
        <v>7761.4167661342672</v>
      </c>
      <c r="N49" s="1">
        <v>8114.5005798830898</v>
      </c>
      <c r="O49" s="1">
        <v>9059.1150897459956</v>
      </c>
      <c r="P49" s="1">
        <v>9045.2134987421177</v>
      </c>
      <c r="Q49" s="1">
        <v>8962.0696429916352</v>
      </c>
      <c r="R49" s="1">
        <v>9591.2870013694246</v>
      </c>
    </row>
    <row r="50" spans="1:18" ht="11.25" customHeight="1" x14ac:dyDescent="0.25">
      <c r="A50" s="52" t="s">
        <v>70</v>
      </c>
      <c r="B50" s="53" t="s">
        <v>71</v>
      </c>
      <c r="C50" s="1">
        <v>1557.6571951764265</v>
      </c>
      <c r="D50" s="1">
        <v>1454.65147</v>
      </c>
      <c r="E50" s="1">
        <v>1200.7002499999999</v>
      </c>
      <c r="F50" s="1">
        <v>1178.8004000000001</v>
      </c>
      <c r="G50" s="1">
        <v>929.69995999999992</v>
      </c>
      <c r="H50" s="1">
        <v>885.7836521362201</v>
      </c>
      <c r="I50" s="1">
        <v>830.50059999999996</v>
      </c>
      <c r="J50" s="1">
        <v>974.60093999999992</v>
      </c>
      <c r="K50" s="1">
        <v>807.49919999999997</v>
      </c>
      <c r="L50" s="1">
        <v>672.59930999999995</v>
      </c>
      <c r="M50" s="1">
        <v>1005.9473100284308</v>
      </c>
      <c r="N50" s="1">
        <v>929.92241490152583</v>
      </c>
      <c r="O50" s="1">
        <v>786.04217833670418</v>
      </c>
      <c r="P50" s="1">
        <v>869.18398616944614</v>
      </c>
      <c r="Q50" s="1">
        <v>997.34894772827238</v>
      </c>
      <c r="R50" s="1">
        <v>681.28404885336317</v>
      </c>
    </row>
    <row r="51" spans="1:18" ht="11.25" customHeight="1" x14ac:dyDescent="0.25">
      <c r="A51" s="52" t="s">
        <v>72</v>
      </c>
      <c r="B51" s="53" t="s">
        <v>73</v>
      </c>
      <c r="C51" s="1">
        <v>16809.018724581754</v>
      </c>
      <c r="D51" s="1">
        <v>19436.50129</v>
      </c>
      <c r="E51" s="1">
        <v>24321.467529999991</v>
      </c>
      <c r="F51" s="1">
        <v>24065.696189999999</v>
      </c>
      <c r="G51" s="1">
        <v>24996.858930000002</v>
      </c>
      <c r="H51" s="1">
        <v>21039.664139641049</v>
      </c>
      <c r="I51" s="1">
        <v>21471.981479999999</v>
      </c>
      <c r="J51" s="1">
        <v>22818.520679999994</v>
      </c>
      <c r="K51" s="1">
        <v>23821.212749999999</v>
      </c>
      <c r="L51" s="1">
        <v>21237.573670000002</v>
      </c>
      <c r="M51" s="1">
        <v>25120.130223531363</v>
      </c>
      <c r="N51" s="1">
        <v>20825.611781671054</v>
      </c>
      <c r="O51" s="1">
        <v>22053.411858115927</v>
      </c>
      <c r="P51" s="1">
        <v>19669.556973293442</v>
      </c>
      <c r="Q51" s="1">
        <v>19054.266662405862</v>
      </c>
      <c r="R51" s="1">
        <v>20239.440153636726</v>
      </c>
    </row>
    <row r="52" spans="1:18" ht="11.25" customHeight="1" x14ac:dyDescent="0.25">
      <c r="A52" s="46" t="s">
        <v>74</v>
      </c>
      <c r="B52" s="47" t="s">
        <v>75</v>
      </c>
      <c r="C52" s="4">
        <v>24757.368392845889</v>
      </c>
      <c r="D52" s="4">
        <v>22974.449820000005</v>
      </c>
      <c r="E52" s="4">
        <v>22804.549549999996</v>
      </c>
      <c r="F52" s="4">
        <v>23650.749640000002</v>
      </c>
      <c r="G52" s="4">
        <v>24136.249639999998</v>
      </c>
      <c r="H52" s="4">
        <v>23454.165458498926</v>
      </c>
      <c r="I52" s="4">
        <v>24322.799819999997</v>
      </c>
      <c r="J52" s="4">
        <v>24845.399710000005</v>
      </c>
      <c r="K52" s="4">
        <v>23380.299899999998</v>
      </c>
      <c r="L52" s="4">
        <v>16823.49914</v>
      </c>
      <c r="M52" s="4">
        <v>21217.266167658265</v>
      </c>
      <c r="N52" s="4">
        <v>20825.331993730299</v>
      </c>
      <c r="O52" s="4">
        <v>20619.542368694274</v>
      </c>
      <c r="P52" s="4">
        <v>20784.393757455098</v>
      </c>
      <c r="Q52" s="4">
        <v>21160.09840166189</v>
      </c>
      <c r="R52" s="4">
        <v>20818.27409884338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24757.368392845889</v>
      </c>
      <c r="D54" s="3">
        <v>22974.449820000005</v>
      </c>
      <c r="E54" s="3">
        <v>22804.549549999996</v>
      </c>
      <c r="F54" s="3">
        <v>23650.749640000002</v>
      </c>
      <c r="G54" s="3">
        <v>24136.249639999998</v>
      </c>
      <c r="H54" s="3">
        <v>23454.165458498926</v>
      </c>
      <c r="I54" s="3">
        <v>24322.799819999997</v>
      </c>
      <c r="J54" s="3">
        <v>24845.399710000005</v>
      </c>
      <c r="K54" s="3">
        <v>23380.299899999998</v>
      </c>
      <c r="L54" s="3">
        <v>16823.49914</v>
      </c>
      <c r="M54" s="3">
        <v>21217.266167658265</v>
      </c>
      <c r="N54" s="3">
        <v>20825.331993730299</v>
      </c>
      <c r="O54" s="3">
        <v>20619.542368694274</v>
      </c>
      <c r="P54" s="3">
        <v>20784.393757455098</v>
      </c>
      <c r="Q54" s="3">
        <v>21160.09840166189</v>
      </c>
      <c r="R54" s="3">
        <v>20818.27409884338</v>
      </c>
    </row>
    <row r="55" spans="1:18" ht="11.25" customHeight="1" x14ac:dyDescent="0.25">
      <c r="A55" s="50" t="s">
        <v>78</v>
      </c>
      <c r="B55" s="51" t="s">
        <v>79</v>
      </c>
      <c r="C55" s="2">
        <v>9284.3340945751333</v>
      </c>
      <c r="D55" s="2">
        <v>8440.4999500000013</v>
      </c>
      <c r="E55" s="2">
        <v>8087.099940000001</v>
      </c>
      <c r="F55" s="2">
        <v>8198.8999100000001</v>
      </c>
      <c r="G55" s="2">
        <v>8185.0999499999998</v>
      </c>
      <c r="H55" s="2">
        <v>7862.914395622759</v>
      </c>
      <c r="I55" s="2">
        <v>8325.3499799999991</v>
      </c>
      <c r="J55" s="2">
        <v>8498.54997</v>
      </c>
      <c r="K55" s="2">
        <v>8154.5499899999995</v>
      </c>
      <c r="L55" s="2">
        <v>6195.6998599999997</v>
      </c>
      <c r="M55" s="2">
        <v>7418.6610276945721</v>
      </c>
      <c r="N55" s="2">
        <v>7339.9613052686836</v>
      </c>
      <c r="O55" s="2">
        <v>7292.1562981869629</v>
      </c>
      <c r="P55" s="2">
        <v>7159.1191328654977</v>
      </c>
      <c r="Q55" s="2">
        <v>7224.7778704686252</v>
      </c>
      <c r="R55" s="2">
        <v>7032.2800222216247</v>
      </c>
    </row>
    <row r="56" spans="1:18" ht="11.25" customHeight="1" x14ac:dyDescent="0.25">
      <c r="A56" s="50" t="s">
        <v>80</v>
      </c>
      <c r="B56" s="51" t="s">
        <v>81</v>
      </c>
      <c r="C56" s="2">
        <v>14407.805483901786</v>
      </c>
      <c r="D56" s="2">
        <v>13464.599980000003</v>
      </c>
      <c r="E56" s="2">
        <v>13601.999959999997</v>
      </c>
      <c r="F56" s="2">
        <v>14011.449990000001</v>
      </c>
      <c r="G56" s="2">
        <v>14488.399990000002</v>
      </c>
      <c r="H56" s="2">
        <v>14159.811789433454</v>
      </c>
      <c r="I56" s="2">
        <v>14558.449969999998</v>
      </c>
      <c r="J56" s="2">
        <v>14888.849990000002</v>
      </c>
      <c r="K56" s="2">
        <v>13877.499959999999</v>
      </c>
      <c r="L56" s="2">
        <v>9413.7499400000015</v>
      </c>
      <c r="M56" s="2">
        <v>12263.351485621472</v>
      </c>
      <c r="N56" s="2">
        <v>11826.526225279449</v>
      </c>
      <c r="O56" s="2">
        <v>11685.941530524506</v>
      </c>
      <c r="P56" s="2">
        <v>11979.148753224415</v>
      </c>
      <c r="Q56" s="2">
        <v>12220.263685869872</v>
      </c>
      <c r="R56" s="2">
        <v>11840.331518104515</v>
      </c>
    </row>
    <row r="57" spans="1:18" ht="11.25" customHeight="1" x14ac:dyDescent="0.25">
      <c r="A57" s="55" t="s">
        <v>333</v>
      </c>
      <c r="B57" s="51" t="s">
        <v>82</v>
      </c>
      <c r="C57" s="2">
        <v>392.99703831088192</v>
      </c>
      <c r="D57" s="2">
        <v>397.34998999999999</v>
      </c>
      <c r="E57" s="2">
        <v>407.94981000000001</v>
      </c>
      <c r="F57" s="2">
        <v>452.34980000000002</v>
      </c>
      <c r="G57" s="2">
        <v>407.29973999999999</v>
      </c>
      <c r="H57" s="2">
        <v>425.10985718208462</v>
      </c>
      <c r="I57" s="2">
        <v>444.34998000000002</v>
      </c>
      <c r="J57" s="2">
        <v>439.84975000000003</v>
      </c>
      <c r="K57" s="2">
        <v>494.5</v>
      </c>
      <c r="L57" s="2">
        <v>497.99945999999994</v>
      </c>
      <c r="M57" s="2">
        <v>538.52584312601471</v>
      </c>
      <c r="N57" s="2">
        <v>543.48189511108717</v>
      </c>
      <c r="O57" s="2">
        <v>526.05808732205946</v>
      </c>
      <c r="P57" s="2">
        <v>510.22255618414061</v>
      </c>
      <c r="Q57" s="2">
        <v>526.41635616700046</v>
      </c>
      <c r="R57" s="2">
        <v>493.64669914970852</v>
      </c>
    </row>
    <row r="58" spans="1:18" ht="11.25" customHeight="1" x14ac:dyDescent="0.25">
      <c r="A58" s="55" t="s">
        <v>83</v>
      </c>
      <c r="B58" s="51" t="s">
        <v>84</v>
      </c>
      <c r="C58" s="2">
        <v>672.23177605808723</v>
      </c>
      <c r="D58" s="2">
        <v>671.99989999999991</v>
      </c>
      <c r="E58" s="2">
        <v>707.49983999999995</v>
      </c>
      <c r="F58" s="2">
        <v>988.04993999999999</v>
      </c>
      <c r="G58" s="2">
        <v>1055.4499600000001</v>
      </c>
      <c r="H58" s="2">
        <v>1006.3294162606285</v>
      </c>
      <c r="I58" s="2">
        <v>994.64989000000003</v>
      </c>
      <c r="J58" s="2">
        <v>1018.1500000000001</v>
      </c>
      <c r="K58" s="2">
        <v>853.7499499999999</v>
      </c>
      <c r="L58" s="2">
        <v>716.04988000000003</v>
      </c>
      <c r="M58" s="2">
        <v>996.72781121620449</v>
      </c>
      <c r="N58" s="2">
        <v>1115.3625680710802</v>
      </c>
      <c r="O58" s="2">
        <v>1115.386452660744</v>
      </c>
      <c r="P58" s="2">
        <v>1135.9033151810456</v>
      </c>
      <c r="Q58" s="2">
        <v>1188.6404891563952</v>
      </c>
      <c r="R58" s="2">
        <v>1452.0158593675351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52242.761756601598</v>
      </c>
      <c r="D60" s="4">
        <v>55436.671259999996</v>
      </c>
      <c r="E60" s="4">
        <v>54026.747110000011</v>
      </c>
      <c r="F60" s="4">
        <v>58468.42626</v>
      </c>
      <c r="G60" s="4">
        <v>62003.274789999996</v>
      </c>
      <c r="H60" s="4">
        <v>61937.994878470141</v>
      </c>
      <c r="I60" s="4">
        <v>61435.912239999998</v>
      </c>
      <c r="J60" s="4">
        <v>59349.601479999998</v>
      </c>
      <c r="K60" s="4">
        <v>59394.217979999987</v>
      </c>
      <c r="L60" s="4">
        <v>57915.364000000001</v>
      </c>
      <c r="M60" s="4">
        <v>64575.475303334257</v>
      </c>
      <c r="N60" s="4">
        <v>59753.676269310345</v>
      </c>
      <c r="O60" s="4">
        <v>60271.152492120513</v>
      </c>
      <c r="P60" s="4">
        <v>59814.157725126606</v>
      </c>
      <c r="Q60" s="4">
        <v>55525.17940361904</v>
      </c>
      <c r="R60" s="4">
        <v>56616.680863543246</v>
      </c>
    </row>
    <row r="61" spans="1:18" ht="11.25" customHeight="1" x14ac:dyDescent="0.25">
      <c r="A61" s="46" t="s">
        <v>89</v>
      </c>
      <c r="B61" s="47" t="s">
        <v>90</v>
      </c>
      <c r="C61" s="4">
        <v>63.819601077777641</v>
      </c>
      <c r="D61" s="4">
        <v>59.196129999999989</v>
      </c>
      <c r="E61" s="4">
        <v>51.099980000000002</v>
      </c>
      <c r="F61" s="4">
        <v>45.19997</v>
      </c>
      <c r="G61" s="4">
        <v>39.302889999999977</v>
      </c>
      <c r="H61" s="4">
        <v>33.450364565420614</v>
      </c>
      <c r="I61" s="4">
        <v>29.101319999999962</v>
      </c>
      <c r="J61" s="4">
        <v>30.503629999999958</v>
      </c>
      <c r="K61" s="4">
        <v>35.901800000000094</v>
      </c>
      <c r="L61" s="4">
        <v>63.84616999999993</v>
      </c>
      <c r="M61" s="4">
        <v>61.049037486189292</v>
      </c>
      <c r="N61" s="4">
        <v>61.598358203539554</v>
      </c>
      <c r="O61" s="4">
        <v>68.20220531191778</v>
      </c>
      <c r="P61" s="4">
        <v>64.56004477017602</v>
      </c>
      <c r="Q61" s="4">
        <v>60.798598655565876</v>
      </c>
      <c r="R61" s="4">
        <v>59.364703726545983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63.819601077777641</v>
      </c>
      <c r="D68" s="3">
        <v>59.196129999999989</v>
      </c>
      <c r="E68" s="3">
        <v>51.099980000000002</v>
      </c>
      <c r="F68" s="3">
        <v>45.19997</v>
      </c>
      <c r="G68" s="3">
        <v>39.302889999999977</v>
      </c>
      <c r="H68" s="3">
        <v>33.450364565420614</v>
      </c>
      <c r="I68" s="3">
        <v>29.101319999999962</v>
      </c>
      <c r="J68" s="3">
        <v>30.503629999999958</v>
      </c>
      <c r="K68" s="3">
        <v>35.901800000000094</v>
      </c>
      <c r="L68" s="3">
        <v>63.84616999999993</v>
      </c>
      <c r="M68" s="3">
        <v>61.049037486189292</v>
      </c>
      <c r="N68" s="3">
        <v>61.598358203539554</v>
      </c>
      <c r="O68" s="3">
        <v>68.20220531191778</v>
      </c>
      <c r="P68" s="3">
        <v>64.56004477017602</v>
      </c>
      <c r="Q68" s="3">
        <v>60.798598655565876</v>
      </c>
      <c r="R68" s="3">
        <v>59.364703726545983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63.819601077777641</v>
      </c>
      <c r="D70" s="2">
        <v>59.196129999999989</v>
      </c>
      <c r="E70" s="2">
        <v>51.099980000000002</v>
      </c>
      <c r="F70" s="2">
        <v>45.19997</v>
      </c>
      <c r="G70" s="2">
        <v>39.302889999999977</v>
      </c>
      <c r="H70" s="2">
        <v>33.450364565420614</v>
      </c>
      <c r="I70" s="2">
        <v>29.101319999999962</v>
      </c>
      <c r="J70" s="2">
        <v>30.503629999999958</v>
      </c>
      <c r="K70" s="2">
        <v>35.901800000000094</v>
      </c>
      <c r="L70" s="2">
        <v>63.84616999999993</v>
      </c>
      <c r="M70" s="2">
        <v>61.049037486189292</v>
      </c>
      <c r="N70" s="2">
        <v>61.598358203539554</v>
      </c>
      <c r="O70" s="2">
        <v>68.20220531191778</v>
      </c>
      <c r="P70" s="2">
        <v>64.56004477017602</v>
      </c>
      <c r="Q70" s="2">
        <v>60.798598655565876</v>
      </c>
      <c r="R70" s="2">
        <v>59.364703726545983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225794.10490947729</v>
      </c>
      <c r="D79" s="4">
        <v>230718.82801</v>
      </c>
      <c r="E79" s="4">
        <v>236803.03356999997</v>
      </c>
      <c r="F79" s="4">
        <v>244899.53644000003</v>
      </c>
      <c r="G79" s="4">
        <v>247623.86787000002</v>
      </c>
      <c r="H79" s="4">
        <v>249783.13559801254</v>
      </c>
      <c r="I79" s="4">
        <v>252363.01480999996</v>
      </c>
      <c r="J79" s="4">
        <v>251700.73284000001</v>
      </c>
      <c r="K79" s="4">
        <v>248953.95812999998</v>
      </c>
      <c r="L79" s="4">
        <v>232836.87802999996</v>
      </c>
      <c r="M79" s="4">
        <v>239526.87360993575</v>
      </c>
      <c r="N79" s="4">
        <v>234859.07126020882</v>
      </c>
      <c r="O79" s="4">
        <v>228353.3007717705</v>
      </c>
      <c r="P79" s="4">
        <v>219101.6538758417</v>
      </c>
      <c r="Q79" s="4">
        <v>209658.31233243074</v>
      </c>
      <c r="R79" s="4">
        <v>211386.50478206071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409</v>
      </c>
      <c r="B1" s="43" t="s">
        <v>172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81254.821511050686</v>
      </c>
      <c r="D2" s="30">
        <v>84177.841560000015</v>
      </c>
      <c r="E2" s="30">
        <v>85141.433180000007</v>
      </c>
      <c r="F2" s="30">
        <v>85628.418080000003</v>
      </c>
      <c r="G2" s="30">
        <v>86709.90042000002</v>
      </c>
      <c r="H2" s="30">
        <v>85786.6620900259</v>
      </c>
      <c r="I2" s="30">
        <v>85114.025199999989</v>
      </c>
      <c r="J2" s="30">
        <v>80419.194600000017</v>
      </c>
      <c r="K2" s="30">
        <v>80579.070550000004</v>
      </c>
      <c r="L2" s="30">
        <v>76871.347199999989</v>
      </c>
      <c r="M2" s="30">
        <v>78814.289198627012</v>
      </c>
      <c r="N2" s="30">
        <v>77965.93955892243</v>
      </c>
      <c r="O2" s="30">
        <v>75869.826192256325</v>
      </c>
      <c r="P2" s="30">
        <v>75393.809036416817</v>
      </c>
      <c r="Q2" s="30">
        <v>75347.640993446039</v>
      </c>
      <c r="R2" s="30">
        <v>73699.805375762138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81254.821511050686</v>
      </c>
      <c r="D79" s="4">
        <v>84177.841560000015</v>
      </c>
      <c r="E79" s="4">
        <v>85141.433180000007</v>
      </c>
      <c r="F79" s="4">
        <v>85628.418080000003</v>
      </c>
      <c r="G79" s="4">
        <v>86709.90042000002</v>
      </c>
      <c r="H79" s="4">
        <v>85786.6620900259</v>
      </c>
      <c r="I79" s="4">
        <v>85114.025199999989</v>
      </c>
      <c r="J79" s="4">
        <v>80419.194600000017</v>
      </c>
      <c r="K79" s="4">
        <v>80579.070550000004</v>
      </c>
      <c r="L79" s="4">
        <v>76871.347199999989</v>
      </c>
      <c r="M79" s="4">
        <v>78814.289198627012</v>
      </c>
      <c r="N79" s="4">
        <v>77965.93955892243</v>
      </c>
      <c r="O79" s="4">
        <v>75869.826192256325</v>
      </c>
      <c r="P79" s="4">
        <v>75393.809036416817</v>
      </c>
      <c r="Q79" s="4">
        <v>75347.640993446039</v>
      </c>
      <c r="R79" s="4">
        <v>73699.805375762138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408</v>
      </c>
      <c r="B1" s="43" t="s">
        <v>174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179736.80816360831</v>
      </c>
      <c r="D2" s="30">
        <v>184381.46426000001</v>
      </c>
      <c r="E2" s="30">
        <v>188943.33875999998</v>
      </c>
      <c r="F2" s="30">
        <v>199408.2254</v>
      </c>
      <c r="G2" s="30">
        <v>206085.59852</v>
      </c>
      <c r="H2" s="30">
        <v>209107.13027485466</v>
      </c>
      <c r="I2" s="30">
        <v>212938.85285</v>
      </c>
      <c r="J2" s="30">
        <v>215264.17080999998</v>
      </c>
      <c r="K2" s="30">
        <v>212181.45365999994</v>
      </c>
      <c r="L2" s="30">
        <v>198347.92968</v>
      </c>
      <c r="M2" s="30">
        <v>207614.27544025681</v>
      </c>
      <c r="N2" s="30">
        <v>200837.31191951456</v>
      </c>
      <c r="O2" s="30">
        <v>195305.14531647926</v>
      </c>
      <c r="P2" s="30">
        <v>186549.75552819931</v>
      </c>
      <c r="Q2" s="30">
        <v>173793.95572100303</v>
      </c>
      <c r="R2" s="30">
        <v>177911.6000749378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35197.524765181719</v>
      </c>
      <c r="D60" s="4">
        <v>37840.477809999997</v>
      </c>
      <c r="E60" s="4">
        <v>37281.738370000006</v>
      </c>
      <c r="F60" s="4">
        <v>40137.107039999995</v>
      </c>
      <c r="G60" s="4">
        <v>45171.631069999996</v>
      </c>
      <c r="H60" s="4">
        <v>45110.656766868022</v>
      </c>
      <c r="I60" s="4">
        <v>45689.863239999999</v>
      </c>
      <c r="J60" s="4">
        <v>43982.632569999994</v>
      </c>
      <c r="K60" s="4">
        <v>43806.56607999999</v>
      </c>
      <c r="L60" s="4">
        <v>42382.398849999998</v>
      </c>
      <c r="M60" s="4">
        <v>46901.691028948095</v>
      </c>
      <c r="N60" s="4">
        <v>43944.180218228161</v>
      </c>
      <c r="O60" s="4">
        <v>42821.670736965061</v>
      </c>
      <c r="P60" s="4">
        <v>42841.910688774457</v>
      </c>
      <c r="Q60" s="4">
        <v>39483.284382018348</v>
      </c>
      <c r="R60" s="4">
        <v>40224.900668639231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144539.2833984266</v>
      </c>
      <c r="D79" s="4">
        <v>146540.98645</v>
      </c>
      <c r="E79" s="4">
        <v>151661.60038999998</v>
      </c>
      <c r="F79" s="4">
        <v>159271.11836000002</v>
      </c>
      <c r="G79" s="4">
        <v>160913.96745</v>
      </c>
      <c r="H79" s="4">
        <v>163996.47350798664</v>
      </c>
      <c r="I79" s="4">
        <v>167248.98960999999</v>
      </c>
      <c r="J79" s="4">
        <v>171281.53823999999</v>
      </c>
      <c r="K79" s="4">
        <v>168374.88757999998</v>
      </c>
      <c r="L79" s="4">
        <v>155965.53082999997</v>
      </c>
      <c r="M79" s="4">
        <v>160712.58441130872</v>
      </c>
      <c r="N79" s="4">
        <v>156893.13170128639</v>
      </c>
      <c r="O79" s="4">
        <v>152483.47457951418</v>
      </c>
      <c r="P79" s="4">
        <v>143707.84483942488</v>
      </c>
      <c r="Q79" s="4">
        <v>134310.67133898468</v>
      </c>
      <c r="R79" s="4">
        <v>137686.69940629858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553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104340.8092601567</v>
      </c>
      <c r="D2" s="30">
        <v>105219.90349024814</v>
      </c>
      <c r="E2" s="30">
        <v>108898.73005076255</v>
      </c>
      <c r="F2" s="30">
        <v>112723.43610722233</v>
      </c>
      <c r="G2" s="30">
        <v>112728.35809152099</v>
      </c>
      <c r="H2" s="30">
        <v>114216.66419885233</v>
      </c>
      <c r="I2" s="30">
        <v>114622.48613360559</v>
      </c>
      <c r="J2" s="30">
        <v>118385.29178382874</v>
      </c>
      <c r="K2" s="30">
        <v>115711.08289264583</v>
      </c>
      <c r="L2" s="30">
        <v>105037.0557041678</v>
      </c>
      <c r="M2" s="30">
        <v>103232.041770567</v>
      </c>
      <c r="N2" s="30">
        <v>102178.28857630896</v>
      </c>
      <c r="O2" s="30">
        <v>98585.812190502242</v>
      </c>
      <c r="P2" s="30">
        <v>92203.005729716024</v>
      </c>
      <c r="Q2" s="30">
        <v>85737.501940836271</v>
      </c>
      <c r="R2" s="30">
        <v>87669.009653341782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104340.8092601567</v>
      </c>
      <c r="D79" s="4">
        <v>105219.90349024814</v>
      </c>
      <c r="E79" s="4">
        <v>108898.73005076255</v>
      </c>
      <c r="F79" s="4">
        <v>112723.43610722233</v>
      </c>
      <c r="G79" s="4">
        <v>112728.35809152099</v>
      </c>
      <c r="H79" s="4">
        <v>114216.66419885233</v>
      </c>
      <c r="I79" s="4">
        <v>114622.48613360559</v>
      </c>
      <c r="J79" s="4">
        <v>118385.29178382874</v>
      </c>
      <c r="K79" s="4">
        <v>115711.08289264583</v>
      </c>
      <c r="L79" s="4">
        <v>105037.0557041678</v>
      </c>
      <c r="M79" s="4">
        <v>103232.041770567</v>
      </c>
      <c r="N79" s="4">
        <v>102178.28857630896</v>
      </c>
      <c r="O79" s="4">
        <v>98585.812190502242</v>
      </c>
      <c r="P79" s="4">
        <v>92203.005729716024</v>
      </c>
      <c r="Q79" s="4">
        <v>85737.501940836271</v>
      </c>
      <c r="R79" s="4">
        <v>87669.009653341782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436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75395.998903451604</v>
      </c>
      <c r="D2" s="30">
        <v>79161.560769751872</v>
      </c>
      <c r="E2" s="30">
        <v>80044.608709237436</v>
      </c>
      <c r="F2" s="30">
        <v>86684.789292777685</v>
      </c>
      <c r="G2" s="30">
        <v>93357.24042847901</v>
      </c>
      <c r="H2" s="30">
        <v>94890.46607600234</v>
      </c>
      <c r="I2" s="30">
        <v>98316.366716394405</v>
      </c>
      <c r="J2" s="30">
        <v>96878.879026171242</v>
      </c>
      <c r="K2" s="30">
        <v>96470.370767354121</v>
      </c>
      <c r="L2" s="30">
        <v>93310.87397583219</v>
      </c>
      <c r="M2" s="30">
        <v>104382.23366968983</v>
      </c>
      <c r="N2" s="30">
        <v>98659.023343205597</v>
      </c>
      <c r="O2" s="30">
        <v>96719.33312597702</v>
      </c>
      <c r="P2" s="30">
        <v>94346.749798483303</v>
      </c>
      <c r="Q2" s="30">
        <v>88056.453780166761</v>
      </c>
      <c r="R2" s="30">
        <v>90242.590421596033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35197.524765181719</v>
      </c>
      <c r="D60" s="4">
        <v>37840.477809999997</v>
      </c>
      <c r="E60" s="4">
        <v>37281.738370000006</v>
      </c>
      <c r="F60" s="4">
        <v>40137.107039999995</v>
      </c>
      <c r="G60" s="4">
        <v>45171.631069999996</v>
      </c>
      <c r="H60" s="4">
        <v>45110.656766868022</v>
      </c>
      <c r="I60" s="4">
        <v>45689.863239999999</v>
      </c>
      <c r="J60" s="4">
        <v>43982.632569999994</v>
      </c>
      <c r="K60" s="4">
        <v>43806.56607999999</v>
      </c>
      <c r="L60" s="4">
        <v>42382.398849999998</v>
      </c>
      <c r="M60" s="4">
        <v>46901.691028948095</v>
      </c>
      <c r="N60" s="4">
        <v>43944.180218228161</v>
      </c>
      <c r="O60" s="4">
        <v>42821.670736965061</v>
      </c>
      <c r="P60" s="4">
        <v>42841.910688774457</v>
      </c>
      <c r="Q60" s="4">
        <v>39483.284382018348</v>
      </c>
      <c r="R60" s="4">
        <v>40224.900668639231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40198.474138269885</v>
      </c>
      <c r="D79" s="4">
        <v>41321.082959751868</v>
      </c>
      <c r="E79" s="4">
        <v>42762.87033923743</v>
      </c>
      <c r="F79" s="4">
        <v>46547.682252777682</v>
      </c>
      <c r="G79" s="4">
        <v>48185.609358479021</v>
      </c>
      <c r="H79" s="4">
        <v>49779.809309134311</v>
      </c>
      <c r="I79" s="4">
        <v>52626.503476394413</v>
      </c>
      <c r="J79" s="4">
        <v>52896.246456171248</v>
      </c>
      <c r="K79" s="4">
        <v>52663.804687354139</v>
      </c>
      <c r="L79" s="4">
        <v>50928.475125832185</v>
      </c>
      <c r="M79" s="4">
        <v>57480.542640741733</v>
      </c>
      <c r="N79" s="4">
        <v>54714.843124977437</v>
      </c>
      <c r="O79" s="4">
        <v>53897.662389011952</v>
      </c>
      <c r="P79" s="4">
        <v>51504.839109708853</v>
      </c>
      <c r="Q79" s="4">
        <v>48573.169398148413</v>
      </c>
      <c r="R79" s="4">
        <v>50017.689752956801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407</v>
      </c>
      <c r="B1" s="43" t="s">
        <v>176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17045.236991419879</v>
      </c>
      <c r="D2" s="30">
        <v>17596.193449999999</v>
      </c>
      <c r="E2" s="30">
        <v>16745.008740000001</v>
      </c>
      <c r="F2" s="30">
        <v>18331.319220000005</v>
      </c>
      <c r="G2" s="30">
        <v>16831.64372</v>
      </c>
      <c r="H2" s="30">
        <v>16827.338111602116</v>
      </c>
      <c r="I2" s="30">
        <v>15746.048999999997</v>
      </c>
      <c r="J2" s="30">
        <v>15366.968910000001</v>
      </c>
      <c r="K2" s="30">
        <v>15587.651900000001</v>
      </c>
      <c r="L2" s="30">
        <v>15532.965150000002</v>
      </c>
      <c r="M2" s="30">
        <v>17673.784274386158</v>
      </c>
      <c r="N2" s="30">
        <v>15809.496051082184</v>
      </c>
      <c r="O2" s="30">
        <v>17449.481755155452</v>
      </c>
      <c r="P2" s="30">
        <v>16972.24703635215</v>
      </c>
      <c r="Q2" s="30">
        <v>16041.895021600692</v>
      </c>
      <c r="R2" s="30">
        <v>16391.780194904015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17045.236991419879</v>
      </c>
      <c r="D60" s="4">
        <v>17596.193449999999</v>
      </c>
      <c r="E60" s="4">
        <v>16745.008740000001</v>
      </c>
      <c r="F60" s="4">
        <v>18331.319220000005</v>
      </c>
      <c r="G60" s="4">
        <v>16831.64372</v>
      </c>
      <c r="H60" s="4">
        <v>16827.338111602116</v>
      </c>
      <c r="I60" s="4">
        <v>15746.048999999997</v>
      </c>
      <c r="J60" s="4">
        <v>15366.968910000001</v>
      </c>
      <c r="K60" s="4">
        <v>15587.651900000001</v>
      </c>
      <c r="L60" s="4">
        <v>15532.965150000002</v>
      </c>
      <c r="M60" s="4">
        <v>17673.784274386158</v>
      </c>
      <c r="N60" s="4">
        <v>15809.496051082184</v>
      </c>
      <c r="O60" s="4">
        <v>17449.481755155452</v>
      </c>
      <c r="P60" s="4">
        <v>16972.24703635215</v>
      </c>
      <c r="Q60" s="4">
        <v>16041.895021600692</v>
      </c>
      <c r="R60" s="4">
        <v>16391.780194904015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406</v>
      </c>
      <c r="B1" s="43" t="s">
        <v>178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712088.23221468134</v>
      </c>
      <c r="D2" s="30">
        <v>710260.84523000009</v>
      </c>
      <c r="E2" s="30">
        <v>705133.42505999992</v>
      </c>
      <c r="F2" s="30">
        <v>715421.16677999985</v>
      </c>
      <c r="G2" s="30">
        <v>730839.25584000011</v>
      </c>
      <c r="H2" s="30">
        <v>728632.05504322681</v>
      </c>
      <c r="I2" s="30">
        <v>727295.28668000014</v>
      </c>
      <c r="J2" s="30">
        <v>718563.68348000001</v>
      </c>
      <c r="K2" s="30">
        <v>717620.9447799999</v>
      </c>
      <c r="L2" s="30">
        <v>668474.80239000008</v>
      </c>
      <c r="M2" s="30">
        <v>661658.76879365486</v>
      </c>
      <c r="N2" s="30">
        <v>648996.27715683903</v>
      </c>
      <c r="O2" s="30">
        <v>645309.30752171448</v>
      </c>
      <c r="P2" s="30">
        <v>614371.16664972075</v>
      </c>
      <c r="Q2" s="30">
        <v>612759.96547330986</v>
      </c>
      <c r="R2" s="30">
        <v>641913.16451893118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712088.23221468134</v>
      </c>
      <c r="D21" s="4">
        <v>710260.84523000009</v>
      </c>
      <c r="E21" s="4">
        <v>705133.42505999992</v>
      </c>
      <c r="F21" s="4">
        <v>715421.16677999985</v>
      </c>
      <c r="G21" s="4">
        <v>730839.25584000011</v>
      </c>
      <c r="H21" s="4">
        <v>728632.05504322681</v>
      </c>
      <c r="I21" s="4">
        <v>727295.28668000014</v>
      </c>
      <c r="J21" s="4">
        <v>718563.68348000001</v>
      </c>
      <c r="K21" s="4">
        <v>717620.9447799999</v>
      </c>
      <c r="L21" s="4">
        <v>668474.80239000008</v>
      </c>
      <c r="M21" s="4">
        <v>661658.76879365486</v>
      </c>
      <c r="N21" s="4">
        <v>648996.27715683903</v>
      </c>
      <c r="O21" s="4">
        <v>645309.30752171448</v>
      </c>
      <c r="P21" s="4">
        <v>614371.16664972075</v>
      </c>
      <c r="Q21" s="4">
        <v>612759.96547330986</v>
      </c>
      <c r="R21" s="4">
        <v>641913.16451893118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712088.23221468134</v>
      </c>
      <c r="D30" s="3">
        <v>710260.84523000009</v>
      </c>
      <c r="E30" s="3">
        <v>705133.42505999992</v>
      </c>
      <c r="F30" s="3">
        <v>715421.16677999985</v>
      </c>
      <c r="G30" s="3">
        <v>730839.25584000011</v>
      </c>
      <c r="H30" s="3">
        <v>728632.05504322681</v>
      </c>
      <c r="I30" s="3">
        <v>727295.28668000014</v>
      </c>
      <c r="J30" s="3">
        <v>718563.68348000001</v>
      </c>
      <c r="K30" s="3">
        <v>717620.9447799999</v>
      </c>
      <c r="L30" s="3">
        <v>668474.80239000008</v>
      </c>
      <c r="M30" s="3">
        <v>661658.76879365486</v>
      </c>
      <c r="N30" s="3">
        <v>648996.27715683903</v>
      </c>
      <c r="O30" s="3">
        <v>645309.30752171448</v>
      </c>
      <c r="P30" s="3">
        <v>614371.16664972075</v>
      </c>
      <c r="Q30" s="3">
        <v>612759.96547330986</v>
      </c>
      <c r="R30" s="3">
        <v>641913.16451893118</v>
      </c>
    </row>
    <row r="31" spans="1:18" ht="11.25" customHeight="1" x14ac:dyDescent="0.25">
      <c r="A31" s="50" t="s">
        <v>321</v>
      </c>
      <c r="B31" s="51" t="s">
        <v>322</v>
      </c>
      <c r="C31" s="2">
        <v>23572.963176533518</v>
      </c>
      <c r="D31" s="2">
        <v>23488.218410000001</v>
      </c>
      <c r="E31" s="2">
        <v>24040.025099999999</v>
      </c>
      <c r="F31" s="2">
        <v>24656.643240000001</v>
      </c>
      <c r="G31" s="2">
        <v>25680.214779999998</v>
      </c>
      <c r="H31" s="2">
        <v>25923.579470886856</v>
      </c>
      <c r="I31" s="2">
        <v>26706.035460000006</v>
      </c>
      <c r="J31" s="2">
        <v>26740.959300000002</v>
      </c>
      <c r="K31" s="2">
        <v>26486.361420000001</v>
      </c>
      <c r="L31" s="2">
        <v>24364.04207</v>
      </c>
      <c r="M31" s="2">
        <v>24380.413179153275</v>
      </c>
      <c r="N31" s="2">
        <v>24196.224043093833</v>
      </c>
      <c r="O31" s="2">
        <v>23340.398613814767</v>
      </c>
      <c r="P31" s="2">
        <v>21945.477505294861</v>
      </c>
      <c r="Q31" s="2">
        <v>21845.180365808388</v>
      </c>
      <c r="R31" s="2">
        <v>23636.078170763973</v>
      </c>
    </row>
    <row r="32" spans="1:18" ht="11.25" customHeight="1" x14ac:dyDescent="0.25">
      <c r="A32" s="52" t="s">
        <v>323</v>
      </c>
      <c r="B32" s="53" t="s">
        <v>43</v>
      </c>
      <c r="C32" s="1">
        <v>23511.483800119127</v>
      </c>
      <c r="D32" s="1">
        <v>23364.118410000003</v>
      </c>
      <c r="E32" s="1">
        <v>23958.4251</v>
      </c>
      <c r="F32" s="1">
        <v>24621.143240000001</v>
      </c>
      <c r="G32" s="1">
        <v>25640.414779999999</v>
      </c>
      <c r="H32" s="1">
        <v>25896.54211653407</v>
      </c>
      <c r="I32" s="1">
        <v>26684.735460000007</v>
      </c>
      <c r="J32" s="1">
        <v>26719.459300000002</v>
      </c>
      <c r="K32" s="1">
        <v>26449.46142</v>
      </c>
      <c r="L32" s="1">
        <v>24330.592199999999</v>
      </c>
      <c r="M32" s="1">
        <v>24337.528405826779</v>
      </c>
      <c r="N32" s="1">
        <v>24148.610121014113</v>
      </c>
      <c r="O32" s="1">
        <v>23314.018101765007</v>
      </c>
      <c r="P32" s="1">
        <v>21904.945356637174</v>
      </c>
      <c r="Q32" s="1">
        <v>21806.141014970919</v>
      </c>
      <c r="R32" s="1">
        <v>23594.08906213686</v>
      </c>
    </row>
    <row r="33" spans="1:18" ht="11.25" customHeight="1" x14ac:dyDescent="0.25">
      <c r="A33" s="52" t="s">
        <v>44</v>
      </c>
      <c r="B33" s="53" t="s">
        <v>45</v>
      </c>
      <c r="C33" s="1">
        <v>61.479376414391481</v>
      </c>
      <c r="D33" s="1">
        <v>124.1</v>
      </c>
      <c r="E33" s="1">
        <v>81.599999999999994</v>
      </c>
      <c r="F33" s="1">
        <v>35.5</v>
      </c>
      <c r="G33" s="1">
        <v>39.799999999999997</v>
      </c>
      <c r="H33" s="1">
        <v>27.037354352786508</v>
      </c>
      <c r="I33" s="1">
        <v>21.3</v>
      </c>
      <c r="J33" s="1">
        <v>21.5</v>
      </c>
      <c r="K33" s="1">
        <v>36.9</v>
      </c>
      <c r="L33" s="1">
        <v>33.449870000000004</v>
      </c>
      <c r="M33" s="1">
        <v>42.884773326496827</v>
      </c>
      <c r="N33" s="1">
        <v>47.613922079721249</v>
      </c>
      <c r="O33" s="1">
        <v>26.380512049758259</v>
      </c>
      <c r="P33" s="1">
        <v>40.532148657686093</v>
      </c>
      <c r="Q33" s="1">
        <v>39.039350837469627</v>
      </c>
      <c r="R33" s="1">
        <v>41.989108627113808</v>
      </c>
    </row>
    <row r="34" spans="1:18" ht="11.25" customHeight="1" x14ac:dyDescent="0.25">
      <c r="A34" s="55" t="s">
        <v>558</v>
      </c>
      <c r="B34" s="51" t="s">
        <v>46</v>
      </c>
      <c r="C34" s="2">
        <v>19151.977088670814</v>
      </c>
      <c r="D34" s="2">
        <v>19309.408499999994</v>
      </c>
      <c r="E34" s="2">
        <v>18521.803729999971</v>
      </c>
      <c r="F34" s="2">
        <v>19254.607749999974</v>
      </c>
      <c r="G34" s="2">
        <v>19107.433899999967</v>
      </c>
      <c r="H34" s="2">
        <v>19556.103159331491</v>
      </c>
      <c r="I34" s="2">
        <v>19339.808390000053</v>
      </c>
      <c r="J34" s="2">
        <v>19284.319220000005</v>
      </c>
      <c r="K34" s="2">
        <v>19863.983349999995</v>
      </c>
      <c r="L34" s="2">
        <v>18654.815319999994</v>
      </c>
      <c r="M34" s="2">
        <v>18212.334962265832</v>
      </c>
      <c r="N34" s="2">
        <v>18535.177474901928</v>
      </c>
      <c r="O34" s="2">
        <v>17661.5102726644</v>
      </c>
      <c r="P34" s="2">
        <v>17357.000253744089</v>
      </c>
      <c r="Q34" s="2">
        <v>17318.884326734129</v>
      </c>
      <c r="R34" s="2">
        <v>17589.89888847763</v>
      </c>
    </row>
    <row r="35" spans="1:18" ht="11.25" customHeight="1" x14ac:dyDescent="0.25">
      <c r="A35" s="50" t="s">
        <v>324</v>
      </c>
      <c r="B35" s="51" t="s">
        <v>325</v>
      </c>
      <c r="C35" s="2">
        <v>153508.23147486628</v>
      </c>
      <c r="D35" s="2">
        <v>154527.87546000001</v>
      </c>
      <c r="E35" s="2">
        <v>153842.25881000003</v>
      </c>
      <c r="F35" s="2">
        <v>153551.28158999994</v>
      </c>
      <c r="G35" s="2">
        <v>157378.8958</v>
      </c>
      <c r="H35" s="2">
        <v>155675.384842172</v>
      </c>
      <c r="I35" s="2">
        <v>155701.04387999998</v>
      </c>
      <c r="J35" s="2">
        <v>149874.92665000001</v>
      </c>
      <c r="K35" s="2">
        <v>144771.02424999999</v>
      </c>
      <c r="L35" s="2">
        <v>140657.99142999997</v>
      </c>
      <c r="M35" s="2">
        <v>133668.06653130081</v>
      </c>
      <c r="N35" s="2">
        <v>128927.96142804825</v>
      </c>
      <c r="O35" s="2">
        <v>128286.60778204209</v>
      </c>
      <c r="P35" s="2">
        <v>121145.06289935777</v>
      </c>
      <c r="Q35" s="2">
        <v>120287.61672321969</v>
      </c>
      <c r="R35" s="2">
        <v>124927.28177449616</v>
      </c>
    </row>
    <row r="36" spans="1:18" ht="11.25" customHeight="1" x14ac:dyDescent="0.25">
      <c r="A36" s="57" t="s">
        <v>47</v>
      </c>
      <c r="B36" s="53" t="s">
        <v>48</v>
      </c>
      <c r="C36" s="1">
        <v>153252.88133056922</v>
      </c>
      <c r="D36" s="1">
        <v>154265.07522</v>
      </c>
      <c r="E36" s="1">
        <v>153689.75879000002</v>
      </c>
      <c r="F36" s="1">
        <v>153364.98153999995</v>
      </c>
      <c r="G36" s="1">
        <v>157204.19581</v>
      </c>
      <c r="H36" s="1">
        <v>155529.0439906868</v>
      </c>
      <c r="I36" s="1">
        <v>155578.74394999997</v>
      </c>
      <c r="J36" s="1">
        <v>149717.72646000001</v>
      </c>
      <c r="K36" s="1">
        <v>144618.12454999998</v>
      </c>
      <c r="L36" s="1">
        <v>140529.09148999996</v>
      </c>
      <c r="M36" s="1">
        <v>133547.68819340688</v>
      </c>
      <c r="N36" s="1">
        <v>128806.69939924726</v>
      </c>
      <c r="O36" s="1">
        <v>128172.48717306899</v>
      </c>
      <c r="P36" s="1">
        <v>121041.40379643314</v>
      </c>
      <c r="Q36" s="1">
        <v>120160.83726329714</v>
      </c>
      <c r="R36" s="1">
        <v>124801.17115390292</v>
      </c>
    </row>
    <row r="37" spans="1:18" ht="11.25" customHeight="1" x14ac:dyDescent="0.25">
      <c r="A37" s="52" t="s">
        <v>49</v>
      </c>
      <c r="B37" s="53" t="s">
        <v>50</v>
      </c>
      <c r="C37" s="1">
        <v>255.35014429705262</v>
      </c>
      <c r="D37" s="1">
        <v>262.80024000000003</v>
      </c>
      <c r="E37" s="1">
        <v>152.50001999999998</v>
      </c>
      <c r="F37" s="1">
        <v>186.30004999999997</v>
      </c>
      <c r="G37" s="1">
        <v>174.69998999999999</v>
      </c>
      <c r="H37" s="1">
        <v>146.34085148520853</v>
      </c>
      <c r="I37" s="1">
        <v>122.29993</v>
      </c>
      <c r="J37" s="1">
        <v>157.20019000000002</v>
      </c>
      <c r="K37" s="1">
        <v>152.89970000000002</v>
      </c>
      <c r="L37" s="1">
        <v>128.89993999999999</v>
      </c>
      <c r="M37" s="1">
        <v>120.37833789391394</v>
      </c>
      <c r="N37" s="1">
        <v>121.26202880099935</v>
      </c>
      <c r="O37" s="1">
        <v>114.12060897310377</v>
      </c>
      <c r="P37" s="1">
        <v>103.65910292463165</v>
      </c>
      <c r="Q37" s="1">
        <v>126.77945992254575</v>
      </c>
      <c r="R37" s="1">
        <v>126.11062059324298</v>
      </c>
    </row>
    <row r="38" spans="1:18" ht="11.25" customHeight="1" x14ac:dyDescent="0.25">
      <c r="A38" s="50" t="s">
        <v>326</v>
      </c>
      <c r="B38" s="51" t="s">
        <v>327</v>
      </c>
      <c r="C38" s="2">
        <v>46340.143584669117</v>
      </c>
      <c r="D38" s="2">
        <v>43711.748119999997</v>
      </c>
      <c r="E38" s="2">
        <v>42317.807029999996</v>
      </c>
      <c r="F38" s="2">
        <v>44186.48272</v>
      </c>
      <c r="G38" s="2">
        <v>47955.423750000002</v>
      </c>
      <c r="H38" s="2">
        <v>46476.207057240797</v>
      </c>
      <c r="I38" s="2">
        <v>48397.207000000009</v>
      </c>
      <c r="J38" s="2">
        <v>47641.016689999989</v>
      </c>
      <c r="K38" s="2">
        <v>47861.888429999999</v>
      </c>
      <c r="L38" s="2">
        <v>43900.387460000005</v>
      </c>
      <c r="M38" s="2">
        <v>44187.324636437683</v>
      </c>
      <c r="N38" s="2">
        <v>46623.832192947797</v>
      </c>
      <c r="O38" s="2">
        <v>46533.404634167586</v>
      </c>
      <c r="P38" s="2">
        <v>45644.039917490256</v>
      </c>
      <c r="Q38" s="2">
        <v>45563.542020434521</v>
      </c>
      <c r="R38" s="2">
        <v>47470.862686788605</v>
      </c>
    </row>
    <row r="39" spans="1:18" ht="11.25" customHeight="1" x14ac:dyDescent="0.25">
      <c r="A39" s="52" t="s">
        <v>53</v>
      </c>
      <c r="B39" s="53" t="s">
        <v>54</v>
      </c>
      <c r="C39" s="1">
        <v>173.56929258221132</v>
      </c>
      <c r="D39" s="1">
        <v>101.60034</v>
      </c>
      <c r="E39" s="1">
        <v>21.6</v>
      </c>
      <c r="F39" s="1">
        <v>19.500160000000001</v>
      </c>
      <c r="G39" s="1">
        <v>19.5</v>
      </c>
      <c r="H39" s="1">
        <v>16.432597687971708</v>
      </c>
      <c r="I39" s="1">
        <v>13.4</v>
      </c>
      <c r="J39" s="1">
        <v>2.1</v>
      </c>
      <c r="K39" s="1">
        <v>2.1000200000000002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41543.879367456015</v>
      </c>
      <c r="D40" s="1">
        <v>38934.341719999997</v>
      </c>
      <c r="E40" s="1">
        <v>37258.698429999997</v>
      </c>
      <c r="F40" s="1">
        <v>37589.878839999998</v>
      </c>
      <c r="G40" s="1">
        <v>38977.433219999999</v>
      </c>
      <c r="H40" s="1">
        <v>37969.974204596314</v>
      </c>
      <c r="I40" s="1">
        <v>39769.608340000006</v>
      </c>
      <c r="J40" s="1">
        <v>39363.451809999991</v>
      </c>
      <c r="K40" s="1">
        <v>39631.071479999999</v>
      </c>
      <c r="L40" s="1">
        <v>35328.889260000004</v>
      </c>
      <c r="M40" s="1">
        <v>35029.284780935392</v>
      </c>
      <c r="N40" s="1">
        <v>36312.811202098892</v>
      </c>
      <c r="O40" s="1">
        <v>34045.152216002374</v>
      </c>
      <c r="P40" s="1">
        <v>33105.087212348029</v>
      </c>
      <c r="Q40" s="1">
        <v>33211.269662238257</v>
      </c>
      <c r="R40" s="1">
        <v>34484.950430725825</v>
      </c>
    </row>
    <row r="41" spans="1:18" ht="11.25" customHeight="1" x14ac:dyDescent="0.25">
      <c r="A41" s="52" t="s">
        <v>51</v>
      </c>
      <c r="B41" s="53" t="s">
        <v>52</v>
      </c>
      <c r="C41" s="1">
        <v>4622.6949246308941</v>
      </c>
      <c r="D41" s="1">
        <v>4675.8060599999999</v>
      </c>
      <c r="E41" s="1">
        <v>5037.5086000000001</v>
      </c>
      <c r="F41" s="1">
        <v>6577.1037200000001</v>
      </c>
      <c r="G41" s="1">
        <v>8958.4905300000009</v>
      </c>
      <c r="H41" s="1">
        <v>8489.8002549565153</v>
      </c>
      <c r="I41" s="1">
        <v>8614.19866</v>
      </c>
      <c r="J41" s="1">
        <v>8275.4648800000014</v>
      </c>
      <c r="K41" s="1">
        <v>8228.7169300000005</v>
      </c>
      <c r="L41" s="1">
        <v>8571.4982</v>
      </c>
      <c r="M41" s="1">
        <v>9158.0398555022894</v>
      </c>
      <c r="N41" s="1">
        <v>10311.020990848905</v>
      </c>
      <c r="O41" s="1">
        <v>12488.252418165215</v>
      </c>
      <c r="P41" s="1">
        <v>12538.952705142228</v>
      </c>
      <c r="Q41" s="1">
        <v>12352.272358196265</v>
      </c>
      <c r="R41" s="1">
        <v>12985.912256062777</v>
      </c>
    </row>
    <row r="42" spans="1:18" ht="11.25" customHeight="1" x14ac:dyDescent="0.25">
      <c r="A42" s="55" t="s">
        <v>57</v>
      </c>
      <c r="B42" s="51" t="s">
        <v>58</v>
      </c>
      <c r="C42" s="2">
        <v>43099.506183142053</v>
      </c>
      <c r="D42" s="2">
        <v>41349.258560000002</v>
      </c>
      <c r="E42" s="2">
        <v>40811.608629999995</v>
      </c>
      <c r="F42" s="2">
        <v>42686.611139999994</v>
      </c>
      <c r="G42" s="2">
        <v>41173.06237</v>
      </c>
      <c r="H42" s="2">
        <v>39591.606641295133</v>
      </c>
      <c r="I42" s="2">
        <v>37927.729169999999</v>
      </c>
      <c r="J42" s="2">
        <v>38511.669399999999</v>
      </c>
      <c r="K42" s="2">
        <v>40416.767780000002</v>
      </c>
      <c r="L42" s="2">
        <v>37127.98116000001</v>
      </c>
      <c r="M42" s="2">
        <v>39188.333042409868</v>
      </c>
      <c r="N42" s="2">
        <v>39124.670382575438</v>
      </c>
      <c r="O42" s="2">
        <v>38104.026025968386</v>
      </c>
      <c r="P42" s="2">
        <v>36763.13669236414</v>
      </c>
      <c r="Q42" s="2">
        <v>37493.847212916015</v>
      </c>
      <c r="R42" s="2">
        <v>40971.170516869264</v>
      </c>
    </row>
    <row r="43" spans="1:18" ht="11.25" customHeight="1" x14ac:dyDescent="0.25">
      <c r="A43" s="50" t="s">
        <v>59</v>
      </c>
      <c r="B43" s="51" t="s">
        <v>60</v>
      </c>
      <c r="C43" s="2">
        <v>258081.96091277915</v>
      </c>
      <c r="D43" s="2">
        <v>261674.75160000002</v>
      </c>
      <c r="E43" s="2">
        <v>260266.71242000003</v>
      </c>
      <c r="F43" s="2">
        <v>265843.87516</v>
      </c>
      <c r="G43" s="2">
        <v>268032.85035000002</v>
      </c>
      <c r="H43" s="2">
        <v>275271.14182214264</v>
      </c>
      <c r="I43" s="2">
        <v>273445.07279999997</v>
      </c>
      <c r="J43" s="2">
        <v>272756.63085000007</v>
      </c>
      <c r="K43" s="2">
        <v>279168.41196</v>
      </c>
      <c r="L43" s="2">
        <v>261697.86751000001</v>
      </c>
      <c r="M43" s="2">
        <v>258106.51551702965</v>
      </c>
      <c r="N43" s="2">
        <v>255289.97927227442</v>
      </c>
      <c r="O43" s="2">
        <v>258520.19402284722</v>
      </c>
      <c r="P43" s="2">
        <v>250639.31374826617</v>
      </c>
      <c r="Q43" s="2">
        <v>251232.57751956375</v>
      </c>
      <c r="R43" s="2">
        <v>262087.780612606</v>
      </c>
    </row>
    <row r="44" spans="1:18" ht="11.25" customHeight="1" x14ac:dyDescent="0.25">
      <c r="A44" s="50" t="s">
        <v>328</v>
      </c>
      <c r="B44" s="51" t="s">
        <v>61</v>
      </c>
      <c r="C44" s="2">
        <v>114910.68701914597</v>
      </c>
      <c r="D44" s="2">
        <v>111675.51592000001</v>
      </c>
      <c r="E44" s="2">
        <v>105891.96794999998</v>
      </c>
      <c r="F44" s="2">
        <v>106456.558</v>
      </c>
      <c r="G44" s="2">
        <v>108266.66948000001</v>
      </c>
      <c r="H44" s="2">
        <v>106392.46727810524</v>
      </c>
      <c r="I44" s="2">
        <v>105104.50360000003</v>
      </c>
      <c r="J44" s="2">
        <v>101701.61989</v>
      </c>
      <c r="K44" s="2">
        <v>96373.497549999985</v>
      </c>
      <c r="L44" s="2">
        <v>83675.344679999995</v>
      </c>
      <c r="M44" s="2">
        <v>81382.444844462123</v>
      </c>
      <c r="N44" s="2">
        <v>78241.12551834085</v>
      </c>
      <c r="O44" s="2">
        <v>76220.515773826264</v>
      </c>
      <c r="P44" s="2">
        <v>66850.077166681731</v>
      </c>
      <c r="Q44" s="2">
        <v>65037.759185232164</v>
      </c>
      <c r="R44" s="2">
        <v>68260.235771344029</v>
      </c>
    </row>
    <row r="45" spans="1:18" ht="11.25" customHeight="1" x14ac:dyDescent="0.25">
      <c r="A45" s="50" t="s">
        <v>329</v>
      </c>
      <c r="B45" s="51" t="s">
        <v>330</v>
      </c>
      <c r="C45" s="2">
        <v>53422.762774874514</v>
      </c>
      <c r="D45" s="2">
        <v>54524.068659999997</v>
      </c>
      <c r="E45" s="2">
        <v>59441.241389999996</v>
      </c>
      <c r="F45" s="2">
        <v>58785.107179999992</v>
      </c>
      <c r="G45" s="2">
        <v>63244.70541000001</v>
      </c>
      <c r="H45" s="2">
        <v>59745.564772052727</v>
      </c>
      <c r="I45" s="2">
        <v>60673.886379999996</v>
      </c>
      <c r="J45" s="2">
        <v>62052.541479999985</v>
      </c>
      <c r="K45" s="2">
        <v>62679.010040000001</v>
      </c>
      <c r="L45" s="2">
        <v>58396.372759999998</v>
      </c>
      <c r="M45" s="2">
        <v>62533.336080595589</v>
      </c>
      <c r="N45" s="2">
        <v>58057.306844656516</v>
      </c>
      <c r="O45" s="2">
        <v>56642.650396383753</v>
      </c>
      <c r="P45" s="2">
        <v>54027.058466521674</v>
      </c>
      <c r="Q45" s="2">
        <v>53980.558119401161</v>
      </c>
      <c r="R45" s="2">
        <v>56969.856097585536</v>
      </c>
    </row>
    <row r="46" spans="1:18" ht="11.25" customHeight="1" x14ac:dyDescent="0.25">
      <c r="A46" s="52" t="s">
        <v>62</v>
      </c>
      <c r="B46" s="53" t="s">
        <v>63</v>
      </c>
      <c r="C46" s="1">
        <v>1270.7555297247984</v>
      </c>
      <c r="D46" s="1">
        <v>1054.5968599999999</v>
      </c>
      <c r="E46" s="1">
        <v>1045.9476700000002</v>
      </c>
      <c r="F46" s="1">
        <v>1038.69616</v>
      </c>
      <c r="G46" s="1">
        <v>901.90260999999987</v>
      </c>
      <c r="H46" s="1">
        <v>1023.071753935006</v>
      </c>
      <c r="I46" s="1">
        <v>951.50078999999994</v>
      </c>
      <c r="J46" s="1">
        <v>1040.0005100000001</v>
      </c>
      <c r="K46" s="1">
        <v>1057.6998900000003</v>
      </c>
      <c r="L46" s="1">
        <v>879.20103000000006</v>
      </c>
      <c r="M46" s="1">
        <v>1055.4597029774111</v>
      </c>
      <c r="N46" s="1">
        <v>1124.486535378297</v>
      </c>
      <c r="O46" s="1">
        <v>1056.6306512612612</v>
      </c>
      <c r="P46" s="1">
        <v>864.33570361001512</v>
      </c>
      <c r="Q46" s="1">
        <v>989.49020688663927</v>
      </c>
      <c r="R46" s="1">
        <v>1079.9656353331934</v>
      </c>
    </row>
    <row r="47" spans="1:18" ht="11.25" customHeight="1" x14ac:dyDescent="0.25">
      <c r="A47" s="52" t="s">
        <v>64</v>
      </c>
      <c r="B47" s="53" t="s">
        <v>65</v>
      </c>
      <c r="C47" s="1">
        <v>8066.1377144584549</v>
      </c>
      <c r="D47" s="1">
        <v>7826.2002599999996</v>
      </c>
      <c r="E47" s="1">
        <v>7730.00378</v>
      </c>
      <c r="F47" s="1">
        <v>7735.5018099999998</v>
      </c>
      <c r="G47" s="1">
        <v>9274.6097100000006</v>
      </c>
      <c r="H47" s="1">
        <v>8728.4069309096649</v>
      </c>
      <c r="I47" s="1">
        <v>8386.3997200000013</v>
      </c>
      <c r="J47" s="1">
        <v>8415.4066099999982</v>
      </c>
      <c r="K47" s="1">
        <v>8496.5934899999993</v>
      </c>
      <c r="L47" s="1">
        <v>7838.7986099999989</v>
      </c>
      <c r="M47" s="1">
        <v>8447.1201326203882</v>
      </c>
      <c r="N47" s="1">
        <v>8299.3435679369122</v>
      </c>
      <c r="O47" s="1">
        <v>7733.1642506238286</v>
      </c>
      <c r="P47" s="1">
        <v>7558.3011745693557</v>
      </c>
      <c r="Q47" s="1">
        <v>8077.9832018241405</v>
      </c>
      <c r="R47" s="1">
        <v>7567.2114717478398</v>
      </c>
    </row>
    <row r="48" spans="1:18" ht="11.25" customHeight="1" x14ac:dyDescent="0.25">
      <c r="A48" s="52" t="s">
        <v>66</v>
      </c>
      <c r="B48" s="53" t="s">
        <v>67</v>
      </c>
      <c r="C48" s="1">
        <v>18707.084347239012</v>
      </c>
      <c r="D48" s="1">
        <v>18254.816129999999</v>
      </c>
      <c r="E48" s="1">
        <v>18612.111480000003</v>
      </c>
      <c r="F48" s="1">
        <v>18532.306789999995</v>
      </c>
      <c r="G48" s="1">
        <v>20243.328610000004</v>
      </c>
      <c r="H48" s="1">
        <v>20565.106743371394</v>
      </c>
      <c r="I48" s="1">
        <v>21423.691590000002</v>
      </c>
      <c r="J48" s="1">
        <v>21108.304799999998</v>
      </c>
      <c r="K48" s="1">
        <v>20620.403900000005</v>
      </c>
      <c r="L48" s="1">
        <v>20251.19803</v>
      </c>
      <c r="M48" s="1">
        <v>19143.261945303733</v>
      </c>
      <c r="N48" s="1">
        <v>18763.441964885638</v>
      </c>
      <c r="O48" s="1">
        <v>15954.286368300034</v>
      </c>
      <c r="P48" s="1">
        <v>16020.467130137295</v>
      </c>
      <c r="Q48" s="1">
        <v>15899.399457564616</v>
      </c>
      <c r="R48" s="1">
        <v>17810.667786644983</v>
      </c>
    </row>
    <row r="49" spans="1:18" ht="11.25" customHeight="1" x14ac:dyDescent="0.25">
      <c r="A49" s="52" t="s">
        <v>68</v>
      </c>
      <c r="B49" s="53" t="s">
        <v>69</v>
      </c>
      <c r="C49" s="1">
        <v>7012.1092636940739</v>
      </c>
      <c r="D49" s="1">
        <v>6497.3026499999987</v>
      </c>
      <c r="E49" s="1">
        <v>6531.0106800000003</v>
      </c>
      <c r="F49" s="1">
        <v>6234.1058300000004</v>
      </c>
      <c r="G49" s="1">
        <v>6898.3055900000018</v>
      </c>
      <c r="H49" s="1">
        <v>7503.5315520593904</v>
      </c>
      <c r="I49" s="1">
        <v>7609.8122000000003</v>
      </c>
      <c r="J49" s="1">
        <v>7695.7079400000002</v>
      </c>
      <c r="K49" s="1">
        <v>7875.6008100000017</v>
      </c>
      <c r="L49" s="1">
        <v>7517.0021100000013</v>
      </c>
      <c r="M49" s="1">
        <v>7761.4167661342672</v>
      </c>
      <c r="N49" s="1">
        <v>8114.5005798830898</v>
      </c>
      <c r="O49" s="1">
        <v>9059.1150897459956</v>
      </c>
      <c r="P49" s="1">
        <v>9045.2134987421177</v>
      </c>
      <c r="Q49" s="1">
        <v>8962.0696429916352</v>
      </c>
      <c r="R49" s="1">
        <v>9591.2870013694246</v>
      </c>
    </row>
    <row r="50" spans="1:18" ht="11.25" customHeight="1" x14ac:dyDescent="0.25">
      <c r="A50" s="52" t="s">
        <v>70</v>
      </c>
      <c r="B50" s="53" t="s">
        <v>71</v>
      </c>
      <c r="C50" s="1">
        <v>1557.6571951764265</v>
      </c>
      <c r="D50" s="1">
        <v>1454.65147</v>
      </c>
      <c r="E50" s="1">
        <v>1200.7002499999999</v>
      </c>
      <c r="F50" s="1">
        <v>1178.8004000000001</v>
      </c>
      <c r="G50" s="1">
        <v>929.69995999999992</v>
      </c>
      <c r="H50" s="1">
        <v>885.7836521362201</v>
      </c>
      <c r="I50" s="1">
        <v>830.50059999999996</v>
      </c>
      <c r="J50" s="1">
        <v>974.60093999999992</v>
      </c>
      <c r="K50" s="1">
        <v>807.49919999999997</v>
      </c>
      <c r="L50" s="1">
        <v>672.59930999999995</v>
      </c>
      <c r="M50" s="1">
        <v>1005.9473100284308</v>
      </c>
      <c r="N50" s="1">
        <v>929.92241490152583</v>
      </c>
      <c r="O50" s="1">
        <v>786.04217833670418</v>
      </c>
      <c r="P50" s="1">
        <v>869.18398616944614</v>
      </c>
      <c r="Q50" s="1">
        <v>997.34894772827238</v>
      </c>
      <c r="R50" s="1">
        <v>681.28404885336317</v>
      </c>
    </row>
    <row r="51" spans="1:18" ht="11.25" customHeight="1" x14ac:dyDescent="0.25">
      <c r="A51" s="52" t="s">
        <v>72</v>
      </c>
      <c r="B51" s="53" t="s">
        <v>73</v>
      </c>
      <c r="C51" s="1">
        <v>16809.018724581754</v>
      </c>
      <c r="D51" s="1">
        <v>19436.50129</v>
      </c>
      <c r="E51" s="1">
        <v>24321.467529999991</v>
      </c>
      <c r="F51" s="1">
        <v>24065.696189999999</v>
      </c>
      <c r="G51" s="1">
        <v>24996.858930000002</v>
      </c>
      <c r="H51" s="1">
        <v>21039.664139641049</v>
      </c>
      <c r="I51" s="1">
        <v>21471.981479999999</v>
      </c>
      <c r="J51" s="1">
        <v>22818.520679999994</v>
      </c>
      <c r="K51" s="1">
        <v>23821.212749999999</v>
      </c>
      <c r="L51" s="1">
        <v>21237.573670000002</v>
      </c>
      <c r="M51" s="1">
        <v>25120.130223531363</v>
      </c>
      <c r="N51" s="1">
        <v>20825.611781671054</v>
      </c>
      <c r="O51" s="1">
        <v>22053.411858115927</v>
      </c>
      <c r="P51" s="1">
        <v>19669.556973293442</v>
      </c>
      <c r="Q51" s="1">
        <v>19054.266662405862</v>
      </c>
      <c r="R51" s="1">
        <v>20239.440153636726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405</v>
      </c>
      <c r="B1" s="43" t="s">
        <v>180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46757.514346813376</v>
      </c>
      <c r="D2" s="30">
        <v>43959.806289999993</v>
      </c>
      <c r="E2" s="30">
        <v>41986.152780000048</v>
      </c>
      <c r="F2" s="30">
        <v>43445.216939999984</v>
      </c>
      <c r="G2" s="30">
        <v>44717.368940000015</v>
      </c>
      <c r="H2" s="30">
        <v>43214.162065707744</v>
      </c>
      <c r="I2" s="30">
        <v>45096.976000000031</v>
      </c>
      <c r="J2" s="30">
        <v>44906.787949999984</v>
      </c>
      <c r="K2" s="30">
        <v>43236.536869999996</v>
      </c>
      <c r="L2" s="30">
        <v>32123.669109999973</v>
      </c>
      <c r="M2" s="30">
        <v>38514.031216578122</v>
      </c>
      <c r="N2" s="30">
        <v>38309.695939721401</v>
      </c>
      <c r="O2" s="30">
        <v>36959.010394370314</v>
      </c>
      <c r="P2" s="30">
        <v>36130.070666407446</v>
      </c>
      <c r="Q2" s="30">
        <v>35956.597617868283</v>
      </c>
      <c r="R2" s="30">
        <v>35140.578637244027</v>
      </c>
    </row>
    <row r="3" spans="1:18" ht="11.25" customHeight="1" x14ac:dyDescent="0.25">
      <c r="A3" s="46" t="s">
        <v>4</v>
      </c>
      <c r="B3" s="47" t="s">
        <v>5</v>
      </c>
      <c r="C3" s="4">
        <v>37473.180252238242</v>
      </c>
      <c r="D3" s="4">
        <v>35519.306339999996</v>
      </c>
      <c r="E3" s="4">
        <v>33899.052840000048</v>
      </c>
      <c r="F3" s="4">
        <v>35246.317029999984</v>
      </c>
      <c r="G3" s="4">
        <v>36532.268990000011</v>
      </c>
      <c r="H3" s="4">
        <v>35351.247670084987</v>
      </c>
      <c r="I3" s="4">
        <v>36771.626020000032</v>
      </c>
      <c r="J3" s="4">
        <v>36408.237979999984</v>
      </c>
      <c r="K3" s="4">
        <v>35081.986879999997</v>
      </c>
      <c r="L3" s="4">
        <v>25927.969249999973</v>
      </c>
      <c r="M3" s="4">
        <v>31095.370188883546</v>
      </c>
      <c r="N3" s="4">
        <v>30969.734634452718</v>
      </c>
      <c r="O3" s="4">
        <v>29666.854096183353</v>
      </c>
      <c r="P3" s="4">
        <v>28970.951533541949</v>
      </c>
      <c r="Q3" s="4">
        <v>28731.819747399659</v>
      </c>
      <c r="R3" s="4">
        <v>28108.298615022402</v>
      </c>
    </row>
    <row r="4" spans="1:18" ht="11.25" customHeight="1" x14ac:dyDescent="0.25">
      <c r="A4" s="48" t="s">
        <v>304</v>
      </c>
      <c r="B4" s="49" t="s">
        <v>305</v>
      </c>
      <c r="C4" s="3">
        <v>37473.180252238242</v>
      </c>
      <c r="D4" s="3">
        <v>35519.306339999996</v>
      </c>
      <c r="E4" s="3">
        <v>33899.052840000048</v>
      </c>
      <c r="F4" s="3">
        <v>35246.317029999984</v>
      </c>
      <c r="G4" s="3">
        <v>36532.268990000011</v>
      </c>
      <c r="H4" s="3">
        <v>35351.247670084987</v>
      </c>
      <c r="I4" s="3">
        <v>36771.626020000032</v>
      </c>
      <c r="J4" s="3">
        <v>36408.237979999984</v>
      </c>
      <c r="K4" s="3">
        <v>35081.986879999997</v>
      </c>
      <c r="L4" s="3">
        <v>25927.969249999973</v>
      </c>
      <c r="M4" s="3">
        <v>31095.370188883546</v>
      </c>
      <c r="N4" s="3">
        <v>30969.734634452718</v>
      </c>
      <c r="O4" s="3">
        <v>29666.854096183353</v>
      </c>
      <c r="P4" s="3">
        <v>28970.951533541949</v>
      </c>
      <c r="Q4" s="3">
        <v>28731.819747399659</v>
      </c>
      <c r="R4" s="3">
        <v>28108.298615022402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36848.286662608763</v>
      </c>
      <c r="D11" s="2">
        <v>34922.406259999996</v>
      </c>
      <c r="E11" s="2">
        <v>33122.057330000047</v>
      </c>
      <c r="F11" s="2">
        <v>34446.811299999987</v>
      </c>
      <c r="G11" s="2">
        <v>35294.26516000001</v>
      </c>
      <c r="H11" s="2">
        <v>34160.850679194926</v>
      </c>
      <c r="I11" s="2">
        <v>35431.917660000036</v>
      </c>
      <c r="J11" s="2">
        <v>35058.644489999984</v>
      </c>
      <c r="K11" s="2">
        <v>33772.969249999995</v>
      </c>
      <c r="L11" s="2">
        <v>24934.064089999971</v>
      </c>
      <c r="M11" s="2">
        <v>29902.264399329531</v>
      </c>
      <c r="N11" s="2">
        <v>29783.861980015736</v>
      </c>
      <c r="O11" s="2">
        <v>28539.479315844208</v>
      </c>
      <c r="P11" s="2">
        <v>27841.768431617529</v>
      </c>
      <c r="Q11" s="2">
        <v>27583.737997098971</v>
      </c>
      <c r="R11" s="2">
        <v>27016.068029127411</v>
      </c>
    </row>
    <row r="12" spans="1:18" ht="11.25" customHeight="1" x14ac:dyDescent="0.25">
      <c r="A12" s="52" t="s">
        <v>16</v>
      </c>
      <c r="B12" s="53" t="s">
        <v>17</v>
      </c>
      <c r="C12" s="1">
        <v>36848.286662608763</v>
      </c>
      <c r="D12" s="1">
        <v>34922.406259999996</v>
      </c>
      <c r="E12" s="1">
        <v>33122.057330000047</v>
      </c>
      <c r="F12" s="1">
        <v>34446.811299999987</v>
      </c>
      <c r="G12" s="1">
        <v>35294.26516000001</v>
      </c>
      <c r="H12" s="1">
        <v>34160.850679194926</v>
      </c>
      <c r="I12" s="1">
        <v>35431.917660000036</v>
      </c>
      <c r="J12" s="1">
        <v>35058.644489999984</v>
      </c>
      <c r="K12" s="1">
        <v>33772.969249999995</v>
      </c>
      <c r="L12" s="1">
        <v>24934.064089999971</v>
      </c>
      <c r="M12" s="1">
        <v>29902.264399329531</v>
      </c>
      <c r="N12" s="1">
        <v>29783.861980015736</v>
      </c>
      <c r="O12" s="1">
        <v>28539.479315844208</v>
      </c>
      <c r="P12" s="1">
        <v>27841.768431617529</v>
      </c>
      <c r="Q12" s="1">
        <v>27583.737997098971</v>
      </c>
      <c r="R12" s="1">
        <v>27016.068029127411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624.89358962947949</v>
      </c>
      <c r="D14" s="2">
        <v>596.90007999999989</v>
      </c>
      <c r="E14" s="2">
        <v>776.99550999999985</v>
      </c>
      <c r="F14" s="2">
        <v>799.50573000000009</v>
      </c>
      <c r="G14" s="2">
        <v>1238.0038300000001</v>
      </c>
      <c r="H14" s="2">
        <v>1190.3969908900601</v>
      </c>
      <c r="I14" s="2">
        <v>1339.7083600000001</v>
      </c>
      <c r="J14" s="2">
        <v>1349.59349</v>
      </c>
      <c r="K14" s="2">
        <v>1309.0176300000001</v>
      </c>
      <c r="L14" s="2">
        <v>993.90516000000025</v>
      </c>
      <c r="M14" s="2">
        <v>1193.1057895540141</v>
      </c>
      <c r="N14" s="2">
        <v>1185.8726544369802</v>
      </c>
      <c r="O14" s="2">
        <v>1127.3747803391452</v>
      </c>
      <c r="P14" s="2">
        <v>1129.1831019244216</v>
      </c>
      <c r="Q14" s="2">
        <v>1148.0817503006858</v>
      </c>
      <c r="R14" s="2">
        <v>1092.2305858949899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9284.3340945751333</v>
      </c>
      <c r="D52" s="4">
        <v>8440.4999500000013</v>
      </c>
      <c r="E52" s="4">
        <v>8087.099940000001</v>
      </c>
      <c r="F52" s="4">
        <v>8198.8999100000001</v>
      </c>
      <c r="G52" s="4">
        <v>8185.0999499999998</v>
      </c>
      <c r="H52" s="4">
        <v>7862.914395622759</v>
      </c>
      <c r="I52" s="4">
        <v>8325.3499799999991</v>
      </c>
      <c r="J52" s="4">
        <v>8498.54997</v>
      </c>
      <c r="K52" s="4">
        <v>8154.5499899999995</v>
      </c>
      <c r="L52" s="4">
        <v>6195.6998599999997</v>
      </c>
      <c r="M52" s="4">
        <v>7418.6610276945721</v>
      </c>
      <c r="N52" s="4">
        <v>7339.9613052686836</v>
      </c>
      <c r="O52" s="4">
        <v>7292.1562981869629</v>
      </c>
      <c r="P52" s="4">
        <v>7159.1191328654977</v>
      </c>
      <c r="Q52" s="4">
        <v>7224.7778704686252</v>
      </c>
      <c r="R52" s="4">
        <v>7032.2800222216247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9284.3340945751333</v>
      </c>
      <c r="D54" s="3">
        <v>8440.4999500000013</v>
      </c>
      <c r="E54" s="3">
        <v>8087.099940000001</v>
      </c>
      <c r="F54" s="3">
        <v>8198.8999100000001</v>
      </c>
      <c r="G54" s="3">
        <v>8185.0999499999998</v>
      </c>
      <c r="H54" s="3">
        <v>7862.914395622759</v>
      </c>
      <c r="I54" s="3">
        <v>8325.3499799999991</v>
      </c>
      <c r="J54" s="3">
        <v>8498.54997</v>
      </c>
      <c r="K54" s="3">
        <v>8154.5499899999995</v>
      </c>
      <c r="L54" s="3">
        <v>6195.6998599999997</v>
      </c>
      <c r="M54" s="3">
        <v>7418.6610276945721</v>
      </c>
      <c r="N54" s="3">
        <v>7339.9613052686836</v>
      </c>
      <c r="O54" s="3">
        <v>7292.1562981869629</v>
      </c>
      <c r="P54" s="3">
        <v>7159.1191328654977</v>
      </c>
      <c r="Q54" s="3">
        <v>7224.7778704686252</v>
      </c>
      <c r="R54" s="3">
        <v>7032.2800222216247</v>
      </c>
    </row>
    <row r="55" spans="1:18" ht="11.25" customHeight="1" x14ac:dyDescent="0.25">
      <c r="A55" s="50" t="s">
        <v>78</v>
      </c>
      <c r="B55" s="51" t="s">
        <v>79</v>
      </c>
      <c r="C55" s="2">
        <v>9284.3340945751333</v>
      </c>
      <c r="D55" s="2">
        <v>8440.4999500000013</v>
      </c>
      <c r="E55" s="2">
        <v>8087.099940000001</v>
      </c>
      <c r="F55" s="2">
        <v>8198.8999100000001</v>
      </c>
      <c r="G55" s="2">
        <v>8185.0999499999998</v>
      </c>
      <c r="H55" s="2">
        <v>7862.914395622759</v>
      </c>
      <c r="I55" s="2">
        <v>8325.3499799999991</v>
      </c>
      <c r="J55" s="2">
        <v>8498.54997</v>
      </c>
      <c r="K55" s="2">
        <v>8154.5499899999995</v>
      </c>
      <c r="L55" s="2">
        <v>6195.6998599999997</v>
      </c>
      <c r="M55" s="2">
        <v>7418.6610276945721</v>
      </c>
      <c r="N55" s="2">
        <v>7339.9613052686836</v>
      </c>
      <c r="O55" s="2">
        <v>7292.1562981869629</v>
      </c>
      <c r="P55" s="2">
        <v>7159.1191328654977</v>
      </c>
      <c r="Q55" s="2">
        <v>7224.7778704686252</v>
      </c>
      <c r="R55" s="2">
        <v>7032.2800222216247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404</v>
      </c>
      <c r="B1" s="43" t="s">
        <v>182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15080.037259959874</v>
      </c>
      <c r="D2" s="30">
        <v>14136.599880000003</v>
      </c>
      <c r="E2" s="30">
        <v>14309.499799999998</v>
      </c>
      <c r="F2" s="30">
        <v>14999.499930000002</v>
      </c>
      <c r="G2" s="30">
        <v>15543.849950000002</v>
      </c>
      <c r="H2" s="30">
        <v>15166.141205694083</v>
      </c>
      <c r="I2" s="30">
        <v>15553.099859999998</v>
      </c>
      <c r="J2" s="30">
        <v>15906.999990000002</v>
      </c>
      <c r="K2" s="30">
        <v>14731.249909999999</v>
      </c>
      <c r="L2" s="30">
        <v>10129.799820000002</v>
      </c>
      <c r="M2" s="30">
        <v>13260.079296837675</v>
      </c>
      <c r="N2" s="30">
        <v>12941.888793350528</v>
      </c>
      <c r="O2" s="30">
        <v>12801.327983185249</v>
      </c>
      <c r="P2" s="30">
        <v>13115.052068405461</v>
      </c>
      <c r="Q2" s="30">
        <v>13408.904175026266</v>
      </c>
      <c r="R2" s="30">
        <v>13292.34737747205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15080.037259959874</v>
      </c>
      <c r="D52" s="4">
        <v>14136.599880000003</v>
      </c>
      <c r="E52" s="4">
        <v>14309.499799999998</v>
      </c>
      <c r="F52" s="4">
        <v>14999.499930000002</v>
      </c>
      <c r="G52" s="4">
        <v>15543.849950000002</v>
      </c>
      <c r="H52" s="4">
        <v>15166.141205694083</v>
      </c>
      <c r="I52" s="4">
        <v>15553.099859999998</v>
      </c>
      <c r="J52" s="4">
        <v>15906.999990000002</v>
      </c>
      <c r="K52" s="4">
        <v>14731.249909999999</v>
      </c>
      <c r="L52" s="4">
        <v>10129.799820000002</v>
      </c>
      <c r="M52" s="4">
        <v>13260.079296837675</v>
      </c>
      <c r="N52" s="4">
        <v>12941.888793350528</v>
      </c>
      <c r="O52" s="4">
        <v>12801.327983185249</v>
      </c>
      <c r="P52" s="4">
        <v>13115.052068405461</v>
      </c>
      <c r="Q52" s="4">
        <v>13408.904175026266</v>
      </c>
      <c r="R52" s="4">
        <v>13292.34737747205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15080.037259959874</v>
      </c>
      <c r="D54" s="3">
        <v>14136.599880000003</v>
      </c>
      <c r="E54" s="3">
        <v>14309.499799999998</v>
      </c>
      <c r="F54" s="3">
        <v>14999.499930000002</v>
      </c>
      <c r="G54" s="3">
        <v>15543.849950000002</v>
      </c>
      <c r="H54" s="3">
        <v>15166.141205694083</v>
      </c>
      <c r="I54" s="3">
        <v>15553.099859999998</v>
      </c>
      <c r="J54" s="3">
        <v>15906.999990000002</v>
      </c>
      <c r="K54" s="3">
        <v>14731.249909999999</v>
      </c>
      <c r="L54" s="3">
        <v>10129.799820000002</v>
      </c>
      <c r="M54" s="3">
        <v>13260.079296837675</v>
      </c>
      <c r="N54" s="3">
        <v>12941.888793350528</v>
      </c>
      <c r="O54" s="3">
        <v>12801.327983185249</v>
      </c>
      <c r="P54" s="3">
        <v>13115.052068405461</v>
      </c>
      <c r="Q54" s="3">
        <v>13408.904175026266</v>
      </c>
      <c r="R54" s="3">
        <v>13292.34737747205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14407.805483901786</v>
      </c>
      <c r="D56" s="2">
        <v>13464.599980000003</v>
      </c>
      <c r="E56" s="2">
        <v>13601.999959999997</v>
      </c>
      <c r="F56" s="2">
        <v>14011.449990000001</v>
      </c>
      <c r="G56" s="2">
        <v>14488.399990000002</v>
      </c>
      <c r="H56" s="2">
        <v>14159.811789433454</v>
      </c>
      <c r="I56" s="2">
        <v>14558.449969999998</v>
      </c>
      <c r="J56" s="2">
        <v>14888.849990000002</v>
      </c>
      <c r="K56" s="2">
        <v>13877.499959999999</v>
      </c>
      <c r="L56" s="2">
        <v>9413.7499400000015</v>
      </c>
      <c r="M56" s="2">
        <v>12263.351485621472</v>
      </c>
      <c r="N56" s="2">
        <v>11826.526225279449</v>
      </c>
      <c r="O56" s="2">
        <v>11685.941530524506</v>
      </c>
      <c r="P56" s="2">
        <v>11979.148753224415</v>
      </c>
      <c r="Q56" s="2">
        <v>12220.263685869872</v>
      </c>
      <c r="R56" s="2">
        <v>11840.331518104515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672.23177605808723</v>
      </c>
      <c r="D58" s="2">
        <v>671.99989999999991</v>
      </c>
      <c r="E58" s="2">
        <v>707.49983999999995</v>
      </c>
      <c r="F58" s="2">
        <v>988.04993999999999</v>
      </c>
      <c r="G58" s="2">
        <v>1055.4499600000001</v>
      </c>
      <c r="H58" s="2">
        <v>1006.3294162606285</v>
      </c>
      <c r="I58" s="2">
        <v>994.64989000000003</v>
      </c>
      <c r="J58" s="2">
        <v>1018.1500000000001</v>
      </c>
      <c r="K58" s="2">
        <v>853.7499499999999</v>
      </c>
      <c r="L58" s="2">
        <v>716.04988000000003</v>
      </c>
      <c r="M58" s="2">
        <v>996.72781121620449</v>
      </c>
      <c r="N58" s="2">
        <v>1115.3625680710802</v>
      </c>
      <c r="O58" s="2">
        <v>1115.386452660744</v>
      </c>
      <c r="P58" s="2">
        <v>1135.9033151810456</v>
      </c>
      <c r="Q58" s="2">
        <v>1188.6404891563952</v>
      </c>
      <c r="R58" s="2">
        <v>1452.0158593675351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403</v>
      </c>
      <c r="B1" s="43" t="s">
        <v>184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392.99703831088192</v>
      </c>
      <c r="D2" s="30">
        <v>397.34998999999999</v>
      </c>
      <c r="E2" s="30">
        <v>407.94981000000001</v>
      </c>
      <c r="F2" s="30">
        <v>452.34980000000002</v>
      </c>
      <c r="G2" s="30">
        <v>407.29973999999999</v>
      </c>
      <c r="H2" s="30">
        <v>425.10985718208462</v>
      </c>
      <c r="I2" s="30">
        <v>444.34998000000002</v>
      </c>
      <c r="J2" s="30">
        <v>439.84975000000003</v>
      </c>
      <c r="K2" s="30">
        <v>494.5</v>
      </c>
      <c r="L2" s="30">
        <v>497.99945999999994</v>
      </c>
      <c r="M2" s="30">
        <v>538.52584312601471</v>
      </c>
      <c r="N2" s="30">
        <v>543.48189511108717</v>
      </c>
      <c r="O2" s="30">
        <v>526.05808732205946</v>
      </c>
      <c r="P2" s="30">
        <v>510.22255618414061</v>
      </c>
      <c r="Q2" s="30">
        <v>526.41635616700046</v>
      </c>
      <c r="R2" s="30">
        <v>493.64669914970852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392.99703831088192</v>
      </c>
      <c r="D52" s="4">
        <v>397.34998999999999</v>
      </c>
      <c r="E52" s="4">
        <v>407.94981000000001</v>
      </c>
      <c r="F52" s="4">
        <v>452.34980000000002</v>
      </c>
      <c r="G52" s="4">
        <v>407.29973999999999</v>
      </c>
      <c r="H52" s="4">
        <v>425.10985718208462</v>
      </c>
      <c r="I52" s="4">
        <v>444.34998000000002</v>
      </c>
      <c r="J52" s="4">
        <v>439.84975000000003</v>
      </c>
      <c r="K52" s="4">
        <v>494.5</v>
      </c>
      <c r="L52" s="4">
        <v>497.99945999999994</v>
      </c>
      <c r="M52" s="4">
        <v>538.52584312601471</v>
      </c>
      <c r="N52" s="4">
        <v>543.48189511108717</v>
      </c>
      <c r="O52" s="4">
        <v>526.05808732205946</v>
      </c>
      <c r="P52" s="4">
        <v>510.22255618414061</v>
      </c>
      <c r="Q52" s="4">
        <v>526.41635616700046</v>
      </c>
      <c r="R52" s="4">
        <v>493.64669914970852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392.99703831088192</v>
      </c>
      <c r="D54" s="3">
        <v>397.34998999999999</v>
      </c>
      <c r="E54" s="3">
        <v>407.94981000000001</v>
      </c>
      <c r="F54" s="3">
        <v>452.34980000000002</v>
      </c>
      <c r="G54" s="3">
        <v>407.29973999999999</v>
      </c>
      <c r="H54" s="3">
        <v>425.10985718208462</v>
      </c>
      <c r="I54" s="3">
        <v>444.34998000000002</v>
      </c>
      <c r="J54" s="3">
        <v>439.84975000000003</v>
      </c>
      <c r="K54" s="3">
        <v>494.5</v>
      </c>
      <c r="L54" s="3">
        <v>497.99945999999994</v>
      </c>
      <c r="M54" s="3">
        <v>538.52584312601471</v>
      </c>
      <c r="N54" s="3">
        <v>543.48189511108717</v>
      </c>
      <c r="O54" s="3">
        <v>526.05808732205946</v>
      </c>
      <c r="P54" s="3">
        <v>510.22255618414061</v>
      </c>
      <c r="Q54" s="3">
        <v>526.41635616700046</v>
      </c>
      <c r="R54" s="3">
        <v>493.64669914970852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392.99703831088192</v>
      </c>
      <c r="D57" s="2">
        <v>397.34998999999999</v>
      </c>
      <c r="E57" s="2">
        <v>407.94981000000001</v>
      </c>
      <c r="F57" s="2">
        <v>452.34980000000002</v>
      </c>
      <c r="G57" s="2">
        <v>407.29973999999999</v>
      </c>
      <c r="H57" s="2">
        <v>425.10985718208462</v>
      </c>
      <c r="I57" s="2">
        <v>444.34998000000002</v>
      </c>
      <c r="J57" s="2">
        <v>439.84975000000003</v>
      </c>
      <c r="K57" s="2">
        <v>494.5</v>
      </c>
      <c r="L57" s="2">
        <v>497.99945999999994</v>
      </c>
      <c r="M57" s="2">
        <v>538.52584312601471</v>
      </c>
      <c r="N57" s="2">
        <v>543.48189511108717</v>
      </c>
      <c r="O57" s="2">
        <v>526.05808732205946</v>
      </c>
      <c r="P57" s="2">
        <v>510.22255618414061</v>
      </c>
      <c r="Q57" s="2">
        <v>526.41635616700046</v>
      </c>
      <c r="R57" s="2">
        <v>493.64669914970852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402</v>
      </c>
      <c r="B1" s="43" t="s">
        <v>186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629.83834844369585</v>
      </c>
      <c r="D2" s="30">
        <v>559.19903999996041</v>
      </c>
      <c r="E2" s="30">
        <v>447.89871000000647</v>
      </c>
      <c r="F2" s="30">
        <v>410.79890999997269</v>
      </c>
      <c r="G2" s="30">
        <v>349.90060999999241</v>
      </c>
      <c r="H2" s="30">
        <v>292.51608946347369</v>
      </c>
      <c r="I2" s="30">
        <v>286.99952000002105</v>
      </c>
      <c r="J2" s="30">
        <v>242.19958000000815</v>
      </c>
      <c r="K2" s="30">
        <v>230.901019999997</v>
      </c>
      <c r="L2" s="30">
        <v>223.19989999999353</v>
      </c>
      <c r="M2" s="30">
        <v>222.53272188783799</v>
      </c>
      <c r="N2" s="30">
        <v>205.74195507966675</v>
      </c>
      <c r="O2" s="30">
        <v>180.54365612401034</v>
      </c>
      <c r="P2" s="30">
        <v>235.14384544771747</v>
      </c>
      <c r="Q2" s="30">
        <v>193.84730315515429</v>
      </c>
      <c r="R2" s="30">
        <v>163.75276218741556</v>
      </c>
    </row>
    <row r="3" spans="1:18" ht="11.25" customHeight="1" x14ac:dyDescent="0.25">
      <c r="A3" s="46" t="s">
        <v>4</v>
      </c>
      <c r="B3" s="47" t="s">
        <v>5</v>
      </c>
      <c r="C3" s="4">
        <v>629.83834844369585</v>
      </c>
      <c r="D3" s="4">
        <v>559.19903999996041</v>
      </c>
      <c r="E3" s="4">
        <v>447.89871000000647</v>
      </c>
      <c r="F3" s="4">
        <v>410.79890999997269</v>
      </c>
      <c r="G3" s="4">
        <v>349.90060999999241</v>
      </c>
      <c r="H3" s="4">
        <v>292.51608946347369</v>
      </c>
      <c r="I3" s="4">
        <v>286.99952000002105</v>
      </c>
      <c r="J3" s="4">
        <v>242.19958000000815</v>
      </c>
      <c r="K3" s="4">
        <v>230.901019999997</v>
      </c>
      <c r="L3" s="4">
        <v>223.19989999999353</v>
      </c>
      <c r="M3" s="4">
        <v>222.53272188783799</v>
      </c>
      <c r="N3" s="4">
        <v>205.74195507966675</v>
      </c>
      <c r="O3" s="4">
        <v>180.54365612401034</v>
      </c>
      <c r="P3" s="4">
        <v>235.14384544771747</v>
      </c>
      <c r="Q3" s="4">
        <v>193.84730315515429</v>
      </c>
      <c r="R3" s="4">
        <v>163.75276218741556</v>
      </c>
    </row>
    <row r="4" spans="1:18" ht="11.25" customHeight="1" x14ac:dyDescent="0.25">
      <c r="A4" s="48" t="s">
        <v>304</v>
      </c>
      <c r="B4" s="49" t="s">
        <v>305</v>
      </c>
      <c r="C4" s="3">
        <v>629.83834844369585</v>
      </c>
      <c r="D4" s="3">
        <v>559.19903999996041</v>
      </c>
      <c r="E4" s="3">
        <v>447.89871000000647</v>
      </c>
      <c r="F4" s="3">
        <v>410.79890999997269</v>
      </c>
      <c r="G4" s="3">
        <v>349.90060999999241</v>
      </c>
      <c r="H4" s="3">
        <v>292.51608946347369</v>
      </c>
      <c r="I4" s="3">
        <v>286.99952000002105</v>
      </c>
      <c r="J4" s="3">
        <v>242.19958000000815</v>
      </c>
      <c r="K4" s="3">
        <v>230.901019999997</v>
      </c>
      <c r="L4" s="3">
        <v>223.19989999999353</v>
      </c>
      <c r="M4" s="3">
        <v>222.53272188783799</v>
      </c>
      <c r="N4" s="3">
        <v>205.74195507966675</v>
      </c>
      <c r="O4" s="3">
        <v>180.54365612401034</v>
      </c>
      <c r="P4" s="3">
        <v>235.14384544771747</v>
      </c>
      <c r="Q4" s="3">
        <v>193.84730315515429</v>
      </c>
      <c r="R4" s="3">
        <v>163.75276218741556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629.83834844369585</v>
      </c>
      <c r="D10" s="2">
        <v>559.19903999996041</v>
      </c>
      <c r="E10" s="2">
        <v>447.89871000000647</v>
      </c>
      <c r="F10" s="2">
        <v>410.79890999997269</v>
      </c>
      <c r="G10" s="2">
        <v>349.90060999999241</v>
      </c>
      <c r="H10" s="2">
        <v>292.51608946347369</v>
      </c>
      <c r="I10" s="2">
        <v>286.99952000002105</v>
      </c>
      <c r="J10" s="2">
        <v>242.19958000000815</v>
      </c>
      <c r="K10" s="2">
        <v>230.901019999997</v>
      </c>
      <c r="L10" s="2">
        <v>223.19989999999353</v>
      </c>
      <c r="M10" s="2">
        <v>222.53272188783799</v>
      </c>
      <c r="N10" s="2">
        <v>205.74195507966675</v>
      </c>
      <c r="O10" s="2">
        <v>180.54365612401034</v>
      </c>
      <c r="P10" s="2">
        <v>235.14384544771747</v>
      </c>
      <c r="Q10" s="2">
        <v>193.84730315515429</v>
      </c>
      <c r="R10" s="2">
        <v>163.75276218741556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401</v>
      </c>
      <c r="B1" s="43" t="s">
        <v>188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3414.0555640909251</v>
      </c>
      <c r="D2" s="30">
        <v>3340.5541500000004</v>
      </c>
      <c r="E2" s="30">
        <v>3401.7931800000006</v>
      </c>
      <c r="F2" s="30">
        <v>3383.5049699999981</v>
      </c>
      <c r="G2" s="30">
        <v>3405.4793699999991</v>
      </c>
      <c r="H2" s="30">
        <v>3585.0704180990465</v>
      </c>
      <c r="I2" s="30">
        <v>3983.8095800000001</v>
      </c>
      <c r="J2" s="30">
        <v>3898.7912899999988</v>
      </c>
      <c r="K2" s="30">
        <v>4026.5394999999999</v>
      </c>
      <c r="L2" s="30">
        <v>3790.0411200000003</v>
      </c>
      <c r="M2" s="30">
        <v>3872.6488910218181</v>
      </c>
      <c r="N2" s="30">
        <v>3868.3481417789044</v>
      </c>
      <c r="O2" s="30">
        <v>3851.6280813549679</v>
      </c>
      <c r="P2" s="30">
        <v>4237.1260982383819</v>
      </c>
      <c r="Q2" s="30">
        <v>4088.5638166771473</v>
      </c>
      <c r="R2" s="30">
        <v>3705.4557863813839</v>
      </c>
    </row>
    <row r="3" spans="1:18" ht="11.25" customHeight="1" x14ac:dyDescent="0.25">
      <c r="A3" s="46" t="s">
        <v>4</v>
      </c>
      <c r="B3" s="47" t="s">
        <v>5</v>
      </c>
      <c r="C3" s="4">
        <v>3414.0555640909251</v>
      </c>
      <c r="D3" s="4">
        <v>3340.5541500000004</v>
      </c>
      <c r="E3" s="4">
        <v>3401.7931800000006</v>
      </c>
      <c r="F3" s="4">
        <v>3383.5049699999981</v>
      </c>
      <c r="G3" s="4">
        <v>3405.4793699999991</v>
      </c>
      <c r="H3" s="4">
        <v>3585.0704180990465</v>
      </c>
      <c r="I3" s="4">
        <v>3983.8095800000001</v>
      </c>
      <c r="J3" s="4">
        <v>3898.7912899999988</v>
      </c>
      <c r="K3" s="4">
        <v>4026.5394999999999</v>
      </c>
      <c r="L3" s="4">
        <v>3790.0411200000003</v>
      </c>
      <c r="M3" s="4">
        <v>3872.6488910218181</v>
      </c>
      <c r="N3" s="4">
        <v>3868.3481417789044</v>
      </c>
      <c r="O3" s="4">
        <v>3851.6280813549679</v>
      </c>
      <c r="P3" s="4">
        <v>4237.1260982383819</v>
      </c>
      <c r="Q3" s="4">
        <v>4088.5638166771473</v>
      </c>
      <c r="R3" s="4">
        <v>3705.4557863813839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3414.0555640909251</v>
      </c>
      <c r="D15" s="3">
        <v>3340.5541500000004</v>
      </c>
      <c r="E15" s="3">
        <v>3401.7931800000006</v>
      </c>
      <c r="F15" s="3">
        <v>3383.5049699999981</v>
      </c>
      <c r="G15" s="3">
        <v>3405.4793699999991</v>
      </c>
      <c r="H15" s="3">
        <v>3585.0704180990465</v>
      </c>
      <c r="I15" s="3">
        <v>3983.8095800000001</v>
      </c>
      <c r="J15" s="3">
        <v>3898.7912899999988</v>
      </c>
      <c r="K15" s="3">
        <v>4026.5394999999999</v>
      </c>
      <c r="L15" s="3">
        <v>3790.0411200000003</v>
      </c>
      <c r="M15" s="3">
        <v>3872.6488910218181</v>
      </c>
      <c r="N15" s="3">
        <v>3868.3481417789044</v>
      </c>
      <c r="O15" s="3">
        <v>3851.6280813549679</v>
      </c>
      <c r="P15" s="3">
        <v>4237.1260982383819</v>
      </c>
      <c r="Q15" s="3">
        <v>4088.5638166771473</v>
      </c>
      <c r="R15" s="3">
        <v>3705.4557863813839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3237.3114227614569</v>
      </c>
      <c r="D18" s="2">
        <v>3153.7609000000002</v>
      </c>
      <c r="E18" s="2">
        <v>3204.9195500000001</v>
      </c>
      <c r="F18" s="2">
        <v>3185.7014899999972</v>
      </c>
      <c r="G18" s="2">
        <v>3267.3793700000001</v>
      </c>
      <c r="H18" s="2">
        <v>3452.2714553505675</v>
      </c>
      <c r="I18" s="2">
        <v>3822.910420000002</v>
      </c>
      <c r="J18" s="2">
        <v>3729.2249499999998</v>
      </c>
      <c r="K18" s="2">
        <v>3871.2429400000001</v>
      </c>
      <c r="L18" s="2">
        <v>3627.6055600000004</v>
      </c>
      <c r="M18" s="2">
        <v>3704.023688002806</v>
      </c>
      <c r="N18" s="2">
        <v>3715.4867679373069</v>
      </c>
      <c r="O18" s="2">
        <v>3716.9189956570603</v>
      </c>
      <c r="P18" s="2">
        <v>4083.7876214615171</v>
      </c>
      <c r="Q18" s="2">
        <v>3952.8993473927299</v>
      </c>
      <c r="R18" s="2">
        <v>3628.0694020937917</v>
      </c>
    </row>
    <row r="19" spans="1:18" ht="11.25" customHeight="1" x14ac:dyDescent="0.25">
      <c r="A19" s="55" t="s">
        <v>27</v>
      </c>
      <c r="B19" s="51" t="s">
        <v>28</v>
      </c>
      <c r="C19" s="2">
        <v>176.74414132946808</v>
      </c>
      <c r="D19" s="2">
        <v>186.79325</v>
      </c>
      <c r="E19" s="2">
        <v>196.87363000000036</v>
      </c>
      <c r="F19" s="2">
        <v>197.80348000000075</v>
      </c>
      <c r="G19" s="2">
        <v>138.09999999999891</v>
      </c>
      <c r="H19" s="2">
        <v>132.79896274847908</v>
      </c>
      <c r="I19" s="2">
        <v>160.89915999999789</v>
      </c>
      <c r="J19" s="2">
        <v>169.5663399999988</v>
      </c>
      <c r="K19" s="2">
        <v>155.29655999999966</v>
      </c>
      <c r="L19" s="2">
        <v>162.43556000000001</v>
      </c>
      <c r="M19" s="2">
        <v>168.62520301901205</v>
      </c>
      <c r="N19" s="2">
        <v>152.86137384159733</v>
      </c>
      <c r="O19" s="2">
        <v>134.70908569790774</v>
      </c>
      <c r="P19" s="2">
        <v>153.33847677686515</v>
      </c>
      <c r="Q19" s="2">
        <v>135.66446928441766</v>
      </c>
      <c r="R19" s="2">
        <v>77.386384287591952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400</v>
      </c>
      <c r="B1" s="43" t="s">
        <v>190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63.819601077777641</v>
      </c>
      <c r="D2" s="30">
        <v>59.196129999999989</v>
      </c>
      <c r="E2" s="30">
        <v>51.099980000000002</v>
      </c>
      <c r="F2" s="30">
        <v>45.19997</v>
      </c>
      <c r="G2" s="30">
        <v>39.302889999999977</v>
      </c>
      <c r="H2" s="30">
        <v>33.450364565420614</v>
      </c>
      <c r="I2" s="30">
        <v>29.101319999999962</v>
      </c>
      <c r="J2" s="30">
        <v>30.503629999999958</v>
      </c>
      <c r="K2" s="30">
        <v>35.901800000000094</v>
      </c>
      <c r="L2" s="30">
        <v>63.84616999999993</v>
      </c>
      <c r="M2" s="30">
        <v>61.049037486189292</v>
      </c>
      <c r="N2" s="30">
        <v>61.598358203539554</v>
      </c>
      <c r="O2" s="30">
        <v>68.20220531191778</v>
      </c>
      <c r="P2" s="30">
        <v>64.56004477017602</v>
      </c>
      <c r="Q2" s="30">
        <v>60.798598655565876</v>
      </c>
      <c r="R2" s="30">
        <v>59.364703726545983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63.819601077777641</v>
      </c>
      <c r="D61" s="4">
        <v>59.196129999999989</v>
      </c>
      <c r="E61" s="4">
        <v>51.099980000000002</v>
      </c>
      <c r="F61" s="4">
        <v>45.19997</v>
      </c>
      <c r="G61" s="4">
        <v>39.302889999999977</v>
      </c>
      <c r="H61" s="4">
        <v>33.450364565420614</v>
      </c>
      <c r="I61" s="4">
        <v>29.101319999999962</v>
      </c>
      <c r="J61" s="4">
        <v>30.503629999999958</v>
      </c>
      <c r="K61" s="4">
        <v>35.901800000000094</v>
      </c>
      <c r="L61" s="4">
        <v>63.84616999999993</v>
      </c>
      <c r="M61" s="4">
        <v>61.049037486189292</v>
      </c>
      <c r="N61" s="4">
        <v>61.598358203539554</v>
      </c>
      <c r="O61" s="4">
        <v>68.20220531191778</v>
      </c>
      <c r="P61" s="4">
        <v>64.56004477017602</v>
      </c>
      <c r="Q61" s="4">
        <v>60.798598655565876</v>
      </c>
      <c r="R61" s="4">
        <v>59.364703726545983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63.819601077777641</v>
      </c>
      <c r="D68" s="3">
        <v>59.196129999999989</v>
      </c>
      <c r="E68" s="3">
        <v>51.099980000000002</v>
      </c>
      <c r="F68" s="3">
        <v>45.19997</v>
      </c>
      <c r="G68" s="3">
        <v>39.302889999999977</v>
      </c>
      <c r="H68" s="3">
        <v>33.450364565420614</v>
      </c>
      <c r="I68" s="3">
        <v>29.101319999999962</v>
      </c>
      <c r="J68" s="3">
        <v>30.503629999999958</v>
      </c>
      <c r="K68" s="3">
        <v>35.901800000000094</v>
      </c>
      <c r="L68" s="3">
        <v>63.84616999999993</v>
      </c>
      <c r="M68" s="3">
        <v>61.049037486189292</v>
      </c>
      <c r="N68" s="3">
        <v>61.598358203539554</v>
      </c>
      <c r="O68" s="3">
        <v>68.20220531191778</v>
      </c>
      <c r="P68" s="3">
        <v>64.56004477017602</v>
      </c>
      <c r="Q68" s="3">
        <v>60.798598655565876</v>
      </c>
      <c r="R68" s="3">
        <v>59.364703726545983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63.819601077777641</v>
      </c>
      <c r="D70" s="2">
        <v>59.196129999999989</v>
      </c>
      <c r="E70" s="2">
        <v>51.099980000000002</v>
      </c>
      <c r="F70" s="2">
        <v>45.19997</v>
      </c>
      <c r="G70" s="2">
        <v>39.302889999999977</v>
      </c>
      <c r="H70" s="2">
        <v>33.450364565420614</v>
      </c>
      <c r="I70" s="2">
        <v>29.101319999999962</v>
      </c>
      <c r="J70" s="2">
        <v>30.503629999999958</v>
      </c>
      <c r="K70" s="2">
        <v>35.901800000000094</v>
      </c>
      <c r="L70" s="2">
        <v>63.84616999999993</v>
      </c>
      <c r="M70" s="2">
        <v>61.049037486189292</v>
      </c>
      <c r="N70" s="2">
        <v>61.598358203539554</v>
      </c>
      <c r="O70" s="2">
        <v>68.20220531191778</v>
      </c>
      <c r="P70" s="2">
        <v>64.56004477017602</v>
      </c>
      <c r="Q70" s="2">
        <v>60.798598655565876</v>
      </c>
      <c r="R70" s="2">
        <v>59.364703726545983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399</v>
      </c>
      <c r="B1" s="43" t="s">
        <v>192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4479.7219833763193</v>
      </c>
      <c r="D2" s="30">
        <v>4963.7999999999993</v>
      </c>
      <c r="E2" s="30">
        <v>5019.9999999999927</v>
      </c>
      <c r="F2" s="30">
        <v>4130.399999999996</v>
      </c>
      <c r="G2" s="30">
        <v>3889.0999999999876</v>
      </c>
      <c r="H2" s="30">
        <v>3535.4208464698731</v>
      </c>
      <c r="I2" s="30">
        <v>3457.7999999999956</v>
      </c>
      <c r="J2" s="30">
        <v>3116.8999999999978</v>
      </c>
      <c r="K2" s="30">
        <v>3063.4000000000106</v>
      </c>
      <c r="L2" s="30">
        <v>3073.2000000000007</v>
      </c>
      <c r="M2" s="30">
        <v>3123.0056367631551</v>
      </c>
      <c r="N2" s="30">
        <v>2989.0608579344535</v>
      </c>
      <c r="O2" s="30">
        <v>2829.1774147320084</v>
      </c>
      <c r="P2" s="30">
        <v>2889.0799656062081</v>
      </c>
      <c r="Q2" s="30">
        <v>2676.2921563007549</v>
      </c>
      <c r="R2" s="30">
        <v>2989.2997038310841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4479.7219833763211</v>
      </c>
      <c r="D21" s="4">
        <v>4963.7999999999965</v>
      </c>
      <c r="E21" s="4">
        <v>5019.9999999999991</v>
      </c>
      <c r="F21" s="4">
        <v>4130.3999999999924</v>
      </c>
      <c r="G21" s="4">
        <v>3889.0999999999967</v>
      </c>
      <c r="H21" s="4">
        <v>3535.4208464698531</v>
      </c>
      <c r="I21" s="4">
        <v>3457.8</v>
      </c>
      <c r="J21" s="4">
        <v>3116.9000000000015</v>
      </c>
      <c r="K21" s="4">
        <v>3063.4000000000055</v>
      </c>
      <c r="L21" s="4">
        <v>3073.2000000000048</v>
      </c>
      <c r="M21" s="4">
        <v>3123.005636763156</v>
      </c>
      <c r="N21" s="4">
        <v>2989.0608579344625</v>
      </c>
      <c r="O21" s="4">
        <v>2829.1774147320116</v>
      </c>
      <c r="P21" s="4">
        <v>2889.0799656061827</v>
      </c>
      <c r="Q21" s="4">
        <v>2676.2921563007517</v>
      </c>
      <c r="R21" s="4">
        <v>2989.2997038310882</v>
      </c>
    </row>
    <row r="22" spans="1:18" ht="11.25" customHeight="1" x14ac:dyDescent="0.25">
      <c r="A22" s="48" t="s">
        <v>313</v>
      </c>
      <c r="B22" s="49" t="s">
        <v>314</v>
      </c>
      <c r="C22" s="3">
        <v>36840.861752583354</v>
      </c>
      <c r="D22" s="3">
        <v>35882.281539999996</v>
      </c>
      <c r="E22" s="3">
        <v>40380.902909999997</v>
      </c>
      <c r="F22" s="3">
        <v>35770.635619999994</v>
      </c>
      <c r="G22" s="3">
        <v>31815.872210000001</v>
      </c>
      <c r="H22" s="3">
        <v>30462.329260740855</v>
      </c>
      <c r="I22" s="3">
        <v>34695.769830000005</v>
      </c>
      <c r="J22" s="3">
        <v>36510.20319</v>
      </c>
      <c r="K22" s="3">
        <v>33935.196500000005</v>
      </c>
      <c r="L22" s="3">
        <v>36759.595530000006</v>
      </c>
      <c r="M22" s="3">
        <v>39603.694049817175</v>
      </c>
      <c r="N22" s="3">
        <v>39258.790783066506</v>
      </c>
      <c r="O22" s="3">
        <v>37855.821979665809</v>
      </c>
      <c r="P22" s="3">
        <v>33626.545908316242</v>
      </c>
      <c r="Q22" s="3">
        <v>35514.426116010058</v>
      </c>
      <c r="R22" s="3">
        <v>36622.80460207726</v>
      </c>
    </row>
    <row r="23" spans="1:18" ht="11.25" customHeight="1" x14ac:dyDescent="0.25">
      <c r="A23" s="50" t="s">
        <v>315</v>
      </c>
      <c r="B23" s="51" t="s">
        <v>316</v>
      </c>
      <c r="C23" s="2">
        <v>-2423.3218555734757</v>
      </c>
      <c r="D23" s="2">
        <v>-2520.5867800000015</v>
      </c>
      <c r="E23" s="2">
        <v>-2204.9627700000005</v>
      </c>
      <c r="F23" s="2">
        <v>-1814.6788300000001</v>
      </c>
      <c r="G23" s="2">
        <v>-3103.03557</v>
      </c>
      <c r="H23" s="2">
        <v>-2765.0940747547243</v>
      </c>
      <c r="I23" s="2">
        <v>-2249.3711999999996</v>
      </c>
      <c r="J23" s="2">
        <v>-2165.7782099999999</v>
      </c>
      <c r="K23" s="2">
        <v>-2432.8022500000015</v>
      </c>
      <c r="L23" s="2">
        <v>-2143.2290200000007</v>
      </c>
      <c r="M23" s="2">
        <v>-1955.837005966712</v>
      </c>
      <c r="N23" s="2">
        <v>-1723.2796433168387</v>
      </c>
      <c r="O23" s="2">
        <v>-1304.6157251419036</v>
      </c>
      <c r="P23" s="2">
        <v>-2096.9494673419053</v>
      </c>
      <c r="Q23" s="2">
        <v>-2681.8785599722387</v>
      </c>
      <c r="R23" s="2">
        <v>-2152.2356921234878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-2.0302190855687252</v>
      </c>
      <c r="Q24" s="1">
        <v>0</v>
      </c>
      <c r="R24" s="1">
        <v>-1.0031397299205125</v>
      </c>
    </row>
    <row r="25" spans="1:18" ht="11.25" customHeight="1" x14ac:dyDescent="0.25">
      <c r="A25" s="52" t="s">
        <v>35</v>
      </c>
      <c r="B25" s="53" t="s">
        <v>36</v>
      </c>
      <c r="C25" s="1">
        <v>-2423.3218555734757</v>
      </c>
      <c r="D25" s="1">
        <v>-2520.5867800000015</v>
      </c>
      <c r="E25" s="1">
        <v>-2204.9627700000005</v>
      </c>
      <c r="F25" s="1">
        <v>-1814.6788300000001</v>
      </c>
      <c r="G25" s="1">
        <v>-3103.03557</v>
      </c>
      <c r="H25" s="1">
        <v>-2765.0940747547243</v>
      </c>
      <c r="I25" s="1">
        <v>-2249.3711999999996</v>
      </c>
      <c r="J25" s="1">
        <v>-2165.7782099999999</v>
      </c>
      <c r="K25" s="1">
        <v>-2432.8022500000015</v>
      </c>
      <c r="L25" s="1">
        <v>-2143.2290200000007</v>
      </c>
      <c r="M25" s="1">
        <v>-1955.837005966712</v>
      </c>
      <c r="N25" s="1">
        <v>-1723.2796433168387</v>
      </c>
      <c r="O25" s="1">
        <v>-1304.6157251419036</v>
      </c>
      <c r="P25" s="1">
        <v>-2094.9192482563367</v>
      </c>
      <c r="Q25" s="1">
        <v>-2681.8785599722387</v>
      </c>
      <c r="R25" s="1">
        <v>-2151.2325523935669</v>
      </c>
    </row>
    <row r="26" spans="1:18" ht="11.25" customHeight="1" x14ac:dyDescent="0.25">
      <c r="A26" s="50" t="s">
        <v>317</v>
      </c>
      <c r="B26" s="51" t="s">
        <v>318</v>
      </c>
      <c r="C26" s="2">
        <v>39264.183608156833</v>
      </c>
      <c r="D26" s="2">
        <v>38402.868320000001</v>
      </c>
      <c r="E26" s="2">
        <v>42585.865679999995</v>
      </c>
      <c r="F26" s="2">
        <v>37585.314449999991</v>
      </c>
      <c r="G26" s="2">
        <v>34918.907780000001</v>
      </c>
      <c r="H26" s="2">
        <v>33227.42333549558</v>
      </c>
      <c r="I26" s="2">
        <v>36945.141029999999</v>
      </c>
      <c r="J26" s="2">
        <v>38675.981399999997</v>
      </c>
      <c r="K26" s="2">
        <v>36367.998749999999</v>
      </c>
      <c r="L26" s="2">
        <v>38902.824550000005</v>
      </c>
      <c r="M26" s="2">
        <v>41559.531055783889</v>
      </c>
      <c r="N26" s="2">
        <v>40982.070426383347</v>
      </c>
      <c r="O26" s="2">
        <v>39160.437704807715</v>
      </c>
      <c r="P26" s="2">
        <v>35723.495375658153</v>
      </c>
      <c r="Q26" s="2">
        <v>38196.30467598229</v>
      </c>
      <c r="R26" s="2">
        <v>38775.040294200749</v>
      </c>
    </row>
    <row r="27" spans="1:18" ht="11.25" customHeight="1" x14ac:dyDescent="0.25">
      <c r="A27" s="52" t="s">
        <v>37</v>
      </c>
      <c r="B27" s="53" t="s">
        <v>38</v>
      </c>
      <c r="C27" s="1">
        <v>39264.183608156833</v>
      </c>
      <c r="D27" s="1">
        <v>38402.868320000001</v>
      </c>
      <c r="E27" s="1">
        <v>42585.865679999995</v>
      </c>
      <c r="F27" s="1">
        <v>37585.314449999991</v>
      </c>
      <c r="G27" s="1">
        <v>34918.907780000001</v>
      </c>
      <c r="H27" s="1">
        <v>33227.42333549558</v>
      </c>
      <c r="I27" s="1">
        <v>36945.141029999999</v>
      </c>
      <c r="J27" s="1">
        <v>38675.981399999997</v>
      </c>
      <c r="K27" s="1">
        <v>36367.998749999999</v>
      </c>
      <c r="L27" s="1">
        <v>38902.824550000005</v>
      </c>
      <c r="M27" s="1">
        <v>41559.531055783889</v>
      </c>
      <c r="N27" s="1">
        <v>40982.070426383347</v>
      </c>
      <c r="O27" s="1">
        <v>39160.437704807715</v>
      </c>
      <c r="P27" s="1">
        <v>35723.495375658153</v>
      </c>
      <c r="Q27" s="1">
        <v>38196.30467598229</v>
      </c>
      <c r="R27" s="1">
        <v>38775.040294200749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-32361.139769207031</v>
      </c>
      <c r="D30" s="3">
        <v>-30918.481540000004</v>
      </c>
      <c r="E30" s="3">
        <v>-35360.902910000004</v>
      </c>
      <c r="F30" s="3">
        <v>-31640.235619999999</v>
      </c>
      <c r="G30" s="3">
        <v>-27926.772210000003</v>
      </c>
      <c r="H30" s="3">
        <v>-26926.908414270998</v>
      </c>
      <c r="I30" s="3">
        <v>-31237.969829999998</v>
      </c>
      <c r="J30" s="3">
        <v>-33393.303189999999</v>
      </c>
      <c r="K30" s="3">
        <v>-30871.796499999997</v>
      </c>
      <c r="L30" s="3">
        <v>-33686.395530000002</v>
      </c>
      <c r="M30" s="3">
        <v>-36480.68841305402</v>
      </c>
      <c r="N30" s="3">
        <v>-36269.729925132044</v>
      </c>
      <c r="O30" s="3">
        <v>-35026.644564933798</v>
      </c>
      <c r="P30" s="3">
        <v>-30737.465942710063</v>
      </c>
      <c r="Q30" s="3">
        <v>-32838.133959709303</v>
      </c>
      <c r="R30" s="3">
        <v>-33633.504898246174</v>
      </c>
    </row>
    <row r="31" spans="1:18" ht="11.25" customHeight="1" x14ac:dyDescent="0.25">
      <c r="A31" s="50" t="s">
        <v>321</v>
      </c>
      <c r="B31" s="51" t="s">
        <v>322</v>
      </c>
      <c r="C31" s="2">
        <v>1597.9146061462859</v>
      </c>
      <c r="D31" s="2">
        <v>1591.3053900000002</v>
      </c>
      <c r="E31" s="2">
        <v>1412.6027900000004</v>
      </c>
      <c r="F31" s="2">
        <v>1368.55585</v>
      </c>
      <c r="G31" s="2">
        <v>1634.6432599999996</v>
      </c>
      <c r="H31" s="2">
        <v>1502.7110676627692</v>
      </c>
      <c r="I31" s="2">
        <v>1033.82088</v>
      </c>
      <c r="J31" s="2">
        <v>1395.6258199999997</v>
      </c>
      <c r="K31" s="2">
        <v>1741.85474</v>
      </c>
      <c r="L31" s="2">
        <v>1598.3935999999999</v>
      </c>
      <c r="M31" s="2">
        <v>1637.9374910432152</v>
      </c>
      <c r="N31" s="2">
        <v>1825.7794482198385</v>
      </c>
      <c r="O31" s="2">
        <v>2158.1206419604791</v>
      </c>
      <c r="P31" s="2">
        <v>2634.2612731399831</v>
      </c>
      <c r="Q31" s="2">
        <v>3031.5766703672975</v>
      </c>
      <c r="R31" s="2">
        <v>2688.8083428209661</v>
      </c>
    </row>
    <row r="32" spans="1:18" ht="11.25" customHeight="1" x14ac:dyDescent="0.25">
      <c r="A32" s="52" t="s">
        <v>323</v>
      </c>
      <c r="B32" s="53" t="s">
        <v>43</v>
      </c>
      <c r="C32" s="1">
        <v>-158.42630970072173</v>
      </c>
      <c r="D32" s="1">
        <v>-308.79461000000003</v>
      </c>
      <c r="E32" s="1">
        <v>-503.09721000000002</v>
      </c>
      <c r="F32" s="1">
        <v>-543.69412</v>
      </c>
      <c r="G32" s="1">
        <v>-141.00670999999994</v>
      </c>
      <c r="H32" s="1">
        <v>-222.43701361952856</v>
      </c>
      <c r="I32" s="1">
        <v>-488.89458000000002</v>
      </c>
      <c r="J32" s="1">
        <v>-53.690920000000006</v>
      </c>
      <c r="K32" s="1">
        <v>201.6890699999999</v>
      </c>
      <c r="L32" s="1">
        <v>276.4935999999999</v>
      </c>
      <c r="M32" s="1">
        <v>471.98736206642843</v>
      </c>
      <c r="N32" s="1">
        <v>869.44047812334475</v>
      </c>
      <c r="O32" s="1">
        <v>1287.7883559646793</v>
      </c>
      <c r="P32" s="1">
        <v>1698.3197426154773</v>
      </c>
      <c r="Q32" s="1">
        <v>1983.1376259017834</v>
      </c>
      <c r="R32" s="1">
        <v>1580.1812290347764</v>
      </c>
    </row>
    <row r="33" spans="1:18" ht="11.25" customHeight="1" x14ac:dyDescent="0.25">
      <c r="A33" s="52" t="s">
        <v>44</v>
      </c>
      <c r="B33" s="53" t="s">
        <v>45</v>
      </c>
      <c r="C33" s="1">
        <v>1756.3409158470074</v>
      </c>
      <c r="D33" s="1">
        <v>1900.1000000000001</v>
      </c>
      <c r="E33" s="1">
        <v>1915.7</v>
      </c>
      <c r="F33" s="1">
        <v>1912.2499699999998</v>
      </c>
      <c r="G33" s="1">
        <v>1775.6499699999997</v>
      </c>
      <c r="H33" s="1">
        <v>1725.1480812822979</v>
      </c>
      <c r="I33" s="1">
        <v>1522.7154599999999</v>
      </c>
      <c r="J33" s="1">
        <v>1449.31674</v>
      </c>
      <c r="K33" s="1">
        <v>1540.1656700000001</v>
      </c>
      <c r="L33" s="1">
        <v>1321.8999999999999</v>
      </c>
      <c r="M33" s="1">
        <v>1165.9501289767868</v>
      </c>
      <c r="N33" s="1">
        <v>956.33897009649388</v>
      </c>
      <c r="O33" s="1">
        <v>870.33228599579991</v>
      </c>
      <c r="P33" s="1">
        <v>935.94153052450588</v>
      </c>
      <c r="Q33" s="1">
        <v>1048.4390444655137</v>
      </c>
      <c r="R33" s="1">
        <v>1108.62711378619</v>
      </c>
    </row>
    <row r="34" spans="1:18" ht="11.25" customHeight="1" x14ac:dyDescent="0.25">
      <c r="A34" s="55" t="s">
        <v>558</v>
      </c>
      <c r="B34" s="51" t="s">
        <v>46</v>
      </c>
      <c r="C34" s="2">
        <v>195.38091366409481</v>
      </c>
      <c r="D34" s="2">
        <v>1019.3810199999996</v>
      </c>
      <c r="E34" s="2">
        <v>363.64719999999988</v>
      </c>
      <c r="F34" s="2">
        <v>-82.8823000000001</v>
      </c>
      <c r="G34" s="2">
        <v>1438.9141200000001</v>
      </c>
      <c r="H34" s="2">
        <v>996.7673647166589</v>
      </c>
      <c r="I34" s="2">
        <v>430.00823000000014</v>
      </c>
      <c r="J34" s="2">
        <v>110.91279999999983</v>
      </c>
      <c r="K34" s="2">
        <v>-23.613380000000234</v>
      </c>
      <c r="L34" s="2">
        <v>-168.09984000000009</v>
      </c>
      <c r="M34" s="2">
        <v>-328.95205740383699</v>
      </c>
      <c r="N34" s="2">
        <v>-757.90700622388886</v>
      </c>
      <c r="O34" s="2">
        <v>-850.12675745461797</v>
      </c>
      <c r="P34" s="2">
        <v>-1070.079677135981</v>
      </c>
      <c r="Q34" s="2">
        <v>-1503.77091251616</v>
      </c>
      <c r="R34" s="2">
        <v>-1407.0393611120862</v>
      </c>
    </row>
    <row r="35" spans="1:18" ht="11.25" customHeight="1" x14ac:dyDescent="0.25">
      <c r="A35" s="50" t="s">
        <v>324</v>
      </c>
      <c r="B35" s="51" t="s">
        <v>325</v>
      </c>
      <c r="C35" s="2">
        <v>194.35065490784575</v>
      </c>
      <c r="D35" s="2">
        <v>-700.49361999999974</v>
      </c>
      <c r="E35" s="2">
        <v>-431.3077799999997</v>
      </c>
      <c r="F35" s="2">
        <v>-1417.5006299999998</v>
      </c>
      <c r="G35" s="2">
        <v>-1994.0885700000001</v>
      </c>
      <c r="H35" s="2">
        <v>-1569.3180987570688</v>
      </c>
      <c r="I35" s="2">
        <v>-1010.90968</v>
      </c>
      <c r="J35" s="2">
        <v>-715.86596000000009</v>
      </c>
      <c r="K35" s="2">
        <v>1910.2465899999997</v>
      </c>
      <c r="L35" s="2">
        <v>2731.7907100000002</v>
      </c>
      <c r="M35" s="2">
        <v>2943.761434533882</v>
      </c>
      <c r="N35" s="2">
        <v>2409.4984360988351</v>
      </c>
      <c r="O35" s="2">
        <v>5196.7601901747676</v>
      </c>
      <c r="P35" s="2">
        <v>6506.64161212196</v>
      </c>
      <c r="Q35" s="2">
        <v>6533.2254279305298</v>
      </c>
      <c r="R35" s="2">
        <v>8107.8339975889121</v>
      </c>
    </row>
    <row r="36" spans="1:18" ht="11.25" customHeight="1" x14ac:dyDescent="0.25">
      <c r="A36" s="57" t="s">
        <v>47</v>
      </c>
      <c r="B36" s="53" t="s">
        <v>48</v>
      </c>
      <c r="C36" s="1">
        <v>209.06353583000543</v>
      </c>
      <c r="D36" s="1">
        <v>-705.79376999999965</v>
      </c>
      <c r="E36" s="1">
        <v>-447.10762999999969</v>
      </c>
      <c r="F36" s="1">
        <v>-1405.8987599999998</v>
      </c>
      <c r="G36" s="1">
        <v>-1992.9885800000002</v>
      </c>
      <c r="H36" s="1">
        <v>-1581.2126408816362</v>
      </c>
      <c r="I36" s="1">
        <v>-1022.70983</v>
      </c>
      <c r="J36" s="1">
        <v>-726.56612000000018</v>
      </c>
      <c r="K36" s="1">
        <v>1902.7465399999996</v>
      </c>
      <c r="L36" s="1">
        <v>2719.0907100000004</v>
      </c>
      <c r="M36" s="1">
        <v>2938.3634548087698</v>
      </c>
      <c r="N36" s="1">
        <v>2410.5254723523904</v>
      </c>
      <c r="O36" s="1">
        <v>5195.7092704404586</v>
      </c>
      <c r="P36" s="1">
        <v>6505.59069052823</v>
      </c>
      <c r="Q36" s="1">
        <v>6532.1267451921158</v>
      </c>
      <c r="R36" s="1">
        <v>8109.9358414792332</v>
      </c>
    </row>
    <row r="37" spans="1:18" ht="11.25" customHeight="1" x14ac:dyDescent="0.25">
      <c r="A37" s="52" t="s">
        <v>49</v>
      </c>
      <c r="B37" s="53" t="s">
        <v>50</v>
      </c>
      <c r="C37" s="1">
        <v>-14.712880922159595</v>
      </c>
      <c r="D37" s="1">
        <v>5.3001500000000004</v>
      </c>
      <c r="E37" s="1">
        <v>15.799850000000001</v>
      </c>
      <c r="F37" s="1">
        <v>-11.60187</v>
      </c>
      <c r="G37" s="1">
        <v>-1.09999</v>
      </c>
      <c r="H37" s="1">
        <v>11.894542124567339</v>
      </c>
      <c r="I37" s="1">
        <v>11.800149999999999</v>
      </c>
      <c r="J37" s="1">
        <v>10.70016</v>
      </c>
      <c r="K37" s="1">
        <v>7.5000500000000008</v>
      </c>
      <c r="L37" s="1">
        <v>12.7</v>
      </c>
      <c r="M37" s="1">
        <v>5.3979797251124459</v>
      </c>
      <c r="N37" s="1">
        <v>-1.0270362535548609</v>
      </c>
      <c r="O37" s="1">
        <v>1.0509197343087535</v>
      </c>
      <c r="P37" s="1">
        <v>1.0509215937300473</v>
      </c>
      <c r="Q37" s="1">
        <v>1.0986827384136548</v>
      </c>
      <c r="R37" s="1">
        <v>-2.101843890321959</v>
      </c>
    </row>
    <row r="38" spans="1:18" ht="11.25" customHeight="1" x14ac:dyDescent="0.25">
      <c r="A38" s="50" t="s">
        <v>326</v>
      </c>
      <c r="B38" s="51" t="s">
        <v>327</v>
      </c>
      <c r="C38" s="2">
        <v>-213.0509139173505</v>
      </c>
      <c r="D38" s="2">
        <v>-1443.1130000000001</v>
      </c>
      <c r="E38" s="2">
        <v>-3199.6116499999998</v>
      </c>
      <c r="F38" s="2">
        <v>-3154.54223</v>
      </c>
      <c r="G38" s="2">
        <v>-3953.8377500000006</v>
      </c>
      <c r="H38" s="2">
        <v>-4015.5385088989779</v>
      </c>
      <c r="I38" s="2">
        <v>-4488.9208899999994</v>
      </c>
      <c r="J38" s="2">
        <v>-4346.7702300000001</v>
      </c>
      <c r="K38" s="2">
        <v>-5327.8682899999994</v>
      </c>
      <c r="L38" s="2">
        <v>-5762.5306100000007</v>
      </c>
      <c r="M38" s="2">
        <v>-5839.5917060828997</v>
      </c>
      <c r="N38" s="2">
        <v>-5830.3087389619695</v>
      </c>
      <c r="O38" s="2">
        <v>-7418.4109386337987</v>
      </c>
      <c r="P38" s="2">
        <v>-7150.414637375854</v>
      </c>
      <c r="Q38" s="2">
        <v>-7332.5953329870799</v>
      </c>
      <c r="R38" s="2">
        <v>-7321.825718592424</v>
      </c>
    </row>
    <row r="39" spans="1:18" ht="11.25" customHeight="1" x14ac:dyDescent="0.25">
      <c r="A39" s="52" t="s">
        <v>53</v>
      </c>
      <c r="B39" s="53" t="s">
        <v>54</v>
      </c>
      <c r="C39" s="1">
        <v>16.432597687971739</v>
      </c>
      <c r="D39" s="1">
        <v>-1.0001899999999999</v>
      </c>
      <c r="E39" s="1">
        <v>-7.2002499999999996</v>
      </c>
      <c r="F39" s="1">
        <v>-6.2</v>
      </c>
      <c r="G39" s="1">
        <v>-2.1</v>
      </c>
      <c r="H39" s="1">
        <v>-14.426752463035491</v>
      </c>
      <c r="I39" s="1">
        <v>-9.9470000000000169E-2</v>
      </c>
      <c r="J39" s="1">
        <v>-6.2822300000000002</v>
      </c>
      <c r="K39" s="1">
        <v>-7.2001999999999997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261.33171562060443</v>
      </c>
      <c r="D40" s="1">
        <v>-600.36688000000004</v>
      </c>
      <c r="E40" s="1">
        <v>-2744.71866</v>
      </c>
      <c r="F40" s="1">
        <v>-1200.5993999999998</v>
      </c>
      <c r="G40" s="1">
        <v>130.23058999999984</v>
      </c>
      <c r="H40" s="1">
        <v>112.01747093534973</v>
      </c>
      <c r="I40" s="1">
        <v>-123.9071000000001</v>
      </c>
      <c r="J40" s="1">
        <v>-50.481609999999961</v>
      </c>
      <c r="K40" s="1">
        <v>-927.75452999999993</v>
      </c>
      <c r="L40" s="1">
        <v>-761.69286</v>
      </c>
      <c r="M40" s="1">
        <v>44.24345456217317</v>
      </c>
      <c r="N40" s="1">
        <v>1309.429365117664</v>
      </c>
      <c r="O40" s="1">
        <v>1441.1364413049309</v>
      </c>
      <c r="P40" s="1">
        <v>1480.0681558851252</v>
      </c>
      <c r="Q40" s="1">
        <v>1455.5591752270493</v>
      </c>
      <c r="R40" s="1">
        <v>1989.4213483317624</v>
      </c>
    </row>
    <row r="41" spans="1:18" ht="11.25" customHeight="1" x14ac:dyDescent="0.25">
      <c r="A41" s="52" t="s">
        <v>51</v>
      </c>
      <c r="B41" s="53" t="s">
        <v>52</v>
      </c>
      <c r="C41" s="1">
        <v>-490.81522722592672</v>
      </c>
      <c r="D41" s="1">
        <v>-841.74592999999993</v>
      </c>
      <c r="E41" s="1">
        <v>-447.69274000000007</v>
      </c>
      <c r="F41" s="1">
        <v>-1947.7428300000001</v>
      </c>
      <c r="G41" s="1">
        <v>-4081.9683399999999</v>
      </c>
      <c r="H41" s="1">
        <v>-4113.1292273712925</v>
      </c>
      <c r="I41" s="1">
        <v>-4364.9143199999999</v>
      </c>
      <c r="J41" s="1">
        <v>-4290.0063900000005</v>
      </c>
      <c r="K41" s="1">
        <v>-4392.9135599999991</v>
      </c>
      <c r="L41" s="1">
        <v>-5000.8377500000006</v>
      </c>
      <c r="M41" s="1">
        <v>-5883.8351606450733</v>
      </c>
      <c r="N41" s="1">
        <v>-7139.7381040796326</v>
      </c>
      <c r="O41" s="1">
        <v>-8859.5473799387291</v>
      </c>
      <c r="P41" s="1">
        <v>-8630.4827932609787</v>
      </c>
      <c r="Q41" s="1">
        <v>-8788.1545082141292</v>
      </c>
      <c r="R41" s="1">
        <v>-9311.2470669241866</v>
      </c>
    </row>
    <row r="42" spans="1:18" ht="11.25" customHeight="1" x14ac:dyDescent="0.25">
      <c r="A42" s="55" t="s">
        <v>57</v>
      </c>
      <c r="B42" s="51" t="s">
        <v>58</v>
      </c>
      <c r="C42" s="2">
        <v>-9739.8948489997638</v>
      </c>
      <c r="D42" s="2">
        <v>-8888.8705500000015</v>
      </c>
      <c r="E42" s="2">
        <v>-7556.1704099999997</v>
      </c>
      <c r="F42" s="2">
        <v>-7825.2031399999996</v>
      </c>
      <c r="G42" s="2">
        <v>-7702.1260499999999</v>
      </c>
      <c r="H42" s="2">
        <v>-8148.6567393298128</v>
      </c>
      <c r="I42" s="2">
        <v>-9196.4433300000001</v>
      </c>
      <c r="J42" s="2">
        <v>-9400.4327599999997</v>
      </c>
      <c r="K42" s="2">
        <v>-10624.845090000001</v>
      </c>
      <c r="L42" s="2">
        <v>-12572.22062</v>
      </c>
      <c r="M42" s="2">
        <v>-13479.454655504109</v>
      </c>
      <c r="N42" s="2">
        <v>-12228.489373441682</v>
      </c>
      <c r="O42" s="2">
        <v>-13840.334412992624</v>
      </c>
      <c r="P42" s="2">
        <v>-14246.819488403351</v>
      </c>
      <c r="Q42" s="2">
        <v>-15956.482923372952</v>
      </c>
      <c r="R42" s="2">
        <v>-19670.174459303002</v>
      </c>
    </row>
    <row r="43" spans="1:18" ht="11.25" customHeight="1" x14ac:dyDescent="0.25">
      <c r="A43" s="50" t="s">
        <v>59</v>
      </c>
      <c r="B43" s="51" t="s">
        <v>60</v>
      </c>
      <c r="C43" s="2">
        <v>-4819.2070032777629</v>
      </c>
      <c r="D43" s="2">
        <v>-1984.0287800000001</v>
      </c>
      <c r="E43" s="2">
        <v>-3254.5177699999999</v>
      </c>
      <c r="F43" s="2">
        <v>-3462.8188400000004</v>
      </c>
      <c r="G43" s="2">
        <v>-3184.4315299999998</v>
      </c>
      <c r="H43" s="2">
        <v>-4591.6425385020775</v>
      </c>
      <c r="I43" s="2">
        <v>-5721.4820400000008</v>
      </c>
      <c r="J43" s="2">
        <v>-6169.049</v>
      </c>
      <c r="K43" s="2">
        <v>-4095.4184299999997</v>
      </c>
      <c r="L43" s="2">
        <v>-3812.1735100000005</v>
      </c>
      <c r="M43" s="2">
        <v>-4767.2533084510324</v>
      </c>
      <c r="N43" s="2">
        <v>-5396.7157094573577</v>
      </c>
      <c r="O43" s="2">
        <v>-4685.2125588033041</v>
      </c>
      <c r="P43" s="2">
        <v>-3217.8565688938666</v>
      </c>
      <c r="Q43" s="2">
        <v>-1266.4321500537881</v>
      </c>
      <c r="R43" s="2">
        <v>-663.59930592829255</v>
      </c>
    </row>
    <row r="44" spans="1:18" ht="11.25" customHeight="1" x14ac:dyDescent="0.25">
      <c r="A44" s="50" t="s">
        <v>328</v>
      </c>
      <c r="B44" s="51" t="s">
        <v>61</v>
      </c>
      <c r="C44" s="2">
        <v>-9412.4296741852213</v>
      </c>
      <c r="D44" s="2">
        <v>-8909.0272699999987</v>
      </c>
      <c r="E44" s="2">
        <v>-5745.8349600000001</v>
      </c>
      <c r="F44" s="2">
        <v>-4023.9818300000002</v>
      </c>
      <c r="G44" s="2">
        <v>-1761.4409500000002</v>
      </c>
      <c r="H44" s="2">
        <v>-456.70553377859596</v>
      </c>
      <c r="I44" s="2">
        <v>-3711.7248100000002</v>
      </c>
      <c r="J44" s="2">
        <v>-4255.3216000000002</v>
      </c>
      <c r="K44" s="2">
        <v>-5610.8209399999987</v>
      </c>
      <c r="L44" s="2">
        <v>-8006.1997899999997</v>
      </c>
      <c r="M44" s="2">
        <v>-6306.4966282400064</v>
      </c>
      <c r="N44" s="2">
        <v>-6966.6738923512949</v>
      </c>
      <c r="O44" s="2">
        <v>-4235.2232692329098</v>
      </c>
      <c r="P44" s="2">
        <v>-3297.987881558669</v>
      </c>
      <c r="Q44" s="2">
        <v>-4691.8770281265924</v>
      </c>
      <c r="R44" s="2">
        <v>-3215.8175237381843</v>
      </c>
    </row>
    <row r="45" spans="1:18" ht="11.25" customHeight="1" x14ac:dyDescent="0.25">
      <c r="A45" s="50" t="s">
        <v>329</v>
      </c>
      <c r="B45" s="51" t="s">
        <v>330</v>
      </c>
      <c r="C45" s="2">
        <v>-10164.203503545157</v>
      </c>
      <c r="D45" s="2">
        <v>-11603.634730000002</v>
      </c>
      <c r="E45" s="2">
        <v>-16949.710329999998</v>
      </c>
      <c r="F45" s="2">
        <v>-13041.862500000001</v>
      </c>
      <c r="G45" s="2">
        <v>-12404.404740000002</v>
      </c>
      <c r="H45" s="2">
        <v>-10644.525427383896</v>
      </c>
      <c r="I45" s="2">
        <v>-8572.31819</v>
      </c>
      <c r="J45" s="2">
        <v>-10012.402260000001</v>
      </c>
      <c r="K45" s="2">
        <v>-8841.3316999999988</v>
      </c>
      <c r="L45" s="2">
        <v>-7695.3554700000004</v>
      </c>
      <c r="M45" s="2">
        <v>-10340.638982949229</v>
      </c>
      <c r="N45" s="2">
        <v>-9324.9130890145261</v>
      </c>
      <c r="O45" s="2">
        <v>-11352.217459951791</v>
      </c>
      <c r="P45" s="2">
        <v>-10895.21057460428</v>
      </c>
      <c r="Q45" s="2">
        <v>-11651.777710950559</v>
      </c>
      <c r="R45" s="2">
        <v>-12151.690869982069</v>
      </c>
    </row>
    <row r="46" spans="1:18" ht="11.25" customHeight="1" x14ac:dyDescent="0.25">
      <c r="A46" s="52" t="s">
        <v>62</v>
      </c>
      <c r="B46" s="53" t="s">
        <v>63</v>
      </c>
      <c r="C46" s="1">
        <v>-95.80108913728796</v>
      </c>
      <c r="D46" s="1">
        <v>11.400240000000011</v>
      </c>
      <c r="E46" s="1">
        <v>23.906440000000011</v>
      </c>
      <c r="F46" s="1">
        <v>-24.600169999999999</v>
      </c>
      <c r="G46" s="1">
        <v>-117.40249999999999</v>
      </c>
      <c r="H46" s="1">
        <v>-119.66154325382865</v>
      </c>
      <c r="I46" s="1">
        <v>127.99937</v>
      </c>
      <c r="J46" s="1">
        <v>-151.90284</v>
      </c>
      <c r="K46" s="1">
        <v>-109.89921</v>
      </c>
      <c r="L46" s="1">
        <v>-171.20041000000001</v>
      </c>
      <c r="M46" s="1">
        <v>-46.241030491631406</v>
      </c>
      <c r="N46" s="1">
        <v>-368.01337318226098</v>
      </c>
      <c r="O46" s="1">
        <v>-629.2864360255063</v>
      </c>
      <c r="P46" s="1">
        <v>-949.10202529262278</v>
      </c>
      <c r="Q46" s="1">
        <v>-923.04326055116394</v>
      </c>
      <c r="R46" s="1">
        <v>-1412.5596703657204</v>
      </c>
    </row>
    <row r="47" spans="1:18" ht="11.25" customHeight="1" x14ac:dyDescent="0.25">
      <c r="A47" s="52" t="s">
        <v>64</v>
      </c>
      <c r="B47" s="53" t="s">
        <v>65</v>
      </c>
      <c r="C47" s="1">
        <v>-673.11490972557158</v>
      </c>
      <c r="D47" s="1">
        <v>-840.62493999999992</v>
      </c>
      <c r="E47" s="1">
        <v>-283.82154000000003</v>
      </c>
      <c r="F47" s="1">
        <v>-299.09937000000002</v>
      </c>
      <c r="G47" s="1">
        <v>-1685.1658700000003</v>
      </c>
      <c r="H47" s="1">
        <v>-1443.1661753195315</v>
      </c>
      <c r="I47" s="1">
        <v>-2626.9186599999998</v>
      </c>
      <c r="J47" s="1">
        <v>-1498.9980800000001</v>
      </c>
      <c r="K47" s="1">
        <v>-1572.0116</v>
      </c>
      <c r="L47" s="1">
        <v>-1150.7023600000002</v>
      </c>
      <c r="M47" s="1">
        <v>-1370.2316218496028</v>
      </c>
      <c r="N47" s="1">
        <v>-1412.4153791331569</v>
      </c>
      <c r="O47" s="1">
        <v>-1354.5170558806362</v>
      </c>
      <c r="P47" s="1">
        <v>-1332.8573968130577</v>
      </c>
      <c r="Q47" s="1">
        <v>-1773.2401254416839</v>
      </c>
      <c r="R47" s="1">
        <v>-1521.9754596592888</v>
      </c>
    </row>
    <row r="48" spans="1:18" ht="11.25" customHeight="1" x14ac:dyDescent="0.25">
      <c r="A48" s="52" t="s">
        <v>66</v>
      </c>
      <c r="B48" s="53" t="s">
        <v>67</v>
      </c>
      <c r="C48" s="1">
        <v>29.880297957111878</v>
      </c>
      <c r="D48" s="1">
        <v>-226.6011</v>
      </c>
      <c r="E48" s="1">
        <v>-138.80208000000002</v>
      </c>
      <c r="F48" s="1">
        <v>1.9005100000000255</v>
      </c>
      <c r="G48" s="1">
        <v>-195.90030000000002</v>
      </c>
      <c r="H48" s="1">
        <v>-157.78172576361686</v>
      </c>
      <c r="I48" s="1">
        <v>-198.80178000000001</v>
      </c>
      <c r="J48" s="1">
        <v>-225.00111000000001</v>
      </c>
      <c r="K48" s="1">
        <v>-144.69985000000003</v>
      </c>
      <c r="L48" s="1">
        <v>-330.40105000000005</v>
      </c>
      <c r="M48" s="1">
        <v>-250.88352453139674</v>
      </c>
      <c r="N48" s="1">
        <v>-158.5705229584236</v>
      </c>
      <c r="O48" s="1">
        <v>9.613862188064104E-2</v>
      </c>
      <c r="P48" s="1">
        <v>-614.52729407900131</v>
      </c>
      <c r="Q48" s="1">
        <v>-907.23255056276867</v>
      </c>
      <c r="R48" s="1">
        <v>-1074.877949362482</v>
      </c>
    </row>
    <row r="49" spans="1:18" ht="11.25" customHeight="1" x14ac:dyDescent="0.25">
      <c r="A49" s="52" t="s">
        <v>68</v>
      </c>
      <c r="B49" s="53" t="s">
        <v>69</v>
      </c>
      <c r="C49" s="1">
        <v>-90.880861927251857</v>
      </c>
      <c r="D49" s="1">
        <v>-37.399650000000001</v>
      </c>
      <c r="E49" s="1">
        <v>-81.200189999999992</v>
      </c>
      <c r="F49" s="1">
        <v>-76.99991</v>
      </c>
      <c r="G49" s="1">
        <v>-85.999610000000004</v>
      </c>
      <c r="H49" s="1">
        <v>-80.586559411545707</v>
      </c>
      <c r="I49" s="1">
        <v>-55.799960000000006</v>
      </c>
      <c r="J49" s="1">
        <v>-15.50037</v>
      </c>
      <c r="K49" s="1">
        <v>-58.200149999999994</v>
      </c>
      <c r="L49" s="1">
        <v>-54.400109999999998</v>
      </c>
      <c r="M49" s="1">
        <v>-192.93970660888806</v>
      </c>
      <c r="N49" s="1">
        <v>-64.368968067888574</v>
      </c>
      <c r="O49" s="1">
        <v>118.39639311488652</v>
      </c>
      <c r="P49" s="1">
        <v>-53.883640157644138</v>
      </c>
      <c r="Q49" s="1">
        <v>-33.43843023201746</v>
      </c>
      <c r="R49" s="1">
        <v>-10.891420030355292</v>
      </c>
    </row>
    <row r="50" spans="1:18" ht="11.25" customHeight="1" x14ac:dyDescent="0.25">
      <c r="A50" s="52" t="s">
        <v>70</v>
      </c>
      <c r="B50" s="53" t="s">
        <v>71</v>
      </c>
      <c r="C50" s="1">
        <v>-438.52028119863604</v>
      </c>
      <c r="D50" s="1">
        <v>-92.087729999999993</v>
      </c>
      <c r="E50" s="1">
        <v>-406.90397999999999</v>
      </c>
      <c r="F50" s="1">
        <v>-420.80277000000001</v>
      </c>
      <c r="G50" s="1">
        <v>-215.10023000000001</v>
      </c>
      <c r="H50" s="1">
        <v>-96.995445461439303</v>
      </c>
      <c r="I50" s="1">
        <v>-121.40053</v>
      </c>
      <c r="J50" s="1">
        <v>-204.09969999999998</v>
      </c>
      <c r="K50" s="1">
        <v>-67.600480000000005</v>
      </c>
      <c r="L50" s="1">
        <v>0.40032000000000423</v>
      </c>
      <c r="M50" s="1">
        <v>-124.22369586211187</v>
      </c>
      <c r="N50" s="1">
        <v>-83.452696180435879</v>
      </c>
      <c r="O50" s="1">
        <v>-59.806953279392701</v>
      </c>
      <c r="P50" s="1">
        <v>-48.98731803599221</v>
      </c>
      <c r="Q50" s="1">
        <v>-142.99707788161734</v>
      </c>
      <c r="R50" s="1">
        <v>-22.785940044478547</v>
      </c>
    </row>
    <row r="51" spans="1:18" ht="11.25" customHeight="1" x14ac:dyDescent="0.25">
      <c r="A51" s="52" t="s">
        <v>72</v>
      </c>
      <c r="B51" s="53" t="s">
        <v>73</v>
      </c>
      <c r="C51" s="1">
        <v>-8895.7666595135215</v>
      </c>
      <c r="D51" s="1">
        <v>-10418.321550000002</v>
      </c>
      <c r="E51" s="1">
        <v>-16062.888979999998</v>
      </c>
      <c r="F51" s="1">
        <v>-12222.260790000002</v>
      </c>
      <c r="G51" s="1">
        <v>-10104.836229999999</v>
      </c>
      <c r="H51" s="1">
        <v>-8746.3339781739342</v>
      </c>
      <c r="I51" s="1">
        <v>-5697.3966300000002</v>
      </c>
      <c r="J51" s="1">
        <v>-7916.9001600000001</v>
      </c>
      <c r="K51" s="1">
        <v>-6888.9204099999988</v>
      </c>
      <c r="L51" s="1">
        <v>-5989.0518600000005</v>
      </c>
      <c r="M51" s="1">
        <v>-8356.1194036056004</v>
      </c>
      <c r="N51" s="1">
        <v>-7238.0921494923587</v>
      </c>
      <c r="O51" s="1">
        <v>-9427.0995465030228</v>
      </c>
      <c r="P51" s="1">
        <v>-7895.852900225962</v>
      </c>
      <c r="Q51" s="1">
        <v>-7871.8262662813077</v>
      </c>
      <c r="R51" s="1">
        <v>-8108.6004305197448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-32652.120951562047</v>
      </c>
      <c r="D61" s="4">
        <v>-34959.299999999996</v>
      </c>
      <c r="E61" s="4">
        <v>-30617.500000000004</v>
      </c>
      <c r="F61" s="4">
        <v>-30443.4</v>
      </c>
      <c r="G61" s="4">
        <v>-33455.300000000003</v>
      </c>
      <c r="H61" s="4">
        <v>-33165.090283748919</v>
      </c>
      <c r="I61" s="4">
        <v>-34504.800000000003</v>
      </c>
      <c r="J61" s="4">
        <v>-36377.5</v>
      </c>
      <c r="K61" s="4">
        <v>-39529</v>
      </c>
      <c r="L61" s="4">
        <v>-41558.6</v>
      </c>
      <c r="M61" s="4">
        <v>-47226.831948027124</v>
      </c>
      <c r="N61" s="4">
        <v>-46231.656635139036</v>
      </c>
      <c r="O61" s="4">
        <v>-52426.196617942114</v>
      </c>
      <c r="P61" s="4">
        <v>-59221.00410814942</v>
      </c>
      <c r="Q61" s="4">
        <v>-61987.91439763063</v>
      </c>
      <c r="R61" s="4">
        <v>-64123.841597401341</v>
      </c>
    </row>
    <row r="62" spans="1:18" ht="11.25" customHeight="1" x14ac:dyDescent="0.25">
      <c r="A62" s="48" t="s">
        <v>91</v>
      </c>
      <c r="B62" s="49" t="s">
        <v>92</v>
      </c>
      <c r="C62" s="3">
        <v>-30687.302952135276</v>
      </c>
      <c r="D62" s="3">
        <v>-32605.199999999993</v>
      </c>
      <c r="E62" s="3">
        <v>-27428.100000000002</v>
      </c>
      <c r="F62" s="3">
        <v>-26561.300000000003</v>
      </c>
      <c r="G62" s="3">
        <v>-28284</v>
      </c>
      <c r="H62" s="3">
        <v>-26940.288525843127</v>
      </c>
      <c r="I62" s="3">
        <v>-27171.999999999996</v>
      </c>
      <c r="J62" s="3">
        <v>-27037</v>
      </c>
      <c r="K62" s="3">
        <v>-28570.499999999996</v>
      </c>
      <c r="L62" s="3">
        <v>-28873.200000000004</v>
      </c>
      <c r="M62" s="3">
        <v>-32408.450367822665</v>
      </c>
      <c r="N62" s="3">
        <v>-26844.654628833494</v>
      </c>
      <c r="O62" s="3">
        <v>-28878.642399923581</v>
      </c>
      <c r="P62" s="3">
        <v>-31950.200630553161</v>
      </c>
      <c r="Q62" s="3">
        <v>-32244.817044043168</v>
      </c>
      <c r="R62" s="3">
        <v>-29326.741186586412</v>
      </c>
    </row>
    <row r="63" spans="1:18" ht="11.25" customHeight="1" x14ac:dyDescent="0.25">
      <c r="A63" s="48" t="s">
        <v>93</v>
      </c>
      <c r="B63" s="49" t="s">
        <v>94</v>
      </c>
      <c r="C63" s="3">
        <v>-1911.0060189165956</v>
      </c>
      <c r="D63" s="3">
        <v>-2296.1</v>
      </c>
      <c r="E63" s="3">
        <v>-3122.7</v>
      </c>
      <c r="F63" s="3">
        <v>-3802.1</v>
      </c>
      <c r="G63" s="3">
        <v>-5068.2999999999993</v>
      </c>
      <c r="H63" s="3">
        <v>-6057.8484761631807</v>
      </c>
      <c r="I63" s="3">
        <v>-7078.5999999999995</v>
      </c>
      <c r="J63" s="3">
        <v>-8976.1999999999989</v>
      </c>
      <c r="K63" s="3">
        <v>-10279</v>
      </c>
      <c r="L63" s="3">
        <v>-11441.1</v>
      </c>
      <c r="M63" s="3">
        <v>-12842.337823636193</v>
      </c>
      <c r="N63" s="3">
        <v>-15449.245246966666</v>
      </c>
      <c r="O63" s="3">
        <v>-17714.34030763352</v>
      </c>
      <c r="P63" s="3">
        <v>-20277.037355498229</v>
      </c>
      <c r="Q63" s="3">
        <v>-21763.447023980123</v>
      </c>
      <c r="R63" s="3">
        <v>-25956.195662558519</v>
      </c>
    </row>
    <row r="64" spans="1:18" ht="11.25" customHeight="1" x14ac:dyDescent="0.25">
      <c r="A64" s="48" t="s">
        <v>334</v>
      </c>
      <c r="B64" s="49" t="s">
        <v>335</v>
      </c>
      <c r="C64" s="3">
        <v>-10.222604375656841</v>
      </c>
      <c r="D64" s="3">
        <v>-16.299999999999997</v>
      </c>
      <c r="E64" s="3">
        <v>-24.200000000000003</v>
      </c>
      <c r="F64" s="3">
        <v>-37.900000000000006</v>
      </c>
      <c r="G64" s="3">
        <v>-62.6</v>
      </c>
      <c r="H64" s="3">
        <v>-125.58517244673723</v>
      </c>
      <c r="I64" s="3">
        <v>-214.29999999999998</v>
      </c>
      <c r="J64" s="3">
        <v>-324.3</v>
      </c>
      <c r="K64" s="3">
        <v>-639.5</v>
      </c>
      <c r="L64" s="3">
        <v>-1205.7</v>
      </c>
      <c r="M64" s="3">
        <v>-1934.9383777586741</v>
      </c>
      <c r="N64" s="3">
        <v>-3896.6513805292852</v>
      </c>
      <c r="O64" s="3">
        <v>-5793.4938377758581</v>
      </c>
      <c r="P64" s="3">
        <v>-6957.6526225279504</v>
      </c>
      <c r="Q64" s="3">
        <v>-7938.1150281838209</v>
      </c>
      <c r="R64" s="3">
        <v>-8798.8678704499798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-10.222604375656841</v>
      </c>
      <c r="D66" s="2">
        <v>-16.299999999999997</v>
      </c>
      <c r="E66" s="2">
        <v>-24.200000000000003</v>
      </c>
      <c r="F66" s="2">
        <v>-37.900000000000006</v>
      </c>
      <c r="G66" s="2">
        <v>-62.6</v>
      </c>
      <c r="H66" s="2">
        <v>-125.58517244673723</v>
      </c>
      <c r="I66" s="2">
        <v>-214.29999999999998</v>
      </c>
      <c r="J66" s="2">
        <v>-324.3</v>
      </c>
      <c r="K66" s="2">
        <v>-639.5</v>
      </c>
      <c r="L66" s="2">
        <v>-1205.7</v>
      </c>
      <c r="M66" s="2">
        <v>-1934.9383777586741</v>
      </c>
      <c r="N66" s="2">
        <v>-3896.6513805292852</v>
      </c>
      <c r="O66" s="2">
        <v>-5793.4938377758581</v>
      </c>
      <c r="P66" s="2">
        <v>-6957.6526225279504</v>
      </c>
      <c r="Q66" s="2">
        <v>-7938.1150281838209</v>
      </c>
      <c r="R66" s="2">
        <v>-8798.8678704499798</v>
      </c>
    </row>
    <row r="67" spans="1:18" ht="11.25" customHeight="1" x14ac:dyDescent="0.25">
      <c r="A67" s="48" t="s">
        <v>99</v>
      </c>
      <c r="B67" s="49" t="s">
        <v>100</v>
      </c>
      <c r="C67" s="3">
        <v>-43.589376134517956</v>
      </c>
      <c r="D67" s="3">
        <v>-41.7</v>
      </c>
      <c r="E67" s="3">
        <v>-42.5</v>
      </c>
      <c r="F67" s="3">
        <v>-42.1</v>
      </c>
      <c r="G67" s="3">
        <v>-40.4</v>
      </c>
      <c r="H67" s="3">
        <v>-41.368109295882313</v>
      </c>
      <c r="I67" s="3">
        <v>-39.9</v>
      </c>
      <c r="J67" s="3">
        <v>-40</v>
      </c>
      <c r="K67" s="3">
        <v>-40</v>
      </c>
      <c r="L67" s="3">
        <v>-38.6</v>
      </c>
      <c r="M67" s="3">
        <v>-41.105378809592047</v>
      </c>
      <c r="N67" s="3">
        <v>-41.105378809591933</v>
      </c>
      <c r="O67" s="3">
        <v>-39.720072609152588</v>
      </c>
      <c r="P67" s="3">
        <v>-36.113499570077387</v>
      </c>
      <c r="Q67" s="3">
        <v>-41.535301423521574</v>
      </c>
      <c r="R67" s="3">
        <v>-42.036877806439243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32652.120951562047</v>
      </c>
      <c r="D79" s="4">
        <v>34959.299999999996</v>
      </c>
      <c r="E79" s="4">
        <v>30617.499999999996</v>
      </c>
      <c r="F79" s="4">
        <v>30443.400000000005</v>
      </c>
      <c r="G79" s="4">
        <v>33455.299999999996</v>
      </c>
      <c r="H79" s="4">
        <v>33165.090283748941</v>
      </c>
      <c r="I79" s="4">
        <v>34504.799999999996</v>
      </c>
      <c r="J79" s="4">
        <v>36377.5</v>
      </c>
      <c r="K79" s="4">
        <v>39529.000000000007</v>
      </c>
      <c r="L79" s="4">
        <v>41558.599999999991</v>
      </c>
      <c r="M79" s="4">
        <v>47226.831948027124</v>
      </c>
      <c r="N79" s="4">
        <v>46231.656635139028</v>
      </c>
      <c r="O79" s="4">
        <v>52426.196617942114</v>
      </c>
      <c r="P79" s="4">
        <v>59221.004108149442</v>
      </c>
      <c r="Q79" s="4">
        <v>61987.91439763063</v>
      </c>
      <c r="R79" s="4">
        <v>64123.841597401333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398</v>
      </c>
      <c r="B1" s="43" t="s">
        <v>194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92.678818301184947</v>
      </c>
      <c r="D2" s="30">
        <v>132.75235000000248</v>
      </c>
      <c r="E2" s="30">
        <v>188.57722999999169</v>
      </c>
      <c r="F2" s="30">
        <v>199.14358000000357</v>
      </c>
      <c r="G2" s="30">
        <v>-26.965620000009949</v>
      </c>
      <c r="H2" s="30">
        <v>21.906378690931888</v>
      </c>
      <c r="I2" s="30">
        <v>-160.0928400000048</v>
      </c>
      <c r="J2" s="30">
        <v>-41.318660000004456</v>
      </c>
      <c r="K2" s="30">
        <v>-5.0123199999943608</v>
      </c>
      <c r="L2" s="30">
        <v>-4.731660000004922</v>
      </c>
      <c r="M2" s="30">
        <v>46.015529646487266</v>
      </c>
      <c r="N2" s="30">
        <v>65.56537846163701</v>
      </c>
      <c r="O2" s="30">
        <v>100.84192604995042</v>
      </c>
      <c r="P2" s="30">
        <v>186.16387777987984</v>
      </c>
      <c r="Q2" s="30">
        <v>221.54040519339469</v>
      </c>
      <c r="R2" s="30">
        <v>158.88134148163954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92.678818301186766</v>
      </c>
      <c r="D21" s="4">
        <v>132.75234999999975</v>
      </c>
      <c r="E21" s="4">
        <v>188.57722999999805</v>
      </c>
      <c r="F21" s="4">
        <v>199.14358000000038</v>
      </c>
      <c r="G21" s="4">
        <v>-26.965620000000854</v>
      </c>
      <c r="H21" s="4">
        <v>21.906378690911879</v>
      </c>
      <c r="I21" s="4">
        <v>-160.09284000000025</v>
      </c>
      <c r="J21" s="4">
        <v>-41.318660000000818</v>
      </c>
      <c r="K21" s="4">
        <v>-5.0123199999993631</v>
      </c>
      <c r="L21" s="4">
        <v>-4.7316600000008293</v>
      </c>
      <c r="M21" s="4">
        <v>46.015529646488176</v>
      </c>
      <c r="N21" s="4">
        <v>65.565378461646105</v>
      </c>
      <c r="O21" s="4">
        <v>100.8419260499536</v>
      </c>
      <c r="P21" s="4">
        <v>186.16387777985437</v>
      </c>
      <c r="Q21" s="4">
        <v>221.54040519339151</v>
      </c>
      <c r="R21" s="4">
        <v>158.88134148164363</v>
      </c>
    </row>
    <row r="22" spans="1:18" ht="11.25" customHeight="1" x14ac:dyDescent="0.25">
      <c r="A22" s="48" t="s">
        <v>313</v>
      </c>
      <c r="B22" s="49" t="s">
        <v>314</v>
      </c>
      <c r="C22" s="3">
        <v>-4207.7874842616411</v>
      </c>
      <c r="D22" s="3">
        <v>-4308.1995000000015</v>
      </c>
      <c r="E22" s="3">
        <v>-4316.3019300000005</v>
      </c>
      <c r="F22" s="3">
        <v>-3624.3673400000002</v>
      </c>
      <c r="G22" s="3">
        <v>-4900.0246999999999</v>
      </c>
      <c r="H22" s="3">
        <v>-4435.0112273952409</v>
      </c>
      <c r="I22" s="3">
        <v>-3906.6531399999999</v>
      </c>
      <c r="J22" s="3">
        <v>-3580.36222</v>
      </c>
      <c r="K22" s="3">
        <v>-3788.5088800000012</v>
      </c>
      <c r="L22" s="3">
        <v>-3463.1343400000005</v>
      </c>
      <c r="M22" s="3">
        <v>-3209.5864580109192</v>
      </c>
      <c r="N22" s="3">
        <v>-2905.5675832324259</v>
      </c>
      <c r="O22" s="3">
        <v>-2416.4923587788508</v>
      </c>
      <c r="P22" s="3">
        <v>-3196.2138219802919</v>
      </c>
      <c r="Q22" s="3">
        <v>-3660.2868909171148</v>
      </c>
      <c r="R22" s="3">
        <v>-3322.9620113535334</v>
      </c>
    </row>
    <row r="23" spans="1:18" ht="11.25" customHeight="1" x14ac:dyDescent="0.25">
      <c r="A23" s="50" t="s">
        <v>315</v>
      </c>
      <c r="B23" s="51" t="s">
        <v>316</v>
      </c>
      <c r="C23" s="2">
        <v>-4207.7874842616411</v>
      </c>
      <c r="D23" s="2">
        <v>-4308.1995000000015</v>
      </c>
      <c r="E23" s="2">
        <v>-4316.3019300000005</v>
      </c>
      <c r="F23" s="2">
        <v>-3624.3673400000002</v>
      </c>
      <c r="G23" s="2">
        <v>-4900.0246999999999</v>
      </c>
      <c r="H23" s="2">
        <v>-4435.0112273952409</v>
      </c>
      <c r="I23" s="2">
        <v>-3906.6531399999999</v>
      </c>
      <c r="J23" s="2">
        <v>-3580.36222</v>
      </c>
      <c r="K23" s="2">
        <v>-3788.5088800000012</v>
      </c>
      <c r="L23" s="2">
        <v>-3463.1343400000005</v>
      </c>
      <c r="M23" s="2">
        <v>-3209.5864580109192</v>
      </c>
      <c r="N23" s="2">
        <v>-2905.5675832324259</v>
      </c>
      <c r="O23" s="2">
        <v>-2416.4923587788508</v>
      </c>
      <c r="P23" s="2">
        <v>-3196.2138219802919</v>
      </c>
      <c r="Q23" s="2">
        <v>-3660.2868909171148</v>
      </c>
      <c r="R23" s="2">
        <v>-3322.9620113535334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-2.0302190855687252</v>
      </c>
      <c r="Q24" s="1">
        <v>0</v>
      </c>
      <c r="R24" s="1">
        <v>-1.0031397299205125</v>
      </c>
    </row>
    <row r="25" spans="1:18" ht="11.25" customHeight="1" x14ac:dyDescent="0.25">
      <c r="A25" s="52" t="s">
        <v>35</v>
      </c>
      <c r="B25" s="53" t="s">
        <v>36</v>
      </c>
      <c r="C25" s="1">
        <v>-4207.7874842616411</v>
      </c>
      <c r="D25" s="1">
        <v>-4308.1995000000015</v>
      </c>
      <c r="E25" s="1">
        <v>-4316.3019300000005</v>
      </c>
      <c r="F25" s="1">
        <v>-3624.3673400000002</v>
      </c>
      <c r="G25" s="1">
        <v>-4900.0246999999999</v>
      </c>
      <c r="H25" s="1">
        <v>-4435.0112273952409</v>
      </c>
      <c r="I25" s="1">
        <v>-3906.6531399999999</v>
      </c>
      <c r="J25" s="1">
        <v>-3580.36222</v>
      </c>
      <c r="K25" s="1">
        <v>-3788.5088800000012</v>
      </c>
      <c r="L25" s="1">
        <v>-3463.1343400000005</v>
      </c>
      <c r="M25" s="1">
        <v>-3209.5864580109192</v>
      </c>
      <c r="N25" s="1">
        <v>-2905.5675832324259</v>
      </c>
      <c r="O25" s="1">
        <v>-2416.4923587788508</v>
      </c>
      <c r="P25" s="1">
        <v>-3194.1836028947232</v>
      </c>
      <c r="Q25" s="1">
        <v>-3660.2868909171148</v>
      </c>
      <c r="R25" s="1">
        <v>-3321.958871623613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4300.4663025628279</v>
      </c>
      <c r="D30" s="3">
        <v>4440.9518500000013</v>
      </c>
      <c r="E30" s="3">
        <v>4504.8791599999986</v>
      </c>
      <c r="F30" s="3">
        <v>3823.5109200000006</v>
      </c>
      <c r="G30" s="3">
        <v>4873.0590799999991</v>
      </c>
      <c r="H30" s="3">
        <v>4456.9176060861528</v>
      </c>
      <c r="I30" s="3">
        <v>3746.5602999999996</v>
      </c>
      <c r="J30" s="3">
        <v>3539.0435599999992</v>
      </c>
      <c r="K30" s="3">
        <v>3783.4965600000019</v>
      </c>
      <c r="L30" s="3">
        <v>3458.4026799999997</v>
      </c>
      <c r="M30" s="3">
        <v>3255.6019876574073</v>
      </c>
      <c r="N30" s="3">
        <v>2971.132961694072</v>
      </c>
      <c r="O30" s="3">
        <v>2517.3342848288044</v>
      </c>
      <c r="P30" s="3">
        <v>3382.3776997601462</v>
      </c>
      <c r="Q30" s="3">
        <v>3881.8272961105063</v>
      </c>
      <c r="R30" s="3">
        <v>3481.843352835177</v>
      </c>
    </row>
    <row r="31" spans="1:18" ht="11.25" customHeight="1" x14ac:dyDescent="0.25">
      <c r="A31" s="50" t="s">
        <v>321</v>
      </c>
      <c r="B31" s="51" t="s">
        <v>322</v>
      </c>
      <c r="C31" s="2">
        <v>1811.896627079067</v>
      </c>
      <c r="D31" s="2">
        <v>1932.0000000000002</v>
      </c>
      <c r="E31" s="2">
        <v>1925.1959900000002</v>
      </c>
      <c r="F31" s="2">
        <v>2097.6576700000001</v>
      </c>
      <c r="G31" s="2">
        <v>2098.3538799999997</v>
      </c>
      <c r="H31" s="2">
        <v>2223.8562408672333</v>
      </c>
      <c r="I31" s="2">
        <v>1926.6155699999999</v>
      </c>
      <c r="J31" s="2">
        <v>2045.21255</v>
      </c>
      <c r="K31" s="2">
        <v>2311.1519699999999</v>
      </c>
      <c r="L31" s="2">
        <v>2078.6</v>
      </c>
      <c r="M31" s="2">
        <v>2090.4784581794152</v>
      </c>
      <c r="N31" s="2">
        <v>2291.1487444483355</v>
      </c>
      <c r="O31" s="2">
        <v>2632.1411256991487</v>
      </c>
      <c r="P31" s="2">
        <v>3124.8745530055148</v>
      </c>
      <c r="Q31" s="2">
        <v>3461.76024704472</v>
      </c>
      <c r="R31" s="2">
        <v>3146.8902264259123</v>
      </c>
    </row>
    <row r="32" spans="1:18" ht="11.25" customHeight="1" x14ac:dyDescent="0.25">
      <c r="A32" s="52" t="s">
        <v>323</v>
      </c>
      <c r="B32" s="53" t="s">
        <v>43</v>
      </c>
      <c r="C32" s="1">
        <v>39.003690595774032</v>
      </c>
      <c r="D32" s="1">
        <v>4.7</v>
      </c>
      <c r="E32" s="1">
        <v>-104.00283</v>
      </c>
      <c r="F32" s="1">
        <v>159.4</v>
      </c>
      <c r="G32" s="1">
        <v>303.80029999999999</v>
      </c>
      <c r="H32" s="1">
        <v>486.88734617105058</v>
      </c>
      <c r="I32" s="1">
        <v>401.50010999999995</v>
      </c>
      <c r="J32" s="1">
        <v>594.69580999999994</v>
      </c>
      <c r="K32" s="1">
        <v>768.58629999999994</v>
      </c>
      <c r="L32" s="1">
        <v>754.3</v>
      </c>
      <c r="M32" s="1">
        <v>920.99340993254145</v>
      </c>
      <c r="N32" s="1">
        <v>1330.0806255986172</v>
      </c>
      <c r="O32" s="1">
        <v>1760.6163334950788</v>
      </c>
      <c r="P32" s="1">
        <v>2186.5684481043968</v>
      </c>
      <c r="Q32" s="1">
        <v>2412.1280697255297</v>
      </c>
      <c r="R32" s="1">
        <v>2038.2631126397223</v>
      </c>
    </row>
    <row r="33" spans="1:18" ht="11.25" customHeight="1" x14ac:dyDescent="0.25">
      <c r="A33" s="52" t="s">
        <v>44</v>
      </c>
      <c r="B33" s="53" t="s">
        <v>45</v>
      </c>
      <c r="C33" s="1">
        <v>1772.8929364832929</v>
      </c>
      <c r="D33" s="1">
        <v>1927.3000000000002</v>
      </c>
      <c r="E33" s="1">
        <v>2029.1988200000001</v>
      </c>
      <c r="F33" s="1">
        <v>1938.25767</v>
      </c>
      <c r="G33" s="1">
        <v>1794.5535799999998</v>
      </c>
      <c r="H33" s="1">
        <v>1736.9688946961828</v>
      </c>
      <c r="I33" s="1">
        <v>1525.11546</v>
      </c>
      <c r="J33" s="1">
        <v>1450.51674</v>
      </c>
      <c r="K33" s="1">
        <v>1542.5656700000002</v>
      </c>
      <c r="L33" s="1">
        <v>1324.3</v>
      </c>
      <c r="M33" s="1">
        <v>1169.4850482468737</v>
      </c>
      <c r="N33" s="1">
        <v>961.0681188497183</v>
      </c>
      <c r="O33" s="1">
        <v>871.52479220406997</v>
      </c>
      <c r="P33" s="1">
        <v>938.30610490111803</v>
      </c>
      <c r="Q33" s="1">
        <v>1049.6321773191901</v>
      </c>
      <c r="R33" s="1">
        <v>1108.62711378619</v>
      </c>
    </row>
    <row r="34" spans="1:18" ht="11.25" customHeight="1" x14ac:dyDescent="0.25">
      <c r="A34" s="55" t="s">
        <v>558</v>
      </c>
      <c r="B34" s="51" t="s">
        <v>46</v>
      </c>
      <c r="C34" s="2">
        <v>1458.7306984958591</v>
      </c>
      <c r="D34" s="2">
        <v>2115.6059099999998</v>
      </c>
      <c r="E34" s="2">
        <v>2136.6818399999997</v>
      </c>
      <c r="F34" s="2">
        <v>1866.65744</v>
      </c>
      <c r="G34" s="2">
        <v>2499.1086999999998</v>
      </c>
      <c r="H34" s="2">
        <v>2253.7709342410344</v>
      </c>
      <c r="I34" s="2">
        <v>1672.0124600000001</v>
      </c>
      <c r="J34" s="2">
        <v>1484.16968</v>
      </c>
      <c r="K34" s="2">
        <v>1480.0711799999999</v>
      </c>
      <c r="L34" s="2">
        <v>1381.0283200000001</v>
      </c>
      <c r="M34" s="2">
        <v>1248.9503559877096</v>
      </c>
      <c r="N34" s="2">
        <v>1225.2450716325645</v>
      </c>
      <c r="O34" s="2">
        <v>813.66097184124078</v>
      </c>
      <c r="P34" s="2">
        <v>977.47500237534155</v>
      </c>
      <c r="Q34" s="2">
        <v>926.69301908293664</v>
      </c>
      <c r="R34" s="2">
        <v>1011.2474788585939</v>
      </c>
    </row>
    <row r="35" spans="1:18" ht="11.25" customHeight="1" x14ac:dyDescent="0.25">
      <c r="A35" s="50" t="s">
        <v>324</v>
      </c>
      <c r="B35" s="51" t="s">
        <v>325</v>
      </c>
      <c r="C35" s="2">
        <v>1046.6471878949576</v>
      </c>
      <c r="D35" s="2">
        <v>-302.88074999999969</v>
      </c>
      <c r="E35" s="2">
        <v>-232.31786999999971</v>
      </c>
      <c r="F35" s="2">
        <v>-1224.5070799999999</v>
      </c>
      <c r="G35" s="2">
        <v>-1706.7224700000002</v>
      </c>
      <c r="H35" s="2">
        <v>-1328.9414041751033</v>
      </c>
      <c r="I35" s="2">
        <v>-724.50862999999993</v>
      </c>
      <c r="J35" s="2">
        <v>-403.33139000000011</v>
      </c>
      <c r="K35" s="2">
        <v>2262.0625599999998</v>
      </c>
      <c r="L35" s="2">
        <v>2975.8025900000002</v>
      </c>
      <c r="M35" s="2">
        <v>3242.7019995296978</v>
      </c>
      <c r="N35" s="2">
        <v>2611.2278438135427</v>
      </c>
      <c r="O35" s="2">
        <v>5432.5468988290086</v>
      </c>
      <c r="P35" s="2">
        <v>6746.8004688606097</v>
      </c>
      <c r="Q35" s="2">
        <v>6750.9813214066953</v>
      </c>
      <c r="R35" s="2">
        <v>8781.9522744844817</v>
      </c>
    </row>
    <row r="36" spans="1:18" ht="11.25" customHeight="1" x14ac:dyDescent="0.25">
      <c r="A36" s="57" t="s">
        <v>47</v>
      </c>
      <c r="B36" s="53" t="s">
        <v>48</v>
      </c>
      <c r="C36" s="1">
        <v>1057.1563810364732</v>
      </c>
      <c r="D36" s="1">
        <v>-308.18089999999967</v>
      </c>
      <c r="E36" s="1">
        <v>-248.11768999999973</v>
      </c>
      <c r="F36" s="1">
        <v>-1214.0052199999998</v>
      </c>
      <c r="G36" s="1">
        <v>-1705.6224800000002</v>
      </c>
      <c r="H36" s="1">
        <v>-1340.8359462996707</v>
      </c>
      <c r="I36" s="1">
        <v>-736.30877999999996</v>
      </c>
      <c r="J36" s="1">
        <v>-414.0315500000001</v>
      </c>
      <c r="K36" s="1">
        <v>2254.5625099999997</v>
      </c>
      <c r="L36" s="1">
        <v>2963.1025900000004</v>
      </c>
      <c r="M36" s="1">
        <v>3237.3040198045856</v>
      </c>
      <c r="N36" s="1">
        <v>2608.0750808315042</v>
      </c>
      <c r="O36" s="1">
        <v>5431.4959790946996</v>
      </c>
      <c r="P36" s="1">
        <v>6745.7495472668797</v>
      </c>
      <c r="Q36" s="1">
        <v>6749.8826386682813</v>
      </c>
      <c r="R36" s="1">
        <v>8784.0541183748028</v>
      </c>
    </row>
    <row r="37" spans="1:18" ht="11.25" customHeight="1" x14ac:dyDescent="0.25">
      <c r="A37" s="52" t="s">
        <v>49</v>
      </c>
      <c r="B37" s="53" t="s">
        <v>50</v>
      </c>
      <c r="C37" s="1">
        <v>-10.509193141515665</v>
      </c>
      <c r="D37" s="1">
        <v>5.3001500000000004</v>
      </c>
      <c r="E37" s="1">
        <v>15.79982</v>
      </c>
      <c r="F37" s="1">
        <v>-10.501860000000001</v>
      </c>
      <c r="G37" s="1">
        <v>-1.09999</v>
      </c>
      <c r="H37" s="1">
        <v>11.894542124567339</v>
      </c>
      <c r="I37" s="1">
        <v>11.800149999999999</v>
      </c>
      <c r="J37" s="1">
        <v>10.70016</v>
      </c>
      <c r="K37" s="1">
        <v>7.5000500000000008</v>
      </c>
      <c r="L37" s="1">
        <v>12.7</v>
      </c>
      <c r="M37" s="1">
        <v>5.3979797251124459</v>
      </c>
      <c r="N37" s="1">
        <v>3.1527629820384662</v>
      </c>
      <c r="O37" s="1">
        <v>1.0509197343087535</v>
      </c>
      <c r="P37" s="1">
        <v>1.0509215937300473</v>
      </c>
      <c r="Q37" s="1">
        <v>1.0986827384136548</v>
      </c>
      <c r="R37" s="1">
        <v>-2.101843890321959</v>
      </c>
    </row>
    <row r="38" spans="1:18" ht="11.25" customHeight="1" x14ac:dyDescent="0.25">
      <c r="A38" s="50" t="s">
        <v>326</v>
      </c>
      <c r="B38" s="51" t="s">
        <v>327</v>
      </c>
      <c r="C38" s="2">
        <v>518.74370533875617</v>
      </c>
      <c r="D38" s="2">
        <v>-1037.7128</v>
      </c>
      <c r="E38" s="2">
        <v>-1170.19634</v>
      </c>
      <c r="F38" s="2">
        <v>-1665.93543</v>
      </c>
      <c r="G38" s="2">
        <v>-3660.3359400000004</v>
      </c>
      <c r="H38" s="2">
        <v>-3763.2900760119346</v>
      </c>
      <c r="I38" s="2">
        <v>-4176.1119499999995</v>
      </c>
      <c r="J38" s="2">
        <v>-3957.64887</v>
      </c>
      <c r="K38" s="2">
        <v>-4552.9684699999998</v>
      </c>
      <c r="L38" s="2">
        <v>-4658.0519300000005</v>
      </c>
      <c r="M38" s="2">
        <v>-4809.2357098901857</v>
      </c>
      <c r="N38" s="2">
        <v>-4888.7266523144008</v>
      </c>
      <c r="O38" s="2">
        <v>-6753.4401827138208</v>
      </c>
      <c r="P38" s="2">
        <v>-6568.1816088687192</v>
      </c>
      <c r="Q38" s="2">
        <v>-6488.1054723236493</v>
      </c>
      <c r="R38" s="2">
        <v>-6607.3109434511853</v>
      </c>
    </row>
    <row r="39" spans="1:18" ht="11.25" customHeight="1" x14ac:dyDescent="0.25">
      <c r="A39" s="52" t="s">
        <v>53</v>
      </c>
      <c r="B39" s="53" t="s">
        <v>54</v>
      </c>
      <c r="C39" s="1">
        <v>16.432597687971739</v>
      </c>
      <c r="D39" s="1">
        <v>-1.0001899999999999</v>
      </c>
      <c r="E39" s="1">
        <v>-7.2002499999999996</v>
      </c>
      <c r="F39" s="1">
        <v>-6.2</v>
      </c>
      <c r="G39" s="1">
        <v>-2.1</v>
      </c>
      <c r="H39" s="1">
        <v>-14.426752463035491</v>
      </c>
      <c r="I39" s="1">
        <v>-9.9470000000000169E-2</v>
      </c>
      <c r="J39" s="1">
        <v>-6.2822300000000002</v>
      </c>
      <c r="K39" s="1">
        <v>-7.2001999999999997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380.46803823043069</v>
      </c>
      <c r="D40" s="1">
        <v>-584.77672000000007</v>
      </c>
      <c r="E40" s="1">
        <v>-713.30157999999994</v>
      </c>
      <c r="F40" s="1">
        <v>208.61190000000002</v>
      </c>
      <c r="G40" s="1">
        <v>505.32753999999983</v>
      </c>
      <c r="H40" s="1">
        <v>149.32598014237311</v>
      </c>
      <c r="I40" s="1">
        <v>-116.69908000000009</v>
      </c>
      <c r="J40" s="1">
        <v>2.2290700000000356</v>
      </c>
      <c r="K40" s="1">
        <v>-900.89123999999993</v>
      </c>
      <c r="L40" s="1">
        <v>-572.61525000000006</v>
      </c>
      <c r="M40" s="1">
        <v>88.356725664817304</v>
      </c>
      <c r="N40" s="1">
        <v>1363.9587181080888</v>
      </c>
      <c r="O40" s="1">
        <v>1461.8676339377521</v>
      </c>
      <c r="P40" s="1">
        <v>1510.0194498935518</v>
      </c>
      <c r="Q40" s="1">
        <v>1635.7948579544827</v>
      </c>
      <c r="R40" s="1">
        <v>2114.8257977373623</v>
      </c>
    </row>
    <row r="41" spans="1:18" ht="11.25" customHeight="1" x14ac:dyDescent="0.25">
      <c r="A41" s="52" t="s">
        <v>51</v>
      </c>
      <c r="B41" s="53" t="s">
        <v>52</v>
      </c>
      <c r="C41" s="1">
        <v>121.84306942035369</v>
      </c>
      <c r="D41" s="1">
        <v>-451.93589000000003</v>
      </c>
      <c r="E41" s="1">
        <v>-449.69451000000004</v>
      </c>
      <c r="F41" s="1">
        <v>-1868.3473300000001</v>
      </c>
      <c r="G41" s="1">
        <v>-4163.5634799999998</v>
      </c>
      <c r="H41" s="1">
        <v>-3898.1893036912725</v>
      </c>
      <c r="I41" s="1">
        <v>-4059.3133999999995</v>
      </c>
      <c r="J41" s="1">
        <v>-3953.5957100000001</v>
      </c>
      <c r="K41" s="1">
        <v>-3644.8770299999996</v>
      </c>
      <c r="L41" s="1">
        <v>-4085.4366800000007</v>
      </c>
      <c r="M41" s="1">
        <v>-4897.5924355550032</v>
      </c>
      <c r="N41" s="1">
        <v>-6252.6853704224895</v>
      </c>
      <c r="O41" s="1">
        <v>-8215.3078166515734</v>
      </c>
      <c r="P41" s="1">
        <v>-8078.2010587622708</v>
      </c>
      <c r="Q41" s="1">
        <v>-8123.9003302781321</v>
      </c>
      <c r="R41" s="1">
        <v>-8722.1367411885476</v>
      </c>
    </row>
    <row r="42" spans="1:18" ht="11.25" customHeight="1" x14ac:dyDescent="0.25">
      <c r="A42" s="55" t="s">
        <v>57</v>
      </c>
      <c r="B42" s="51" t="s">
        <v>58</v>
      </c>
      <c r="C42" s="2">
        <v>601.64474636628756</v>
      </c>
      <c r="D42" s="2">
        <v>1563.2268300000005</v>
      </c>
      <c r="E42" s="2">
        <v>2121.1366000000003</v>
      </c>
      <c r="F42" s="2">
        <v>2997.5255799999995</v>
      </c>
      <c r="G42" s="2">
        <v>3368.06232</v>
      </c>
      <c r="H42" s="2">
        <v>2987.6264461935107</v>
      </c>
      <c r="I42" s="2">
        <v>2014.395459999999</v>
      </c>
      <c r="J42" s="2">
        <v>1681.4366500000003</v>
      </c>
      <c r="K42" s="2">
        <v>-708.76696999999956</v>
      </c>
      <c r="L42" s="2">
        <v>-1529.6595600000005</v>
      </c>
      <c r="M42" s="2">
        <v>-1640.6697492412129</v>
      </c>
      <c r="N42" s="2">
        <v>-763.45255779799402</v>
      </c>
      <c r="O42" s="2">
        <v>-2316.0523277723264</v>
      </c>
      <c r="P42" s="2">
        <v>-4408.3829142671184</v>
      </c>
      <c r="Q42" s="2">
        <v>-4960.1940602571731</v>
      </c>
      <c r="R42" s="2">
        <v>-7767.6925087988348</v>
      </c>
    </row>
    <row r="43" spans="1:18" ht="11.25" customHeight="1" x14ac:dyDescent="0.25">
      <c r="A43" s="50" t="s">
        <v>59</v>
      </c>
      <c r="B43" s="51" t="s">
        <v>60</v>
      </c>
      <c r="C43" s="2">
        <v>-701.72210903766222</v>
      </c>
      <c r="D43" s="2">
        <v>1006.3516099999998</v>
      </c>
      <c r="E43" s="2">
        <v>384.28075000000001</v>
      </c>
      <c r="F43" s="2">
        <v>-575.12753000000021</v>
      </c>
      <c r="G43" s="2">
        <v>692.99882000000014</v>
      </c>
      <c r="H43" s="2">
        <v>191.63393699170683</v>
      </c>
      <c r="I43" s="2">
        <v>-74.863140000000072</v>
      </c>
      <c r="J43" s="2">
        <v>431.82677999999981</v>
      </c>
      <c r="K43" s="2">
        <v>908.15978000000007</v>
      </c>
      <c r="L43" s="2">
        <v>790.80320000000006</v>
      </c>
      <c r="M43" s="2">
        <v>222.26940960586745</v>
      </c>
      <c r="N43" s="2">
        <v>-134.85451913473537</v>
      </c>
      <c r="O43" s="2">
        <v>682.54568985961737</v>
      </c>
      <c r="P43" s="2">
        <v>1784.2164781434574</v>
      </c>
      <c r="Q43" s="2">
        <v>2464.3480953413018</v>
      </c>
      <c r="R43" s="2">
        <v>3300.5040389292958</v>
      </c>
    </row>
    <row r="44" spans="1:18" ht="11.25" customHeight="1" x14ac:dyDescent="0.25">
      <c r="A44" s="50" t="s">
        <v>328</v>
      </c>
      <c r="B44" s="51" t="s">
        <v>61</v>
      </c>
      <c r="C44" s="2">
        <v>-131.84244908814676</v>
      </c>
      <c r="D44" s="2">
        <v>440.27685000000042</v>
      </c>
      <c r="E44" s="2">
        <v>779.39393000000018</v>
      </c>
      <c r="F44" s="2">
        <v>1499.9276600000003</v>
      </c>
      <c r="G44" s="2">
        <v>2726.9538499999999</v>
      </c>
      <c r="H44" s="2">
        <v>3766.1088521256029</v>
      </c>
      <c r="I44" s="2">
        <v>3240.54801</v>
      </c>
      <c r="J44" s="2">
        <v>1852.4120599999997</v>
      </c>
      <c r="K44" s="2">
        <v>1202.9207300000003</v>
      </c>
      <c r="L44" s="2">
        <v>210.30388000000028</v>
      </c>
      <c r="M44" s="2">
        <v>2311.0735203789973</v>
      </c>
      <c r="N44" s="2">
        <v>1594.5300248794567</v>
      </c>
      <c r="O44" s="2">
        <v>2363.6122144947622</v>
      </c>
      <c r="P44" s="2">
        <v>2672.205509782797</v>
      </c>
      <c r="Q44" s="2">
        <v>3405.9466823195644</v>
      </c>
      <c r="R44" s="2">
        <v>4135.8591162374869</v>
      </c>
    </row>
    <row r="45" spans="1:18" ht="11.25" customHeight="1" x14ac:dyDescent="0.25">
      <c r="A45" s="50" t="s">
        <v>329</v>
      </c>
      <c r="B45" s="51" t="s">
        <v>330</v>
      </c>
      <c r="C45" s="2">
        <v>-303.63210448629076</v>
      </c>
      <c r="D45" s="2">
        <v>-1275.9158000000002</v>
      </c>
      <c r="E45" s="2">
        <v>-1439.2957400000012</v>
      </c>
      <c r="F45" s="2">
        <v>-1172.6873899999991</v>
      </c>
      <c r="G45" s="2">
        <v>-1145.3600800000004</v>
      </c>
      <c r="H45" s="2">
        <v>-1873.8473241458971</v>
      </c>
      <c r="I45" s="2">
        <v>-131.52747999999974</v>
      </c>
      <c r="J45" s="2">
        <v>404.96609999999953</v>
      </c>
      <c r="K45" s="2">
        <v>880.86578000000054</v>
      </c>
      <c r="L45" s="2">
        <v>2209.5761800000005</v>
      </c>
      <c r="M45" s="2">
        <v>590.03370310711864</v>
      </c>
      <c r="N45" s="2">
        <v>1036.0150061673028</v>
      </c>
      <c r="O45" s="2">
        <v>-337.68010540882489</v>
      </c>
      <c r="P45" s="2">
        <v>-946.6297892717364</v>
      </c>
      <c r="Q45" s="2">
        <v>-1679.6025365038909</v>
      </c>
      <c r="R45" s="2">
        <v>-2519.6063298505751</v>
      </c>
    </row>
    <row r="46" spans="1:18" ht="11.25" customHeight="1" x14ac:dyDescent="0.25">
      <c r="A46" s="52" t="s">
        <v>62</v>
      </c>
      <c r="B46" s="53" t="s">
        <v>63</v>
      </c>
      <c r="C46" s="1">
        <v>-15.609560396751641</v>
      </c>
      <c r="D46" s="1">
        <v>54.038900000000012</v>
      </c>
      <c r="E46" s="1">
        <v>56.206210000000013</v>
      </c>
      <c r="F46" s="1">
        <v>8.7999999999999972</v>
      </c>
      <c r="G46" s="1">
        <v>-108.10312999999999</v>
      </c>
      <c r="H46" s="1">
        <v>-74.924968523014343</v>
      </c>
      <c r="I46" s="1">
        <v>162.39920000000001</v>
      </c>
      <c r="J46" s="1">
        <v>-109.20183</v>
      </c>
      <c r="K46" s="1">
        <v>-71.381179999999986</v>
      </c>
      <c r="L46" s="1">
        <v>-122.31504999999999</v>
      </c>
      <c r="M46" s="1">
        <v>-11.942819587953437</v>
      </c>
      <c r="N46" s="1">
        <v>-224.34813482233307</v>
      </c>
      <c r="O46" s="1">
        <v>-505.4925368562653</v>
      </c>
      <c r="P46" s="1">
        <v>-829.39211926751011</v>
      </c>
      <c r="Q46" s="1">
        <v>-783.53303584366699</v>
      </c>
      <c r="R46" s="1">
        <v>-1269.8981680837819</v>
      </c>
    </row>
    <row r="47" spans="1:18" ht="11.25" customHeight="1" x14ac:dyDescent="0.25">
      <c r="A47" s="52" t="s">
        <v>64</v>
      </c>
      <c r="B47" s="53" t="s">
        <v>65</v>
      </c>
      <c r="C47" s="1">
        <v>222.70045541526719</v>
      </c>
      <c r="D47" s="1">
        <v>-7.00158999999997</v>
      </c>
      <c r="E47" s="1">
        <v>393.29693999999995</v>
      </c>
      <c r="F47" s="1">
        <v>384.39215999999999</v>
      </c>
      <c r="G47" s="1">
        <v>-551.26278000000013</v>
      </c>
      <c r="H47" s="1">
        <v>-367.25662118995393</v>
      </c>
      <c r="I47" s="1">
        <v>-1334.3085399999998</v>
      </c>
      <c r="J47" s="1">
        <v>-80.595470000000105</v>
      </c>
      <c r="K47" s="1">
        <v>-103.70479000000019</v>
      </c>
      <c r="L47" s="1">
        <v>149.99916999999991</v>
      </c>
      <c r="M47" s="1">
        <v>84.317531279923102</v>
      </c>
      <c r="N47" s="1">
        <v>33.318136234514164</v>
      </c>
      <c r="O47" s="1">
        <v>100.4584643207279</v>
      </c>
      <c r="P47" s="1">
        <v>48.509802493500516</v>
      </c>
      <c r="Q47" s="1">
        <v>-80.084463971067095</v>
      </c>
      <c r="R47" s="1">
        <v>33.10510744100219</v>
      </c>
    </row>
    <row r="48" spans="1:18" ht="11.25" customHeight="1" x14ac:dyDescent="0.25">
      <c r="A48" s="52" t="s">
        <v>66</v>
      </c>
      <c r="B48" s="53" t="s">
        <v>67</v>
      </c>
      <c r="C48" s="1">
        <v>254.37153608941563</v>
      </c>
      <c r="D48" s="1">
        <v>-55.200040000000001</v>
      </c>
      <c r="E48" s="1">
        <v>-6.6000699999999775</v>
      </c>
      <c r="F48" s="1">
        <v>152.79869000000002</v>
      </c>
      <c r="G48" s="1">
        <v>-37.099620000000002</v>
      </c>
      <c r="H48" s="1">
        <v>45.759554775015999</v>
      </c>
      <c r="I48" s="1">
        <v>24.399269999999998</v>
      </c>
      <c r="J48" s="1">
        <v>5.499850000000011</v>
      </c>
      <c r="K48" s="1">
        <v>86.701260000000005</v>
      </c>
      <c r="L48" s="1">
        <v>-33.999560000000002</v>
      </c>
      <c r="M48" s="1">
        <v>-17.698249853431836</v>
      </c>
      <c r="N48" s="1">
        <v>115.50551453308756</v>
      </c>
      <c r="O48" s="1">
        <v>291.63057549180127</v>
      </c>
      <c r="P48" s="1">
        <v>-359.10474062145386</v>
      </c>
      <c r="Q48" s="1">
        <v>-644.16806249038132</v>
      </c>
      <c r="R48" s="1">
        <v>-642.25632598476125</v>
      </c>
    </row>
    <row r="49" spans="1:18" ht="11.25" customHeight="1" x14ac:dyDescent="0.25">
      <c r="A49" s="52" t="s">
        <v>68</v>
      </c>
      <c r="B49" s="53" t="s">
        <v>69</v>
      </c>
      <c r="C49" s="1">
        <v>-12.228908167817453</v>
      </c>
      <c r="D49" s="1">
        <v>-3.7999000000000001</v>
      </c>
      <c r="E49" s="1">
        <v>-48.900939999999999</v>
      </c>
      <c r="F49" s="1">
        <v>-20.599999999999998</v>
      </c>
      <c r="G49" s="1">
        <v>-48.799410000000002</v>
      </c>
      <c r="H49" s="1">
        <v>-42.227954523741325</v>
      </c>
      <c r="I49" s="1">
        <v>-12.199910000000001</v>
      </c>
      <c r="J49" s="1">
        <v>20.991250000000001</v>
      </c>
      <c r="K49" s="1">
        <v>-26.300339999999998</v>
      </c>
      <c r="L49" s="1">
        <v>-18.000359999999997</v>
      </c>
      <c r="M49" s="1">
        <v>-147.93848245097075</v>
      </c>
      <c r="N49" s="1">
        <v>-32.411427192379165</v>
      </c>
      <c r="O49" s="1">
        <v>151.83478346823784</v>
      </c>
      <c r="P49" s="1">
        <v>-17.579063870264751</v>
      </c>
      <c r="Q49" s="1">
        <v>3.821529641871956</v>
      </c>
      <c r="R49" s="1">
        <v>55.030094582975124</v>
      </c>
    </row>
    <row r="50" spans="1:18" ht="11.25" customHeight="1" x14ac:dyDescent="0.25">
      <c r="A50" s="52" t="s">
        <v>70</v>
      </c>
      <c r="B50" s="53" t="s">
        <v>71</v>
      </c>
      <c r="C50" s="1">
        <v>-344.892694109594</v>
      </c>
      <c r="D50" s="1">
        <v>1.898970000000006</v>
      </c>
      <c r="E50" s="1">
        <v>-15.3003</v>
      </c>
      <c r="F50" s="1">
        <v>24.299849999999996</v>
      </c>
      <c r="G50" s="1">
        <v>-20.799830000000007</v>
      </c>
      <c r="H50" s="1">
        <v>42.532076347105857</v>
      </c>
      <c r="I50" s="1">
        <v>49.204390000000004</v>
      </c>
      <c r="J50" s="1">
        <v>-2.3988200000000006</v>
      </c>
      <c r="K50" s="1">
        <v>20.399919999999995</v>
      </c>
      <c r="L50" s="1">
        <v>28.061280000000004</v>
      </c>
      <c r="M50" s="1">
        <v>2.9877775296479623</v>
      </c>
      <c r="N50" s="1">
        <v>-1.842017020107626</v>
      </c>
      <c r="O50" s="1">
        <v>3.4632705322678827</v>
      </c>
      <c r="P50" s="1">
        <v>26.034212063588527</v>
      </c>
      <c r="Q50" s="1">
        <v>-17.099255995553094</v>
      </c>
      <c r="R50" s="1">
        <v>17.511306555239987</v>
      </c>
    </row>
    <row r="51" spans="1:18" ht="11.25" customHeight="1" x14ac:dyDescent="0.25">
      <c r="A51" s="52" t="s">
        <v>72</v>
      </c>
      <c r="B51" s="53" t="s">
        <v>73</v>
      </c>
      <c r="C51" s="1">
        <v>-407.97293331681044</v>
      </c>
      <c r="D51" s="1">
        <v>-1265.8521400000002</v>
      </c>
      <c r="E51" s="1">
        <v>-1817.9975800000011</v>
      </c>
      <c r="F51" s="1">
        <v>-1722.3780899999992</v>
      </c>
      <c r="G51" s="1">
        <v>-379.29531000000031</v>
      </c>
      <c r="H51" s="1">
        <v>-1477.7294110313094</v>
      </c>
      <c r="I51" s="1">
        <v>978.97811000000002</v>
      </c>
      <c r="J51" s="1">
        <v>570.67111999999963</v>
      </c>
      <c r="K51" s="1">
        <v>975.15091000000075</v>
      </c>
      <c r="L51" s="1">
        <v>2205.8307000000004</v>
      </c>
      <c r="M51" s="1">
        <v>680.30794618990365</v>
      </c>
      <c r="N51" s="1">
        <v>1145.7929344345209</v>
      </c>
      <c r="O51" s="1">
        <v>-379.57466236559446</v>
      </c>
      <c r="P51" s="1">
        <v>184.90211993040344</v>
      </c>
      <c r="Q51" s="1">
        <v>-158.53924784509411</v>
      </c>
      <c r="R51" s="1">
        <v>-713.09834436124947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-32652.120951562047</v>
      </c>
      <c r="D61" s="4">
        <v>-34959.299999999996</v>
      </c>
      <c r="E61" s="4">
        <v>-30617.500000000004</v>
      </c>
      <c r="F61" s="4">
        <v>-30443.4</v>
      </c>
      <c r="G61" s="4">
        <v>-33455.300000000003</v>
      </c>
      <c r="H61" s="4">
        <v>-33165.090283748919</v>
      </c>
      <c r="I61" s="4">
        <v>-34504.800000000003</v>
      </c>
      <c r="J61" s="4">
        <v>-36377.5</v>
      </c>
      <c r="K61" s="4">
        <v>-39529</v>
      </c>
      <c r="L61" s="4">
        <v>-41558.6</v>
      </c>
      <c r="M61" s="4">
        <v>-47226.831948027124</v>
      </c>
      <c r="N61" s="4">
        <v>-46231.656635139036</v>
      </c>
      <c r="O61" s="4">
        <v>-52426.196617942114</v>
      </c>
      <c r="P61" s="4">
        <v>-59221.00410814942</v>
      </c>
      <c r="Q61" s="4">
        <v>-61987.91439763063</v>
      </c>
      <c r="R61" s="4">
        <v>-64123.841597401341</v>
      </c>
    </row>
    <row r="62" spans="1:18" ht="11.25" customHeight="1" x14ac:dyDescent="0.25">
      <c r="A62" s="48" t="s">
        <v>91</v>
      </c>
      <c r="B62" s="49" t="s">
        <v>92</v>
      </c>
      <c r="C62" s="3">
        <v>-30687.302952135276</v>
      </c>
      <c r="D62" s="3">
        <v>-32605.199999999993</v>
      </c>
      <c r="E62" s="3">
        <v>-27428.100000000002</v>
      </c>
      <c r="F62" s="3">
        <v>-26561.300000000003</v>
      </c>
      <c r="G62" s="3">
        <v>-28284</v>
      </c>
      <c r="H62" s="3">
        <v>-26940.288525843127</v>
      </c>
      <c r="I62" s="3">
        <v>-27171.999999999996</v>
      </c>
      <c r="J62" s="3">
        <v>-27037</v>
      </c>
      <c r="K62" s="3">
        <v>-28570.499999999996</v>
      </c>
      <c r="L62" s="3">
        <v>-28873.200000000004</v>
      </c>
      <c r="M62" s="3">
        <v>-32408.450367822665</v>
      </c>
      <c r="N62" s="3">
        <v>-26844.654628833494</v>
      </c>
      <c r="O62" s="3">
        <v>-28878.642399923581</v>
      </c>
      <c r="P62" s="3">
        <v>-31950.200630553161</v>
      </c>
      <c r="Q62" s="3">
        <v>-32244.817044043168</v>
      </c>
      <c r="R62" s="3">
        <v>-29326.741186586412</v>
      </c>
    </row>
    <row r="63" spans="1:18" ht="11.25" customHeight="1" x14ac:dyDescent="0.25">
      <c r="A63" s="48" t="s">
        <v>93</v>
      </c>
      <c r="B63" s="49" t="s">
        <v>94</v>
      </c>
      <c r="C63" s="3">
        <v>-1911.0060189165956</v>
      </c>
      <c r="D63" s="3">
        <v>-2296.1</v>
      </c>
      <c r="E63" s="3">
        <v>-3122.7</v>
      </c>
      <c r="F63" s="3">
        <v>-3802.1</v>
      </c>
      <c r="G63" s="3">
        <v>-5068.2999999999993</v>
      </c>
      <c r="H63" s="3">
        <v>-6057.8484761631807</v>
      </c>
      <c r="I63" s="3">
        <v>-7078.5999999999995</v>
      </c>
      <c r="J63" s="3">
        <v>-8976.1999999999989</v>
      </c>
      <c r="K63" s="3">
        <v>-10279</v>
      </c>
      <c r="L63" s="3">
        <v>-11441.1</v>
      </c>
      <c r="M63" s="3">
        <v>-12842.337823636193</v>
      </c>
      <c r="N63" s="3">
        <v>-15449.245246966666</v>
      </c>
      <c r="O63" s="3">
        <v>-17714.34030763352</v>
      </c>
      <c r="P63" s="3">
        <v>-20277.037355498229</v>
      </c>
      <c r="Q63" s="3">
        <v>-21763.447023980123</v>
      </c>
      <c r="R63" s="3">
        <v>-25956.195662558519</v>
      </c>
    </row>
    <row r="64" spans="1:18" ht="11.25" customHeight="1" x14ac:dyDescent="0.25">
      <c r="A64" s="48" t="s">
        <v>334</v>
      </c>
      <c r="B64" s="49" t="s">
        <v>335</v>
      </c>
      <c r="C64" s="3">
        <v>-10.222604375656841</v>
      </c>
      <c r="D64" s="3">
        <v>-16.299999999999997</v>
      </c>
      <c r="E64" s="3">
        <v>-24.200000000000003</v>
      </c>
      <c r="F64" s="3">
        <v>-37.900000000000006</v>
      </c>
      <c r="G64" s="3">
        <v>-62.6</v>
      </c>
      <c r="H64" s="3">
        <v>-125.58517244673723</v>
      </c>
      <c r="I64" s="3">
        <v>-214.29999999999998</v>
      </c>
      <c r="J64" s="3">
        <v>-324.3</v>
      </c>
      <c r="K64" s="3">
        <v>-639.5</v>
      </c>
      <c r="L64" s="3">
        <v>-1205.7</v>
      </c>
      <c r="M64" s="3">
        <v>-1934.9383777586741</v>
      </c>
      <c r="N64" s="3">
        <v>-3896.6513805292852</v>
      </c>
      <c r="O64" s="3">
        <v>-5793.4938377758581</v>
      </c>
      <c r="P64" s="3">
        <v>-6957.6526225279504</v>
      </c>
      <c r="Q64" s="3">
        <v>-7938.1150281838209</v>
      </c>
      <c r="R64" s="3">
        <v>-8798.8678704499798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-10.222604375656841</v>
      </c>
      <c r="D66" s="2">
        <v>-16.299999999999997</v>
      </c>
      <c r="E66" s="2">
        <v>-24.200000000000003</v>
      </c>
      <c r="F66" s="2">
        <v>-37.900000000000006</v>
      </c>
      <c r="G66" s="2">
        <v>-62.6</v>
      </c>
      <c r="H66" s="2">
        <v>-125.58517244673723</v>
      </c>
      <c r="I66" s="2">
        <v>-214.29999999999998</v>
      </c>
      <c r="J66" s="2">
        <v>-324.3</v>
      </c>
      <c r="K66" s="2">
        <v>-639.5</v>
      </c>
      <c r="L66" s="2">
        <v>-1205.7</v>
      </c>
      <c r="M66" s="2">
        <v>-1934.9383777586741</v>
      </c>
      <c r="N66" s="2">
        <v>-3896.6513805292852</v>
      </c>
      <c r="O66" s="2">
        <v>-5793.4938377758581</v>
      </c>
      <c r="P66" s="2">
        <v>-6957.6526225279504</v>
      </c>
      <c r="Q66" s="2">
        <v>-7938.1150281838209</v>
      </c>
      <c r="R66" s="2">
        <v>-8798.8678704499798</v>
      </c>
    </row>
    <row r="67" spans="1:18" ht="11.25" customHeight="1" x14ac:dyDescent="0.25">
      <c r="A67" s="48" t="s">
        <v>99</v>
      </c>
      <c r="B67" s="49" t="s">
        <v>100</v>
      </c>
      <c r="C67" s="3">
        <v>-43.589376134517956</v>
      </c>
      <c r="D67" s="3">
        <v>-41.7</v>
      </c>
      <c r="E67" s="3">
        <v>-42.5</v>
      </c>
      <c r="F67" s="3">
        <v>-42.1</v>
      </c>
      <c r="G67" s="3">
        <v>-40.4</v>
      </c>
      <c r="H67" s="3">
        <v>-41.368109295882313</v>
      </c>
      <c r="I67" s="3">
        <v>-39.9</v>
      </c>
      <c r="J67" s="3">
        <v>-40</v>
      </c>
      <c r="K67" s="3">
        <v>-40</v>
      </c>
      <c r="L67" s="3">
        <v>-38.6</v>
      </c>
      <c r="M67" s="3">
        <v>-41.105378809592047</v>
      </c>
      <c r="N67" s="3">
        <v>-41.105378809591933</v>
      </c>
      <c r="O67" s="3">
        <v>-39.720072609152588</v>
      </c>
      <c r="P67" s="3">
        <v>-36.113499570077387</v>
      </c>
      <c r="Q67" s="3">
        <v>-41.535301423521574</v>
      </c>
      <c r="R67" s="3">
        <v>-42.036877806439243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32652.120951562047</v>
      </c>
      <c r="D79" s="4">
        <v>34959.299999999996</v>
      </c>
      <c r="E79" s="4">
        <v>30617.499999999996</v>
      </c>
      <c r="F79" s="4">
        <v>30443.400000000005</v>
      </c>
      <c r="G79" s="4">
        <v>33455.299999999996</v>
      </c>
      <c r="H79" s="4">
        <v>33165.090283748941</v>
      </c>
      <c r="I79" s="4">
        <v>34504.799999999996</v>
      </c>
      <c r="J79" s="4">
        <v>36377.5</v>
      </c>
      <c r="K79" s="4">
        <v>39529.000000000007</v>
      </c>
      <c r="L79" s="4">
        <v>41558.599999999991</v>
      </c>
      <c r="M79" s="4">
        <v>47226.831948027124</v>
      </c>
      <c r="N79" s="4">
        <v>46231.656635139028</v>
      </c>
      <c r="O79" s="4">
        <v>52426.196617942114</v>
      </c>
      <c r="P79" s="4">
        <v>59221.004108149442</v>
      </c>
      <c r="Q79" s="4">
        <v>61987.91439763063</v>
      </c>
      <c r="R79" s="4">
        <v>64123.841597401333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397</v>
      </c>
      <c r="B1" s="43" t="s">
        <v>196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784.86640460225317</v>
      </c>
      <c r="D2" s="30">
        <v>761.66777999999977</v>
      </c>
      <c r="E2" s="30">
        <v>953.31868000000031</v>
      </c>
      <c r="F2" s="30">
        <v>655.0107699999935</v>
      </c>
      <c r="G2" s="30">
        <v>671.07694999999876</v>
      </c>
      <c r="H2" s="30">
        <v>559.66135956325525</v>
      </c>
      <c r="I2" s="30">
        <v>701.57167999999729</v>
      </c>
      <c r="J2" s="30">
        <v>709.98401000000013</v>
      </c>
      <c r="K2" s="30">
        <v>718.40371000000232</v>
      </c>
      <c r="L2" s="30">
        <v>813.15155000000232</v>
      </c>
      <c r="M2" s="30">
        <v>960.465516590677</v>
      </c>
      <c r="N2" s="30">
        <v>915.19086065776719</v>
      </c>
      <c r="O2" s="30">
        <v>831.09735440305303</v>
      </c>
      <c r="P2" s="30">
        <v>845.70636227304567</v>
      </c>
      <c r="Q2" s="30">
        <v>888.50353486878521</v>
      </c>
      <c r="R2" s="30">
        <v>858.94094122889146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784.86640460225317</v>
      </c>
      <c r="D21" s="4">
        <v>761.66777999999977</v>
      </c>
      <c r="E21" s="4">
        <v>953.31868000000031</v>
      </c>
      <c r="F21" s="4">
        <v>655.0107699999935</v>
      </c>
      <c r="G21" s="4">
        <v>671.07694999999876</v>
      </c>
      <c r="H21" s="4">
        <v>559.66135956325525</v>
      </c>
      <c r="I21" s="4">
        <v>701.57167999999729</v>
      </c>
      <c r="J21" s="4">
        <v>709.98401000000013</v>
      </c>
      <c r="K21" s="4">
        <v>718.40371000000232</v>
      </c>
      <c r="L21" s="4">
        <v>813.15155000000232</v>
      </c>
      <c r="M21" s="4">
        <v>960.465516590677</v>
      </c>
      <c r="N21" s="4">
        <v>915.19086065776719</v>
      </c>
      <c r="O21" s="4">
        <v>831.09735440305303</v>
      </c>
      <c r="P21" s="4">
        <v>845.70636227304567</v>
      </c>
      <c r="Q21" s="4">
        <v>888.50353486878521</v>
      </c>
      <c r="R21" s="4">
        <v>858.94094122889146</v>
      </c>
    </row>
    <row r="22" spans="1:18" ht="11.25" customHeight="1" x14ac:dyDescent="0.25">
      <c r="A22" s="48" t="s">
        <v>313</v>
      </c>
      <c r="B22" s="49" t="s">
        <v>314</v>
      </c>
      <c r="C22" s="3">
        <v>20287.114715972959</v>
      </c>
      <c r="D22" s="3">
        <v>18700.609260000001</v>
      </c>
      <c r="E22" s="3">
        <v>27709.871759999998</v>
      </c>
      <c r="F22" s="3">
        <v>22163.361329999996</v>
      </c>
      <c r="G22" s="3">
        <v>19459.571400000001</v>
      </c>
      <c r="H22" s="3">
        <v>17504.201040885153</v>
      </c>
      <c r="I22" s="3">
        <v>21411.769969999998</v>
      </c>
      <c r="J22" s="3">
        <v>22997.922579999999</v>
      </c>
      <c r="K22" s="3">
        <v>22145.141670000001</v>
      </c>
      <c r="L22" s="3">
        <v>23759.559620000004</v>
      </c>
      <c r="M22" s="3">
        <v>25272.963830934288</v>
      </c>
      <c r="N22" s="3">
        <v>24569.785499591042</v>
      </c>
      <c r="O22" s="3">
        <v>23449.167051326145</v>
      </c>
      <c r="P22" s="3">
        <v>21300.734062009036</v>
      </c>
      <c r="Q22" s="3">
        <v>22486.898011038262</v>
      </c>
      <c r="R22" s="3">
        <v>22287.877299977266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20287.114715972959</v>
      </c>
      <c r="D26" s="2">
        <v>18700.609260000001</v>
      </c>
      <c r="E26" s="2">
        <v>27709.871759999998</v>
      </c>
      <c r="F26" s="2">
        <v>22163.361329999996</v>
      </c>
      <c r="G26" s="2">
        <v>19459.571400000001</v>
      </c>
      <c r="H26" s="2">
        <v>17504.201040885153</v>
      </c>
      <c r="I26" s="2">
        <v>21411.769969999998</v>
      </c>
      <c r="J26" s="2">
        <v>22997.922579999999</v>
      </c>
      <c r="K26" s="2">
        <v>22145.141670000001</v>
      </c>
      <c r="L26" s="2">
        <v>23759.559620000004</v>
      </c>
      <c r="M26" s="2">
        <v>25272.963830934288</v>
      </c>
      <c r="N26" s="2">
        <v>24569.785499591042</v>
      </c>
      <c r="O26" s="2">
        <v>23449.167051326145</v>
      </c>
      <c r="P26" s="2">
        <v>21300.734062009036</v>
      </c>
      <c r="Q26" s="2">
        <v>22486.898011038262</v>
      </c>
      <c r="R26" s="2">
        <v>22287.877299977266</v>
      </c>
    </row>
    <row r="27" spans="1:18" ht="11.25" customHeight="1" x14ac:dyDescent="0.25">
      <c r="A27" s="52" t="s">
        <v>37</v>
      </c>
      <c r="B27" s="53" t="s">
        <v>38</v>
      </c>
      <c r="C27" s="1">
        <v>20287.114715972959</v>
      </c>
      <c r="D27" s="1">
        <v>18700.609260000001</v>
      </c>
      <c r="E27" s="1">
        <v>27709.871759999998</v>
      </c>
      <c r="F27" s="1">
        <v>22163.361329999996</v>
      </c>
      <c r="G27" s="1">
        <v>19459.571400000001</v>
      </c>
      <c r="H27" s="1">
        <v>17504.201040885153</v>
      </c>
      <c r="I27" s="1">
        <v>21411.769969999998</v>
      </c>
      <c r="J27" s="1">
        <v>22997.922579999999</v>
      </c>
      <c r="K27" s="1">
        <v>22145.141670000001</v>
      </c>
      <c r="L27" s="1">
        <v>23759.559620000004</v>
      </c>
      <c r="M27" s="1">
        <v>25272.963830934288</v>
      </c>
      <c r="N27" s="1">
        <v>24569.785499591042</v>
      </c>
      <c r="O27" s="1">
        <v>23449.167051326145</v>
      </c>
      <c r="P27" s="1">
        <v>21300.734062009036</v>
      </c>
      <c r="Q27" s="1">
        <v>22486.898011038262</v>
      </c>
      <c r="R27" s="1">
        <v>22287.877299977266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-19502.248311370706</v>
      </c>
      <c r="D30" s="3">
        <v>-17938.941480000001</v>
      </c>
      <c r="E30" s="3">
        <v>-26756.553079999998</v>
      </c>
      <c r="F30" s="3">
        <v>-21508.350560000003</v>
      </c>
      <c r="G30" s="3">
        <v>-18788.494450000002</v>
      </c>
      <c r="H30" s="3">
        <v>-16944.539681321898</v>
      </c>
      <c r="I30" s="3">
        <v>-20710.19829</v>
      </c>
      <c r="J30" s="3">
        <v>-22287.938569999998</v>
      </c>
      <c r="K30" s="3">
        <v>-21426.737959999999</v>
      </c>
      <c r="L30" s="3">
        <v>-22946.408070000001</v>
      </c>
      <c r="M30" s="3">
        <v>-24312.498314343611</v>
      </c>
      <c r="N30" s="3">
        <v>-23654.594638933275</v>
      </c>
      <c r="O30" s="3">
        <v>-22618.069696923092</v>
      </c>
      <c r="P30" s="3">
        <v>-20455.027699735991</v>
      </c>
      <c r="Q30" s="3">
        <v>-21598.394476169477</v>
      </c>
      <c r="R30" s="3">
        <v>-21428.936358748375</v>
      </c>
    </row>
    <row r="31" spans="1:18" ht="11.25" customHeight="1" x14ac:dyDescent="0.25">
      <c r="A31" s="50" t="s">
        <v>321</v>
      </c>
      <c r="B31" s="51" t="s">
        <v>322</v>
      </c>
      <c r="C31" s="2">
        <v>12.993243589678444</v>
      </c>
      <c r="D31" s="2">
        <v>0</v>
      </c>
      <c r="E31" s="2">
        <v>-48.402509999999992</v>
      </c>
      <c r="F31" s="2">
        <v>-243.50088</v>
      </c>
      <c r="G31" s="2">
        <v>-1.19977</v>
      </c>
      <c r="H31" s="2">
        <v>0</v>
      </c>
      <c r="I31" s="2">
        <v>0</v>
      </c>
      <c r="J31" s="2">
        <v>-6.6464900000000009</v>
      </c>
      <c r="K31" s="2">
        <v>-5.99932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-2.197424277936864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12.993243589678444</v>
      </c>
      <c r="D32" s="1">
        <v>0</v>
      </c>
      <c r="E32" s="1">
        <v>49.7</v>
      </c>
      <c r="F32" s="1">
        <v>-231.7</v>
      </c>
      <c r="G32" s="1">
        <v>-1.19977</v>
      </c>
      <c r="H32" s="1">
        <v>0</v>
      </c>
      <c r="I32" s="1">
        <v>0</v>
      </c>
      <c r="J32" s="1">
        <v>-6.6464900000000009</v>
      </c>
      <c r="K32" s="1">
        <v>-5.99932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-2.197424277936864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-98.102509999999995</v>
      </c>
      <c r="F33" s="1">
        <v>-11.800879999999999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-391.87356513235</v>
      </c>
      <c r="D34" s="2">
        <v>-98.07283000000001</v>
      </c>
      <c r="E34" s="2">
        <v>-877.95065999999997</v>
      </c>
      <c r="F34" s="2">
        <v>-1142.86941</v>
      </c>
      <c r="G34" s="2">
        <v>-63.79390999999999</v>
      </c>
      <c r="H34" s="2">
        <v>-163.08438831401824</v>
      </c>
      <c r="I34" s="2">
        <v>-112.38766</v>
      </c>
      <c r="J34" s="2">
        <v>-91.597179999999994</v>
      </c>
      <c r="K34" s="2">
        <v>-90.20223</v>
      </c>
      <c r="L34" s="2">
        <v>-99.288820000000001</v>
      </c>
      <c r="M34" s="2">
        <v>-92.696087859648244</v>
      </c>
      <c r="N34" s="2">
        <v>-83.810962682191331</v>
      </c>
      <c r="O34" s="2">
        <v>-54.040399078412065</v>
      </c>
      <c r="P34" s="2">
        <v>-57.300177207200726</v>
      </c>
      <c r="Q34" s="2">
        <v>-101.89304477302096</v>
      </c>
      <c r="R34" s="2">
        <v>-110.96770971507733</v>
      </c>
    </row>
    <row r="35" spans="1:18" ht="11.25" customHeight="1" x14ac:dyDescent="0.25">
      <c r="A35" s="50" t="s">
        <v>324</v>
      </c>
      <c r="B35" s="51" t="s">
        <v>325</v>
      </c>
      <c r="C35" s="2">
        <v>-476.06646267616401</v>
      </c>
      <c r="D35" s="2">
        <v>-70.806079999999994</v>
      </c>
      <c r="E35" s="2">
        <v>-23.498640000000002</v>
      </c>
      <c r="F35" s="2">
        <v>-19.597730000000002</v>
      </c>
      <c r="G35" s="2">
        <v>-104.46620999999999</v>
      </c>
      <c r="H35" s="2">
        <v>-75.381949191691518</v>
      </c>
      <c r="I35" s="2">
        <v>-30.201049999999999</v>
      </c>
      <c r="J35" s="2">
        <v>-19.499590000000001</v>
      </c>
      <c r="K35" s="2">
        <v>-121.60553999999999</v>
      </c>
      <c r="L35" s="2">
        <v>-114.00942999999999</v>
      </c>
      <c r="M35" s="2">
        <v>-158.40284642390182</v>
      </c>
      <c r="N35" s="2">
        <v>-126.13453070627227</v>
      </c>
      <c r="O35" s="2">
        <v>-166.47341141012794</v>
      </c>
      <c r="P35" s="2">
        <v>-182.35903897189195</v>
      </c>
      <c r="Q35" s="2">
        <v>-164.1588742729555</v>
      </c>
      <c r="R35" s="2">
        <v>-595.29968870760285</v>
      </c>
    </row>
    <row r="36" spans="1:18" ht="11.25" customHeight="1" x14ac:dyDescent="0.25">
      <c r="A36" s="57" t="s">
        <v>47</v>
      </c>
      <c r="B36" s="53" t="s">
        <v>48</v>
      </c>
      <c r="C36" s="1">
        <v>-471.86277489552009</v>
      </c>
      <c r="D36" s="1">
        <v>-70.806079999999994</v>
      </c>
      <c r="E36" s="1">
        <v>-23.498670000000001</v>
      </c>
      <c r="F36" s="1">
        <v>-18.497720000000001</v>
      </c>
      <c r="G36" s="1">
        <v>-104.46620999999999</v>
      </c>
      <c r="H36" s="1">
        <v>-75.381949191691518</v>
      </c>
      <c r="I36" s="1">
        <v>-30.201049999999999</v>
      </c>
      <c r="J36" s="1">
        <v>-19.499590000000001</v>
      </c>
      <c r="K36" s="1">
        <v>-121.60553999999999</v>
      </c>
      <c r="L36" s="1">
        <v>-114.00942999999999</v>
      </c>
      <c r="M36" s="1">
        <v>-158.40284642390182</v>
      </c>
      <c r="N36" s="1">
        <v>-121.95473147067895</v>
      </c>
      <c r="O36" s="1">
        <v>-166.47341141012794</v>
      </c>
      <c r="P36" s="1">
        <v>-182.35903897189195</v>
      </c>
      <c r="Q36" s="1">
        <v>-164.1588742729555</v>
      </c>
      <c r="R36" s="1">
        <v>-595.29968870760285</v>
      </c>
    </row>
    <row r="37" spans="1:18" ht="11.25" customHeight="1" x14ac:dyDescent="0.25">
      <c r="A37" s="52" t="s">
        <v>49</v>
      </c>
      <c r="B37" s="53" t="s">
        <v>50</v>
      </c>
      <c r="C37" s="1">
        <v>-4.2036877806439303</v>
      </c>
      <c r="D37" s="1">
        <v>0</v>
      </c>
      <c r="E37" s="1">
        <v>3.0000000000196536E-5</v>
      </c>
      <c r="F37" s="1">
        <v>-1.1000099999999999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-4.1797992355933271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-587.96186592514027</v>
      </c>
      <c r="D38" s="2">
        <v>-255.39662999999999</v>
      </c>
      <c r="E38" s="2">
        <v>-1931.81862</v>
      </c>
      <c r="F38" s="2">
        <v>-1385.9087099999999</v>
      </c>
      <c r="G38" s="2">
        <v>-183.50198999999998</v>
      </c>
      <c r="H38" s="2">
        <v>-142.30642367488016</v>
      </c>
      <c r="I38" s="2">
        <v>-216.20885000000001</v>
      </c>
      <c r="J38" s="2">
        <v>-284.31510000000003</v>
      </c>
      <c r="K38" s="2">
        <v>-522.18786</v>
      </c>
      <c r="L38" s="2">
        <v>-975.17527999999993</v>
      </c>
      <c r="M38" s="2">
        <v>-893.87880235175385</v>
      </c>
      <c r="N38" s="2">
        <v>-691.00807995121409</v>
      </c>
      <c r="O38" s="2">
        <v>-103.1324357917505</v>
      </c>
      <c r="P38" s="2">
        <v>-262.75441056903628</v>
      </c>
      <c r="Q38" s="2">
        <v>-375.9221890887211</v>
      </c>
      <c r="R38" s="2">
        <v>-228.37097053697556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-119.13632260982624</v>
      </c>
      <c r="D40" s="1">
        <v>-15.590160000000001</v>
      </c>
      <c r="E40" s="1">
        <v>-2031.4170799999999</v>
      </c>
      <c r="F40" s="1">
        <v>-1409.2112999999999</v>
      </c>
      <c r="G40" s="1">
        <v>-375.09694999999999</v>
      </c>
      <c r="H40" s="1">
        <v>-37.308509207023384</v>
      </c>
      <c r="I40" s="1">
        <v>-7.2080200000000003</v>
      </c>
      <c r="J40" s="1">
        <v>-52.710679999999996</v>
      </c>
      <c r="K40" s="1">
        <v>-15.56231</v>
      </c>
      <c r="L40" s="1">
        <v>-158.37456</v>
      </c>
      <c r="M40" s="1">
        <v>-13.469342565336436</v>
      </c>
      <c r="N40" s="1">
        <v>-45.309677688947303</v>
      </c>
      <c r="O40" s="1">
        <v>-20.731192632821191</v>
      </c>
      <c r="P40" s="1">
        <v>-29.9512940084267</v>
      </c>
      <c r="Q40" s="1">
        <v>-179.06536538704492</v>
      </c>
      <c r="R40" s="1">
        <v>-123.06375961865052</v>
      </c>
    </row>
    <row r="41" spans="1:18" ht="11.25" customHeight="1" x14ac:dyDescent="0.25">
      <c r="A41" s="52" t="s">
        <v>51</v>
      </c>
      <c r="B41" s="53" t="s">
        <v>52</v>
      </c>
      <c r="C41" s="1">
        <v>-468.82554331531401</v>
      </c>
      <c r="D41" s="1">
        <v>-239.80646999999999</v>
      </c>
      <c r="E41" s="1">
        <v>99.598459999999989</v>
      </c>
      <c r="F41" s="1">
        <v>23.302590000000009</v>
      </c>
      <c r="G41" s="1">
        <v>191.59496000000001</v>
      </c>
      <c r="H41" s="1">
        <v>-104.99791446785679</v>
      </c>
      <c r="I41" s="1">
        <v>-209.00083000000001</v>
      </c>
      <c r="J41" s="1">
        <v>-231.60442</v>
      </c>
      <c r="K41" s="1">
        <v>-506.62554999999998</v>
      </c>
      <c r="L41" s="1">
        <v>-816.80071999999996</v>
      </c>
      <c r="M41" s="1">
        <v>-880.40945978641741</v>
      </c>
      <c r="N41" s="1">
        <v>-645.69840226226677</v>
      </c>
      <c r="O41" s="1">
        <v>-82.401243158929304</v>
      </c>
      <c r="P41" s="1">
        <v>-232.80311656060957</v>
      </c>
      <c r="Q41" s="1">
        <v>-196.85682370167618</v>
      </c>
      <c r="R41" s="1">
        <v>-105.30721091832504</v>
      </c>
    </row>
    <row r="42" spans="1:18" ht="11.25" customHeight="1" x14ac:dyDescent="0.25">
      <c r="A42" s="55" t="s">
        <v>57</v>
      </c>
      <c r="B42" s="51" t="s">
        <v>58</v>
      </c>
      <c r="C42" s="2">
        <v>3.0141345128495232</v>
      </c>
      <c r="D42" s="2">
        <v>-967.14528000000007</v>
      </c>
      <c r="E42" s="2">
        <v>-577.12923000000012</v>
      </c>
      <c r="F42" s="2">
        <v>-723.16417000000013</v>
      </c>
      <c r="G42" s="2">
        <v>-1034.48561</v>
      </c>
      <c r="H42" s="2">
        <v>-1338.0147675915923</v>
      </c>
      <c r="I42" s="2">
        <v>-1708.69679</v>
      </c>
      <c r="J42" s="2">
        <v>-1237.3152599999999</v>
      </c>
      <c r="K42" s="2">
        <v>-1305.2053000000001</v>
      </c>
      <c r="L42" s="2">
        <v>-1213.6783800000001</v>
      </c>
      <c r="M42" s="2">
        <v>-1177.6025926448465</v>
      </c>
      <c r="N42" s="2">
        <v>-1335.2156258212731</v>
      </c>
      <c r="O42" s="2">
        <v>-1533.2751914041287</v>
      </c>
      <c r="P42" s="2">
        <v>-884.23374957577619</v>
      </c>
      <c r="Q42" s="2">
        <v>-1230.5895579913627</v>
      </c>
      <c r="R42" s="2">
        <v>-1470.5263568381672</v>
      </c>
    </row>
    <row r="43" spans="1:18" ht="11.25" customHeight="1" x14ac:dyDescent="0.25">
      <c r="A43" s="50" t="s">
        <v>59</v>
      </c>
      <c r="B43" s="51" t="s">
        <v>60</v>
      </c>
      <c r="C43" s="2">
        <v>-2944.5261440785839</v>
      </c>
      <c r="D43" s="2">
        <v>-1822.6847099999998</v>
      </c>
      <c r="E43" s="2">
        <v>-2715.8970899999999</v>
      </c>
      <c r="F43" s="2">
        <v>-2072.2935200000002</v>
      </c>
      <c r="G43" s="2">
        <v>-3071.3297600000001</v>
      </c>
      <c r="H43" s="2">
        <v>-3900.062583008747</v>
      </c>
      <c r="I43" s="2">
        <v>-4838.9308000000001</v>
      </c>
      <c r="J43" s="2">
        <v>-5821.3561899999995</v>
      </c>
      <c r="K43" s="2">
        <v>-4381.9747099999995</v>
      </c>
      <c r="L43" s="2">
        <v>-4023.9686600000005</v>
      </c>
      <c r="M43" s="2">
        <v>-4175.774700742114</v>
      </c>
      <c r="N43" s="2">
        <v>-4302.2306085597202</v>
      </c>
      <c r="O43" s="2">
        <v>-4696.5998786226637</v>
      </c>
      <c r="P43" s="2">
        <v>-4551.9692313909809</v>
      </c>
      <c r="Q43" s="2">
        <v>-3273.0558913167938</v>
      </c>
      <c r="R43" s="2">
        <v>-3673.5712859953946</v>
      </c>
    </row>
    <row r="44" spans="1:18" ht="11.25" customHeight="1" x14ac:dyDescent="0.25">
      <c r="A44" s="50" t="s">
        <v>328</v>
      </c>
      <c r="B44" s="51" t="s">
        <v>61</v>
      </c>
      <c r="C44" s="2">
        <v>-5537.398562689239</v>
      </c>
      <c r="D44" s="2">
        <v>-4753.0208199999988</v>
      </c>
      <c r="E44" s="2">
        <v>-5373.0452700000005</v>
      </c>
      <c r="F44" s="2">
        <v>-4284.8289400000003</v>
      </c>
      <c r="G44" s="2">
        <v>-3304.72876</v>
      </c>
      <c r="H44" s="2">
        <v>-2992.2799051844022</v>
      </c>
      <c r="I44" s="2">
        <v>-5766.6726600000002</v>
      </c>
      <c r="J44" s="2">
        <v>-4946.9747699999998</v>
      </c>
      <c r="K44" s="2">
        <v>-5859.2349299999996</v>
      </c>
      <c r="L44" s="2">
        <v>-7220.0386600000002</v>
      </c>
      <c r="M44" s="2">
        <v>-7590.5337496773273</v>
      </c>
      <c r="N44" s="2">
        <v>-7406.1433404244826</v>
      </c>
      <c r="O44" s="2">
        <v>-5548.8650218991224</v>
      </c>
      <c r="P44" s="2">
        <v>-5068.3122119423997</v>
      </c>
      <c r="Q44" s="2">
        <v>-7163.463936002473</v>
      </c>
      <c r="R44" s="2">
        <v>-6250.1177736350728</v>
      </c>
    </row>
    <row r="45" spans="1:18" ht="11.25" customHeight="1" x14ac:dyDescent="0.25">
      <c r="A45" s="50" t="s">
        <v>329</v>
      </c>
      <c r="B45" s="51" t="s">
        <v>330</v>
      </c>
      <c r="C45" s="2">
        <v>-9580.429088971754</v>
      </c>
      <c r="D45" s="2">
        <v>-9971.8151300000009</v>
      </c>
      <c r="E45" s="2">
        <v>-15208.811059999996</v>
      </c>
      <c r="F45" s="2">
        <v>-11636.187200000002</v>
      </c>
      <c r="G45" s="2">
        <v>-11024.988440000001</v>
      </c>
      <c r="H45" s="2">
        <v>-8333.4096643565645</v>
      </c>
      <c r="I45" s="2">
        <v>-8037.100480000001</v>
      </c>
      <c r="J45" s="2">
        <v>-9880.2339900000006</v>
      </c>
      <c r="K45" s="2">
        <v>-9140.3280699999996</v>
      </c>
      <c r="L45" s="2">
        <v>-9300.2488400000002</v>
      </c>
      <c r="M45" s="2">
        <v>-10223.60953464402</v>
      </c>
      <c r="N45" s="2">
        <v>-9710.0514907881243</v>
      </c>
      <c r="O45" s="2">
        <v>-10515.683358716886</v>
      </c>
      <c r="P45" s="2">
        <v>-9448.0988800787054</v>
      </c>
      <c r="Q45" s="2">
        <v>-9287.1135584462136</v>
      </c>
      <c r="R45" s="2">
        <v>-9100.0825733200854</v>
      </c>
    </row>
    <row r="46" spans="1:18" ht="11.25" customHeight="1" x14ac:dyDescent="0.25">
      <c r="A46" s="52" t="s">
        <v>62</v>
      </c>
      <c r="B46" s="53" t="s">
        <v>63</v>
      </c>
      <c r="C46" s="1">
        <v>-80.191528740536313</v>
      </c>
      <c r="D46" s="1">
        <v>-42.638660000000002</v>
      </c>
      <c r="E46" s="1">
        <v>-32.299770000000002</v>
      </c>
      <c r="F46" s="1">
        <v>-33.400169999999996</v>
      </c>
      <c r="G46" s="1">
        <v>-9.2993699999999997</v>
      </c>
      <c r="H46" s="1">
        <v>-42.682053357478388</v>
      </c>
      <c r="I46" s="1">
        <v>-32.299810000000001</v>
      </c>
      <c r="J46" s="1">
        <v>-42.701009999999997</v>
      </c>
      <c r="K46" s="1">
        <v>-36.42127</v>
      </c>
      <c r="L46" s="1">
        <v>-42.685549999999999</v>
      </c>
      <c r="M46" s="1">
        <v>-27.085064730714173</v>
      </c>
      <c r="N46" s="1">
        <v>-137.47914412713646</v>
      </c>
      <c r="O46" s="1">
        <v>-118.6348075955954</v>
      </c>
      <c r="P46" s="1">
        <v>-116.60490662117219</v>
      </c>
      <c r="Q46" s="1">
        <v>-137.45616384928334</v>
      </c>
      <c r="R46" s="1">
        <v>-141.63397395446665</v>
      </c>
    </row>
    <row r="47" spans="1:18" ht="11.25" customHeight="1" x14ac:dyDescent="0.25">
      <c r="A47" s="52" t="s">
        <v>64</v>
      </c>
      <c r="B47" s="53" t="s">
        <v>65</v>
      </c>
      <c r="C47" s="1">
        <v>-895.81536514083871</v>
      </c>
      <c r="D47" s="1">
        <v>-833.62334999999996</v>
      </c>
      <c r="E47" s="1">
        <v>-677.11847999999998</v>
      </c>
      <c r="F47" s="1">
        <v>-683.49153000000001</v>
      </c>
      <c r="G47" s="1">
        <v>-1133.90309</v>
      </c>
      <c r="H47" s="1">
        <v>-1075.9095541295776</v>
      </c>
      <c r="I47" s="1">
        <v>-1291.6101200000001</v>
      </c>
      <c r="J47" s="1">
        <v>-1415.4083899999998</v>
      </c>
      <c r="K47" s="1">
        <v>-1432.7065499999999</v>
      </c>
      <c r="L47" s="1">
        <v>-1300.70153</v>
      </c>
      <c r="M47" s="1">
        <v>-1424.8993819048062</v>
      </c>
      <c r="N47" s="1">
        <v>-1408.1630335040268</v>
      </c>
      <c r="O47" s="1">
        <v>-1454.9755202013641</v>
      </c>
      <c r="P47" s="1">
        <v>-1381.3671993065582</v>
      </c>
      <c r="Q47" s="1">
        <v>-1693.1556614706167</v>
      </c>
      <c r="R47" s="1">
        <v>-1555.0805671002911</v>
      </c>
    </row>
    <row r="48" spans="1:18" ht="11.25" customHeight="1" x14ac:dyDescent="0.25">
      <c r="A48" s="52" t="s">
        <v>66</v>
      </c>
      <c r="B48" s="53" t="s">
        <v>67</v>
      </c>
      <c r="C48" s="1">
        <v>-224.49123813230375</v>
      </c>
      <c r="D48" s="1">
        <v>-171.40106</v>
      </c>
      <c r="E48" s="1">
        <v>-132.20201000000003</v>
      </c>
      <c r="F48" s="1">
        <v>-150.89818</v>
      </c>
      <c r="G48" s="1">
        <v>-158.80068</v>
      </c>
      <c r="H48" s="1">
        <v>-203.54128053863286</v>
      </c>
      <c r="I48" s="1">
        <v>-223.20105000000001</v>
      </c>
      <c r="J48" s="1">
        <v>-230.50096000000002</v>
      </c>
      <c r="K48" s="1">
        <v>-231.40111000000002</v>
      </c>
      <c r="L48" s="1">
        <v>-296.40149000000002</v>
      </c>
      <c r="M48" s="1">
        <v>-233.18527467796491</v>
      </c>
      <c r="N48" s="1">
        <v>-274.07603749151116</v>
      </c>
      <c r="O48" s="1">
        <v>-291.53443686992063</v>
      </c>
      <c r="P48" s="1">
        <v>-255.42255345754748</v>
      </c>
      <c r="Q48" s="1">
        <v>-263.06448807238729</v>
      </c>
      <c r="R48" s="1">
        <v>-432.62162337772088</v>
      </c>
    </row>
    <row r="49" spans="1:18" ht="11.25" customHeight="1" x14ac:dyDescent="0.25">
      <c r="A49" s="52" t="s">
        <v>68</v>
      </c>
      <c r="B49" s="53" t="s">
        <v>69</v>
      </c>
      <c r="C49" s="1">
        <v>-78.651953759434406</v>
      </c>
      <c r="D49" s="1">
        <v>-33.59975</v>
      </c>
      <c r="E49" s="1">
        <v>-26.899509999999999</v>
      </c>
      <c r="F49" s="1">
        <v>-40.300300000000007</v>
      </c>
      <c r="G49" s="1">
        <v>-33.400199999999998</v>
      </c>
      <c r="H49" s="1">
        <v>-35.301377410972428</v>
      </c>
      <c r="I49" s="1">
        <v>-40.500050000000002</v>
      </c>
      <c r="J49" s="1">
        <v>-34.19162</v>
      </c>
      <c r="K49" s="1">
        <v>-31.899809999999999</v>
      </c>
      <c r="L49" s="1">
        <v>-36.399749999999997</v>
      </c>
      <c r="M49" s="1">
        <v>-45.001224157917321</v>
      </c>
      <c r="N49" s="1">
        <v>-31.957540875509402</v>
      </c>
      <c r="O49" s="1">
        <v>-33.438390353351323</v>
      </c>
      <c r="P49" s="1">
        <v>-36.304576287379383</v>
      </c>
      <c r="Q49" s="1">
        <v>-37.259959873889414</v>
      </c>
      <c r="R49" s="1">
        <v>-65.921514613330416</v>
      </c>
    </row>
    <row r="50" spans="1:18" ht="11.25" customHeight="1" x14ac:dyDescent="0.25">
      <c r="A50" s="52" t="s">
        <v>70</v>
      </c>
      <c r="B50" s="53" t="s">
        <v>71</v>
      </c>
      <c r="C50" s="1">
        <v>-93.627587089042038</v>
      </c>
      <c r="D50" s="1">
        <v>-93.986699999999999</v>
      </c>
      <c r="E50" s="1">
        <v>-391.60368</v>
      </c>
      <c r="F50" s="1">
        <v>-445.10262</v>
      </c>
      <c r="G50" s="1">
        <v>-187.20038</v>
      </c>
      <c r="H50" s="1">
        <v>-137.49416505250917</v>
      </c>
      <c r="I50" s="1">
        <v>-165.50495000000001</v>
      </c>
      <c r="J50" s="1">
        <v>-197.60077999999999</v>
      </c>
      <c r="K50" s="1">
        <v>-84.900369999999995</v>
      </c>
      <c r="L50" s="1">
        <v>-5.1998199999999999</v>
      </c>
      <c r="M50" s="1">
        <v>-3.8214991832918437</v>
      </c>
      <c r="N50" s="1">
        <v>-1.0270381468361742</v>
      </c>
      <c r="O50" s="1">
        <v>-10.246510410723779</v>
      </c>
      <c r="P50" s="1">
        <v>-6.6877190744540584</v>
      </c>
      <c r="Q50" s="1">
        <v>-33.104043111286664</v>
      </c>
      <c r="R50" s="1">
        <v>-37.240017872473409</v>
      </c>
    </row>
    <row r="51" spans="1:18" ht="11.25" customHeight="1" x14ac:dyDescent="0.25">
      <c r="A51" s="52" t="s">
        <v>72</v>
      </c>
      <c r="B51" s="53" t="s">
        <v>73</v>
      </c>
      <c r="C51" s="1">
        <v>-8207.6514161095984</v>
      </c>
      <c r="D51" s="1">
        <v>-8796.5656100000015</v>
      </c>
      <c r="E51" s="1">
        <v>-13948.687609999997</v>
      </c>
      <c r="F51" s="1">
        <v>-10282.994400000001</v>
      </c>
      <c r="G51" s="1">
        <v>-9502.38472</v>
      </c>
      <c r="H51" s="1">
        <v>-6838.4812338673937</v>
      </c>
      <c r="I51" s="1">
        <v>-6283.9845000000005</v>
      </c>
      <c r="J51" s="1">
        <v>-7959.8312299999998</v>
      </c>
      <c r="K51" s="1">
        <v>-7322.9989599999999</v>
      </c>
      <c r="L51" s="1">
        <v>-7618.8607000000011</v>
      </c>
      <c r="M51" s="1">
        <v>-8489.6170899893259</v>
      </c>
      <c r="N51" s="1">
        <v>-7857.3486966431037</v>
      </c>
      <c r="O51" s="1">
        <v>-8606.8536932859297</v>
      </c>
      <c r="P51" s="1">
        <v>-7651.7119253315941</v>
      </c>
      <c r="Q51" s="1">
        <v>-7123.07324206875</v>
      </c>
      <c r="R51" s="1">
        <v>-6867.5848764018028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396</v>
      </c>
      <c r="B1" s="43" t="s">
        <v>198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3602.1767604728811</v>
      </c>
      <c r="D2" s="30">
        <v>4069.379869999997</v>
      </c>
      <c r="E2" s="30">
        <v>3878.1040900000007</v>
      </c>
      <c r="F2" s="30">
        <v>3276.2456499999989</v>
      </c>
      <c r="G2" s="30">
        <v>3244.9886699999988</v>
      </c>
      <c r="H2" s="30">
        <v>2953.853108215686</v>
      </c>
      <c r="I2" s="30">
        <v>2916.3211600000031</v>
      </c>
      <c r="J2" s="30">
        <v>2448.2346500000021</v>
      </c>
      <c r="K2" s="30">
        <v>2350.0086100000026</v>
      </c>
      <c r="L2" s="30">
        <v>2264.7801100000033</v>
      </c>
      <c r="M2" s="30">
        <v>2116.5245905259908</v>
      </c>
      <c r="N2" s="30">
        <v>2008.3046188150493</v>
      </c>
      <c r="O2" s="30">
        <v>1897.238134279005</v>
      </c>
      <c r="P2" s="30">
        <v>1857.2097255532826</v>
      </c>
      <c r="Q2" s="30">
        <v>1566.248216238575</v>
      </c>
      <c r="R2" s="30">
        <v>1971.4774211205531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3602.1767604728811</v>
      </c>
      <c r="D21" s="4">
        <v>4069.379869999997</v>
      </c>
      <c r="E21" s="4">
        <v>3878.1040900000007</v>
      </c>
      <c r="F21" s="4">
        <v>3276.2456499999989</v>
      </c>
      <c r="G21" s="4">
        <v>3244.9886699999988</v>
      </c>
      <c r="H21" s="4">
        <v>2953.853108215686</v>
      </c>
      <c r="I21" s="4">
        <v>2916.3211600000031</v>
      </c>
      <c r="J21" s="4">
        <v>2448.2346500000021</v>
      </c>
      <c r="K21" s="4">
        <v>2350.0086100000026</v>
      </c>
      <c r="L21" s="4">
        <v>2264.7801100000033</v>
      </c>
      <c r="M21" s="4">
        <v>2116.5245905259908</v>
      </c>
      <c r="N21" s="4">
        <v>2008.3046188150493</v>
      </c>
      <c r="O21" s="4">
        <v>1897.238134279005</v>
      </c>
      <c r="P21" s="4">
        <v>1857.2097255532826</v>
      </c>
      <c r="Q21" s="4">
        <v>1566.248216238575</v>
      </c>
      <c r="R21" s="4">
        <v>1971.4774211205531</v>
      </c>
    </row>
    <row r="22" spans="1:18" ht="11.25" customHeight="1" x14ac:dyDescent="0.25">
      <c r="A22" s="48" t="s">
        <v>313</v>
      </c>
      <c r="B22" s="49" t="s">
        <v>314</v>
      </c>
      <c r="C22" s="3">
        <v>20761.534520872036</v>
      </c>
      <c r="D22" s="3">
        <v>21489.871780000001</v>
      </c>
      <c r="E22" s="3">
        <v>16987.33308</v>
      </c>
      <c r="F22" s="3">
        <v>17231.641629999998</v>
      </c>
      <c r="G22" s="3">
        <v>17256.325509999999</v>
      </c>
      <c r="H22" s="3">
        <v>17393.139447250942</v>
      </c>
      <c r="I22" s="3">
        <v>17190.653000000002</v>
      </c>
      <c r="J22" s="3">
        <v>17092.642830000001</v>
      </c>
      <c r="K22" s="3">
        <v>15578.563710000002</v>
      </c>
      <c r="L22" s="3">
        <v>16463.170250000003</v>
      </c>
      <c r="M22" s="3">
        <v>17540.316676893806</v>
      </c>
      <c r="N22" s="3">
        <v>17594.572866707887</v>
      </c>
      <c r="O22" s="3">
        <v>16823.147287118518</v>
      </c>
      <c r="P22" s="3">
        <v>15522.025668287499</v>
      </c>
      <c r="Q22" s="3">
        <v>16687.814995888908</v>
      </c>
      <c r="R22" s="3">
        <v>17657.889313453532</v>
      </c>
    </row>
    <row r="23" spans="1:18" ht="11.25" customHeight="1" x14ac:dyDescent="0.25">
      <c r="A23" s="50" t="s">
        <v>315</v>
      </c>
      <c r="B23" s="51" t="s">
        <v>316</v>
      </c>
      <c r="C23" s="2">
        <v>1784.4656286881652</v>
      </c>
      <c r="D23" s="2">
        <v>1787.6127200000001</v>
      </c>
      <c r="E23" s="2">
        <v>2111.33916</v>
      </c>
      <c r="F23" s="2">
        <v>1809.6885100000002</v>
      </c>
      <c r="G23" s="2">
        <v>1796.9891299999999</v>
      </c>
      <c r="H23" s="2">
        <v>1669.9171526405166</v>
      </c>
      <c r="I23" s="2">
        <v>1657.2819400000001</v>
      </c>
      <c r="J23" s="2">
        <v>1414.58401</v>
      </c>
      <c r="K23" s="2">
        <v>1355.7066299999999</v>
      </c>
      <c r="L23" s="2">
        <v>1319.9053200000001</v>
      </c>
      <c r="M23" s="2">
        <v>1253.7494520442071</v>
      </c>
      <c r="N23" s="2">
        <v>1182.2879399155872</v>
      </c>
      <c r="O23" s="2">
        <v>1111.8766336369472</v>
      </c>
      <c r="P23" s="2">
        <v>1099.2643546383865</v>
      </c>
      <c r="Q23" s="2">
        <v>978.40833094487596</v>
      </c>
      <c r="R23" s="2">
        <v>1170.7263192300459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1784.4656286881652</v>
      </c>
      <c r="D25" s="1">
        <v>1787.6127200000001</v>
      </c>
      <c r="E25" s="1">
        <v>2111.33916</v>
      </c>
      <c r="F25" s="1">
        <v>1809.6885100000002</v>
      </c>
      <c r="G25" s="1">
        <v>1796.9891299999999</v>
      </c>
      <c r="H25" s="1">
        <v>1669.9171526405166</v>
      </c>
      <c r="I25" s="1">
        <v>1657.2819400000001</v>
      </c>
      <c r="J25" s="1">
        <v>1414.58401</v>
      </c>
      <c r="K25" s="1">
        <v>1355.7066299999999</v>
      </c>
      <c r="L25" s="1">
        <v>1319.9053200000001</v>
      </c>
      <c r="M25" s="1">
        <v>1253.7494520442071</v>
      </c>
      <c r="N25" s="1">
        <v>1182.2879399155872</v>
      </c>
      <c r="O25" s="1">
        <v>1111.8766336369472</v>
      </c>
      <c r="P25" s="1">
        <v>1099.2643546383865</v>
      </c>
      <c r="Q25" s="1">
        <v>978.40833094487596</v>
      </c>
      <c r="R25" s="1">
        <v>1170.7263192300459</v>
      </c>
    </row>
    <row r="26" spans="1:18" ht="11.25" customHeight="1" x14ac:dyDescent="0.25">
      <c r="A26" s="50" t="s">
        <v>317</v>
      </c>
      <c r="B26" s="51" t="s">
        <v>318</v>
      </c>
      <c r="C26" s="2">
        <v>18977.06889218387</v>
      </c>
      <c r="D26" s="2">
        <v>19702.25906</v>
      </c>
      <c r="E26" s="2">
        <v>14875.993919999999</v>
      </c>
      <c r="F26" s="2">
        <v>15421.953119999998</v>
      </c>
      <c r="G26" s="2">
        <v>15459.336379999999</v>
      </c>
      <c r="H26" s="2">
        <v>15723.222294610427</v>
      </c>
      <c r="I26" s="2">
        <v>15533.371060000001</v>
      </c>
      <c r="J26" s="2">
        <v>15678.05882</v>
      </c>
      <c r="K26" s="2">
        <v>14222.857080000002</v>
      </c>
      <c r="L26" s="2">
        <v>15143.264930000001</v>
      </c>
      <c r="M26" s="2">
        <v>16286.567224849599</v>
      </c>
      <c r="N26" s="2">
        <v>16412.284926792301</v>
      </c>
      <c r="O26" s="2">
        <v>15711.270653481572</v>
      </c>
      <c r="P26" s="2">
        <v>14422.761313649113</v>
      </c>
      <c r="Q26" s="2">
        <v>15709.406664944032</v>
      </c>
      <c r="R26" s="2">
        <v>16487.162994223487</v>
      </c>
    </row>
    <row r="27" spans="1:18" ht="11.25" customHeight="1" x14ac:dyDescent="0.25">
      <c r="A27" s="52" t="s">
        <v>37</v>
      </c>
      <c r="B27" s="53" t="s">
        <v>38</v>
      </c>
      <c r="C27" s="1">
        <v>18977.06889218387</v>
      </c>
      <c r="D27" s="1">
        <v>19702.25906</v>
      </c>
      <c r="E27" s="1">
        <v>14875.993919999999</v>
      </c>
      <c r="F27" s="1">
        <v>15421.953119999998</v>
      </c>
      <c r="G27" s="1">
        <v>15459.336379999999</v>
      </c>
      <c r="H27" s="1">
        <v>15723.222294610427</v>
      </c>
      <c r="I27" s="1">
        <v>15533.371060000001</v>
      </c>
      <c r="J27" s="1">
        <v>15678.05882</v>
      </c>
      <c r="K27" s="1">
        <v>14222.857080000002</v>
      </c>
      <c r="L27" s="1">
        <v>15143.264930000001</v>
      </c>
      <c r="M27" s="1">
        <v>16286.567224849599</v>
      </c>
      <c r="N27" s="1">
        <v>16412.284926792301</v>
      </c>
      <c r="O27" s="1">
        <v>15711.270653481572</v>
      </c>
      <c r="P27" s="1">
        <v>14422.761313649113</v>
      </c>
      <c r="Q27" s="1">
        <v>15709.406664944032</v>
      </c>
      <c r="R27" s="1">
        <v>16487.162994223487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-17159.357760399154</v>
      </c>
      <c r="D30" s="3">
        <v>-17420.491910000004</v>
      </c>
      <c r="E30" s="3">
        <v>-13109.22899</v>
      </c>
      <c r="F30" s="3">
        <v>-13955.395979999999</v>
      </c>
      <c r="G30" s="3">
        <v>-14011.33684</v>
      </c>
      <c r="H30" s="3">
        <v>-14439.286339035256</v>
      </c>
      <c r="I30" s="3">
        <v>-14274.331839999999</v>
      </c>
      <c r="J30" s="3">
        <v>-14644.408179999999</v>
      </c>
      <c r="K30" s="3">
        <v>-13228.5551</v>
      </c>
      <c r="L30" s="3">
        <v>-14198.39014</v>
      </c>
      <c r="M30" s="3">
        <v>-15423.792086367816</v>
      </c>
      <c r="N30" s="3">
        <v>-15586.268247892838</v>
      </c>
      <c r="O30" s="3">
        <v>-14925.909152839513</v>
      </c>
      <c r="P30" s="3">
        <v>-13664.815942734216</v>
      </c>
      <c r="Q30" s="3">
        <v>-15121.566779650333</v>
      </c>
      <c r="R30" s="3">
        <v>-15686.411892332979</v>
      </c>
    </row>
    <row r="31" spans="1:18" ht="11.25" customHeight="1" x14ac:dyDescent="0.25">
      <c r="A31" s="50" t="s">
        <v>321</v>
      </c>
      <c r="B31" s="51" t="s">
        <v>322</v>
      </c>
      <c r="C31" s="2">
        <v>-226.9752645224597</v>
      </c>
      <c r="D31" s="2">
        <v>-340.69461000000001</v>
      </c>
      <c r="E31" s="2">
        <v>-464.19069000000002</v>
      </c>
      <c r="F31" s="2">
        <v>-485.60094000000004</v>
      </c>
      <c r="G31" s="2">
        <v>-462.51084999999995</v>
      </c>
      <c r="H31" s="2">
        <v>-721.14517320446407</v>
      </c>
      <c r="I31" s="2">
        <v>-892.79468999999995</v>
      </c>
      <c r="J31" s="2">
        <v>-642.94024000000002</v>
      </c>
      <c r="K31" s="2">
        <v>-563.29791</v>
      </c>
      <c r="L31" s="2">
        <v>-480.20640000000003</v>
      </c>
      <c r="M31" s="2">
        <v>-452.54096713619998</v>
      </c>
      <c r="N31" s="2">
        <v>-465.36929622849692</v>
      </c>
      <c r="O31" s="2">
        <v>-474.02048373866961</v>
      </c>
      <c r="P31" s="2">
        <v>-490.61327986553175</v>
      </c>
      <c r="Q31" s="2">
        <v>-427.9861523994856</v>
      </c>
      <c r="R31" s="2">
        <v>-458.08188360494597</v>
      </c>
    </row>
    <row r="32" spans="1:18" ht="11.25" customHeight="1" x14ac:dyDescent="0.25">
      <c r="A32" s="52" t="s">
        <v>323</v>
      </c>
      <c r="B32" s="53" t="s">
        <v>43</v>
      </c>
      <c r="C32" s="1">
        <v>-210.42324388617419</v>
      </c>
      <c r="D32" s="1">
        <v>-313.49461000000002</v>
      </c>
      <c r="E32" s="1">
        <v>-448.79437999999999</v>
      </c>
      <c r="F32" s="1">
        <v>-471.39412000000004</v>
      </c>
      <c r="G32" s="1">
        <v>-443.60723999999993</v>
      </c>
      <c r="H32" s="1">
        <v>-709.32435979057914</v>
      </c>
      <c r="I32" s="1">
        <v>-890.39468999999997</v>
      </c>
      <c r="J32" s="1">
        <v>-641.74023999999997</v>
      </c>
      <c r="K32" s="1">
        <v>-560.89791000000002</v>
      </c>
      <c r="L32" s="1">
        <v>-477.80640000000005</v>
      </c>
      <c r="M32" s="1">
        <v>-449.00604786611302</v>
      </c>
      <c r="N32" s="1">
        <v>-460.6401474752725</v>
      </c>
      <c r="O32" s="1">
        <v>-472.82797753039955</v>
      </c>
      <c r="P32" s="1">
        <v>-488.24870548891954</v>
      </c>
      <c r="Q32" s="1">
        <v>-426.79301954580922</v>
      </c>
      <c r="R32" s="1">
        <v>-458.08188360494597</v>
      </c>
    </row>
    <row r="33" spans="1:18" ht="11.25" customHeight="1" x14ac:dyDescent="0.25">
      <c r="A33" s="52" t="s">
        <v>44</v>
      </c>
      <c r="B33" s="53" t="s">
        <v>45</v>
      </c>
      <c r="C33" s="1">
        <v>-16.552020636285494</v>
      </c>
      <c r="D33" s="1">
        <v>-27.200000000000003</v>
      </c>
      <c r="E33" s="1">
        <v>-15.39631</v>
      </c>
      <c r="F33" s="1">
        <v>-14.20682</v>
      </c>
      <c r="G33" s="1">
        <v>-18.90361</v>
      </c>
      <c r="H33" s="1">
        <v>-11.820813413884927</v>
      </c>
      <c r="I33" s="1">
        <v>-2.4</v>
      </c>
      <c r="J33" s="1">
        <v>-1.2</v>
      </c>
      <c r="K33" s="1">
        <v>-2.4</v>
      </c>
      <c r="L33" s="1">
        <v>-2.4</v>
      </c>
      <c r="M33" s="1">
        <v>-3.5349192700869372</v>
      </c>
      <c r="N33" s="1">
        <v>-4.7291487532244227</v>
      </c>
      <c r="O33" s="1">
        <v>-1.1925062082700377</v>
      </c>
      <c r="P33" s="1">
        <v>-2.36457437661221</v>
      </c>
      <c r="Q33" s="1">
        <v>-1.1931328536763837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-871.47621969941429</v>
      </c>
      <c r="D34" s="2">
        <v>-998.15206000000012</v>
      </c>
      <c r="E34" s="2">
        <v>-895.08397999999988</v>
      </c>
      <c r="F34" s="2">
        <v>-806.67033000000004</v>
      </c>
      <c r="G34" s="2">
        <v>-996.40066999999976</v>
      </c>
      <c r="H34" s="2">
        <v>-1093.9191812103572</v>
      </c>
      <c r="I34" s="2">
        <v>-1129.6165699999999</v>
      </c>
      <c r="J34" s="2">
        <v>-1281.6597000000002</v>
      </c>
      <c r="K34" s="2">
        <v>-1413.48233</v>
      </c>
      <c r="L34" s="2">
        <v>-1449.8393400000002</v>
      </c>
      <c r="M34" s="2">
        <v>-1485.2063255318983</v>
      </c>
      <c r="N34" s="2">
        <v>-1899.3411151742621</v>
      </c>
      <c r="O34" s="2">
        <v>-1609.7473302174467</v>
      </c>
      <c r="P34" s="2">
        <v>-1990.2545023041218</v>
      </c>
      <c r="Q34" s="2">
        <v>-2328.5708868260758</v>
      </c>
      <c r="R34" s="2">
        <v>-2307.3191302556029</v>
      </c>
    </row>
    <row r="35" spans="1:18" ht="11.25" customHeight="1" x14ac:dyDescent="0.25">
      <c r="A35" s="50" t="s">
        <v>324</v>
      </c>
      <c r="B35" s="51" t="s">
        <v>325</v>
      </c>
      <c r="C35" s="2">
        <v>-376.23007031094778</v>
      </c>
      <c r="D35" s="2">
        <v>-326.80678999999998</v>
      </c>
      <c r="E35" s="2">
        <v>-175.49126999999999</v>
      </c>
      <c r="F35" s="2">
        <v>-173.39581999999999</v>
      </c>
      <c r="G35" s="2">
        <v>-182.89989</v>
      </c>
      <c r="H35" s="2">
        <v>-164.99474539027392</v>
      </c>
      <c r="I35" s="2">
        <v>-256.2</v>
      </c>
      <c r="J35" s="2">
        <v>-293.03498000000002</v>
      </c>
      <c r="K35" s="2">
        <v>-230.21043</v>
      </c>
      <c r="L35" s="2">
        <v>-130.00245000000001</v>
      </c>
      <c r="M35" s="2">
        <v>-140.53771857191407</v>
      </c>
      <c r="N35" s="2">
        <v>-75.594877008434935</v>
      </c>
      <c r="O35" s="2">
        <v>-69.313297244112476</v>
      </c>
      <c r="P35" s="2">
        <v>-57.799817766758181</v>
      </c>
      <c r="Q35" s="2">
        <v>-53.597019203210195</v>
      </c>
      <c r="R35" s="2">
        <v>-78.818588187967066</v>
      </c>
    </row>
    <row r="36" spans="1:18" ht="11.25" customHeight="1" x14ac:dyDescent="0.25">
      <c r="A36" s="57" t="s">
        <v>47</v>
      </c>
      <c r="B36" s="53" t="s">
        <v>48</v>
      </c>
      <c r="C36" s="1">
        <v>-376.23007031094778</v>
      </c>
      <c r="D36" s="1">
        <v>-326.80678999999998</v>
      </c>
      <c r="E36" s="1">
        <v>-175.49126999999999</v>
      </c>
      <c r="F36" s="1">
        <v>-173.39581999999999</v>
      </c>
      <c r="G36" s="1">
        <v>-182.89989</v>
      </c>
      <c r="H36" s="1">
        <v>-164.99474539027392</v>
      </c>
      <c r="I36" s="1">
        <v>-256.2</v>
      </c>
      <c r="J36" s="1">
        <v>-293.03498000000002</v>
      </c>
      <c r="K36" s="1">
        <v>-230.21043</v>
      </c>
      <c r="L36" s="1">
        <v>-130.00245000000001</v>
      </c>
      <c r="M36" s="1">
        <v>-140.53771857191407</v>
      </c>
      <c r="N36" s="1">
        <v>-75.594877008434935</v>
      </c>
      <c r="O36" s="1">
        <v>-69.313297244112476</v>
      </c>
      <c r="P36" s="1">
        <v>-57.799817766758181</v>
      </c>
      <c r="Q36" s="1">
        <v>-53.597019203210195</v>
      </c>
      <c r="R36" s="1">
        <v>-78.818588187967066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-143.8327533309664</v>
      </c>
      <c r="D38" s="2">
        <v>-150.00357</v>
      </c>
      <c r="E38" s="2">
        <v>-97.596689999999995</v>
      </c>
      <c r="F38" s="2">
        <v>-102.69808999999999</v>
      </c>
      <c r="G38" s="2">
        <v>-109.99982</v>
      </c>
      <c r="H38" s="2">
        <v>-109.94200921216314</v>
      </c>
      <c r="I38" s="2">
        <v>-96.600089999999994</v>
      </c>
      <c r="J38" s="2">
        <v>-104.80626000000001</v>
      </c>
      <c r="K38" s="2">
        <v>-252.71196</v>
      </c>
      <c r="L38" s="2">
        <v>-129.30339999999998</v>
      </c>
      <c r="M38" s="2">
        <v>-136.47719384096018</v>
      </c>
      <c r="N38" s="2">
        <v>-250.57400669635433</v>
      </c>
      <c r="O38" s="2">
        <v>-561.83832012822756</v>
      </c>
      <c r="P38" s="2">
        <v>-319.47861793809921</v>
      </c>
      <c r="Q38" s="2">
        <v>-468.56767157470938</v>
      </c>
      <c r="R38" s="2">
        <v>-486.14380460426281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-11.300979999999999</v>
      </c>
      <c r="L40" s="1">
        <v>-30.703050000000001</v>
      </c>
      <c r="M40" s="1">
        <v>-30.643928537307701</v>
      </c>
      <c r="N40" s="1">
        <v>-9.2196753014775226</v>
      </c>
      <c r="O40" s="1">
        <v>0</v>
      </c>
      <c r="P40" s="1">
        <v>0</v>
      </c>
      <c r="Q40" s="1">
        <v>-1.1703173403884348</v>
      </c>
      <c r="R40" s="1">
        <v>-2.3406897869494601</v>
      </c>
    </row>
    <row r="41" spans="1:18" ht="11.25" customHeight="1" x14ac:dyDescent="0.25">
      <c r="A41" s="52" t="s">
        <v>51</v>
      </c>
      <c r="B41" s="53" t="s">
        <v>52</v>
      </c>
      <c r="C41" s="1">
        <v>-143.8327533309664</v>
      </c>
      <c r="D41" s="1">
        <v>-150.00357</v>
      </c>
      <c r="E41" s="1">
        <v>-97.596689999999995</v>
      </c>
      <c r="F41" s="1">
        <v>-102.69808999999999</v>
      </c>
      <c r="G41" s="1">
        <v>-109.99982</v>
      </c>
      <c r="H41" s="1">
        <v>-109.94200921216314</v>
      </c>
      <c r="I41" s="1">
        <v>-96.600089999999994</v>
      </c>
      <c r="J41" s="1">
        <v>-104.80626000000001</v>
      </c>
      <c r="K41" s="1">
        <v>-241.41098</v>
      </c>
      <c r="L41" s="1">
        <v>-98.600349999999992</v>
      </c>
      <c r="M41" s="1">
        <v>-105.83326530365247</v>
      </c>
      <c r="N41" s="1">
        <v>-241.35433139487679</v>
      </c>
      <c r="O41" s="1">
        <v>-561.83832012822756</v>
      </c>
      <c r="P41" s="1">
        <v>-319.47861793809921</v>
      </c>
      <c r="Q41" s="1">
        <v>-467.39735423432097</v>
      </c>
      <c r="R41" s="1">
        <v>-483.80311481731337</v>
      </c>
    </row>
    <row r="42" spans="1:18" ht="11.25" customHeight="1" x14ac:dyDescent="0.25">
      <c r="A42" s="55" t="s">
        <v>57</v>
      </c>
      <c r="B42" s="51" t="s">
        <v>58</v>
      </c>
      <c r="C42" s="2">
        <v>-10344.5537298789</v>
      </c>
      <c r="D42" s="2">
        <v>-9484.9521000000022</v>
      </c>
      <c r="E42" s="2">
        <v>-9100.17778</v>
      </c>
      <c r="F42" s="2">
        <v>-10099.564549999999</v>
      </c>
      <c r="G42" s="2">
        <v>-10035.70276</v>
      </c>
      <c r="H42" s="2">
        <v>-9798.2684179317312</v>
      </c>
      <c r="I42" s="2">
        <v>-9502.1419999999998</v>
      </c>
      <c r="J42" s="2">
        <v>-9844.5541499999999</v>
      </c>
      <c r="K42" s="2">
        <v>-8610.8728200000005</v>
      </c>
      <c r="L42" s="2">
        <v>-9828.8826799999988</v>
      </c>
      <c r="M42" s="2">
        <v>-10661.18231361805</v>
      </c>
      <c r="N42" s="2">
        <v>-10129.821189822414</v>
      </c>
      <c r="O42" s="2">
        <v>-9991.0068938161694</v>
      </c>
      <c r="P42" s="2">
        <v>-8954.2028245604561</v>
      </c>
      <c r="Q42" s="2">
        <v>-9765.6993051244172</v>
      </c>
      <c r="R42" s="2">
        <v>-10431.955593665998</v>
      </c>
    </row>
    <row r="43" spans="1:18" ht="11.25" customHeight="1" x14ac:dyDescent="0.25">
      <c r="A43" s="50" t="s">
        <v>59</v>
      </c>
      <c r="B43" s="51" t="s">
        <v>60</v>
      </c>
      <c r="C43" s="2">
        <v>-1172.9587501615174</v>
      </c>
      <c r="D43" s="2">
        <v>-1167.69568</v>
      </c>
      <c r="E43" s="2">
        <v>-922.90142999999989</v>
      </c>
      <c r="F43" s="2">
        <v>-815.39778999999999</v>
      </c>
      <c r="G43" s="2">
        <v>-806.10059000000001</v>
      </c>
      <c r="H43" s="2">
        <v>-883.21389248503749</v>
      </c>
      <c r="I43" s="2">
        <v>-807.68810000000008</v>
      </c>
      <c r="J43" s="2">
        <v>-779.51958999999988</v>
      </c>
      <c r="K43" s="2">
        <v>-621.60350000000005</v>
      </c>
      <c r="L43" s="2">
        <v>-579.00805000000014</v>
      </c>
      <c r="M43" s="2">
        <v>-813.74801731478613</v>
      </c>
      <c r="N43" s="2">
        <v>-959.63058176290201</v>
      </c>
      <c r="O43" s="2">
        <v>-671.15837004025775</v>
      </c>
      <c r="P43" s="2">
        <v>-450.10381564634326</v>
      </c>
      <c r="Q43" s="2">
        <v>-457.72435407829596</v>
      </c>
      <c r="R43" s="2">
        <v>-290.53205886219365</v>
      </c>
    </row>
    <row r="44" spans="1:18" ht="11.25" customHeight="1" x14ac:dyDescent="0.25">
      <c r="A44" s="50" t="s">
        <v>328</v>
      </c>
      <c r="B44" s="51" t="s">
        <v>61</v>
      </c>
      <c r="C44" s="2">
        <v>-3743.1886624078347</v>
      </c>
      <c r="D44" s="2">
        <v>-4596.2833000000001</v>
      </c>
      <c r="E44" s="2">
        <v>-1152.18362</v>
      </c>
      <c r="F44" s="2">
        <v>-1239.0805500000001</v>
      </c>
      <c r="G44" s="2">
        <v>-1183.6660400000001</v>
      </c>
      <c r="H44" s="2">
        <v>-1230.5344807197966</v>
      </c>
      <c r="I44" s="2">
        <v>-1185.60016</v>
      </c>
      <c r="J44" s="2">
        <v>-1160.7588899999998</v>
      </c>
      <c r="K44" s="2">
        <v>-954.50673999999992</v>
      </c>
      <c r="L44" s="2">
        <v>-996.46501000000001</v>
      </c>
      <c r="M44" s="2">
        <v>-1027.0363989416767</v>
      </c>
      <c r="N44" s="2">
        <v>-1155.0605768062692</v>
      </c>
      <c r="O44" s="2">
        <v>-1049.9704618285493</v>
      </c>
      <c r="P44" s="2">
        <v>-901.88117939906635</v>
      </c>
      <c r="Q44" s="2">
        <v>-934.35977444368382</v>
      </c>
      <c r="R44" s="2">
        <v>-1101.5588663405983</v>
      </c>
    </row>
    <row r="45" spans="1:18" ht="11.25" customHeight="1" x14ac:dyDescent="0.25">
      <c r="A45" s="50" t="s">
        <v>329</v>
      </c>
      <c r="B45" s="51" t="s">
        <v>330</v>
      </c>
      <c r="C45" s="2">
        <v>-280.14231008711283</v>
      </c>
      <c r="D45" s="2">
        <v>-355.90379999999999</v>
      </c>
      <c r="E45" s="2">
        <v>-301.60352999999998</v>
      </c>
      <c r="F45" s="2">
        <v>-232.98791</v>
      </c>
      <c r="G45" s="2">
        <v>-234.05622000000002</v>
      </c>
      <c r="H45" s="2">
        <v>-437.26843888143441</v>
      </c>
      <c r="I45" s="2">
        <v>-403.69022999999993</v>
      </c>
      <c r="J45" s="2">
        <v>-537.1343700000001</v>
      </c>
      <c r="K45" s="2">
        <v>-581.86941000000002</v>
      </c>
      <c r="L45" s="2">
        <v>-604.6828099999999</v>
      </c>
      <c r="M45" s="2">
        <v>-707.06315141232949</v>
      </c>
      <c r="N45" s="2">
        <v>-650.87660439370416</v>
      </c>
      <c r="O45" s="2">
        <v>-498.85399582608102</v>
      </c>
      <c r="P45" s="2">
        <v>-500.4819052538387</v>
      </c>
      <c r="Q45" s="2">
        <v>-685.06161600045448</v>
      </c>
      <c r="R45" s="2">
        <v>-532.00196681140972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-2.0545213733359198</v>
      </c>
      <c r="I46" s="1">
        <v>-2.1000200000000002</v>
      </c>
      <c r="J46" s="1">
        <v>0</v>
      </c>
      <c r="K46" s="1">
        <v>-2.0967600000000002</v>
      </c>
      <c r="L46" s="1">
        <v>-6.1998100000000003</v>
      </c>
      <c r="M46" s="1">
        <v>-7.213146172963798</v>
      </c>
      <c r="N46" s="1">
        <v>-6.1860942327914517</v>
      </c>
      <c r="O46" s="1">
        <v>-5.1590915736455942</v>
      </c>
      <c r="P46" s="1">
        <v>-3.1049994039404574</v>
      </c>
      <c r="Q46" s="1">
        <v>-2.0540608582136026</v>
      </c>
      <c r="R46" s="1">
        <v>-1.0275283274719278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-1</v>
      </c>
      <c r="J47" s="1">
        <v>-2.9942199999999999</v>
      </c>
      <c r="K47" s="1">
        <v>-35.600259999999999</v>
      </c>
      <c r="L47" s="1">
        <v>0</v>
      </c>
      <c r="M47" s="1">
        <v>-29.649771224719753</v>
      </c>
      <c r="N47" s="1">
        <v>-37.570481863644268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-5.3997400000000004</v>
      </c>
      <c r="F49" s="1">
        <v>-16.099609999999998</v>
      </c>
      <c r="G49" s="1">
        <v>-3.8</v>
      </c>
      <c r="H49" s="1">
        <v>-3.0572274768319483</v>
      </c>
      <c r="I49" s="1">
        <v>-3.1</v>
      </c>
      <c r="J49" s="1">
        <v>-2.2999999999999998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-7.1000199999999998</v>
      </c>
      <c r="H50" s="1">
        <v>-2.0333567560359818</v>
      </c>
      <c r="I50" s="1">
        <v>-5.0999699999999999</v>
      </c>
      <c r="J50" s="1">
        <v>-4.1001000000000003</v>
      </c>
      <c r="K50" s="1">
        <v>-3.1000299999999998</v>
      </c>
      <c r="L50" s="1">
        <v>-22.46114</v>
      </c>
      <c r="M50" s="1">
        <v>-123.38997420846799</v>
      </c>
      <c r="N50" s="1">
        <v>-80.583641013492084</v>
      </c>
      <c r="O50" s="1">
        <v>-53.023713400936806</v>
      </c>
      <c r="P50" s="1">
        <v>-68.333811025126678</v>
      </c>
      <c r="Q50" s="1">
        <v>-92.793778774777579</v>
      </c>
      <c r="R50" s="1">
        <v>-3.0572287272451253</v>
      </c>
    </row>
    <row r="51" spans="1:18" ht="11.25" customHeight="1" x14ac:dyDescent="0.25">
      <c r="A51" s="52" t="s">
        <v>72</v>
      </c>
      <c r="B51" s="53" t="s">
        <v>73</v>
      </c>
      <c r="C51" s="1">
        <v>-280.14231008711283</v>
      </c>
      <c r="D51" s="1">
        <v>-355.90379999999999</v>
      </c>
      <c r="E51" s="1">
        <v>-296.20378999999997</v>
      </c>
      <c r="F51" s="1">
        <v>-216.88830000000002</v>
      </c>
      <c r="G51" s="1">
        <v>-223.15620000000001</v>
      </c>
      <c r="H51" s="1">
        <v>-430.12333327523055</v>
      </c>
      <c r="I51" s="1">
        <v>-392.39023999999995</v>
      </c>
      <c r="J51" s="1">
        <v>-527.74005000000011</v>
      </c>
      <c r="K51" s="1">
        <v>-541.07236</v>
      </c>
      <c r="L51" s="1">
        <v>-576.02185999999995</v>
      </c>
      <c r="M51" s="1">
        <v>-546.81025980617801</v>
      </c>
      <c r="N51" s="1">
        <v>-526.53638728377632</v>
      </c>
      <c r="O51" s="1">
        <v>-440.67119085149864</v>
      </c>
      <c r="P51" s="1">
        <v>-429.04309482477157</v>
      </c>
      <c r="Q51" s="1">
        <v>-590.21377636746331</v>
      </c>
      <c r="R51" s="1">
        <v>-527.91720975669261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395</v>
      </c>
      <c r="B1" s="43" t="s">
        <v>200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86088.420750931502</v>
      </c>
      <c r="D2" s="30">
        <v>86386.603019999995</v>
      </c>
      <c r="E2" s="30">
        <v>87371.300000000017</v>
      </c>
      <c r="F2" s="30">
        <v>87565.600000000035</v>
      </c>
      <c r="G2" s="30">
        <v>89396.997159999999</v>
      </c>
      <c r="H2" s="30">
        <v>90969.762127742433</v>
      </c>
      <c r="I2" s="30">
        <v>90406.302909999999</v>
      </c>
      <c r="J2" s="30">
        <v>90601.497139999992</v>
      </c>
      <c r="K2" s="30">
        <v>90427.502739999996</v>
      </c>
      <c r="L2" s="30">
        <v>85790.197380000012</v>
      </c>
      <c r="M2" s="30">
        <v>87649.25480080249</v>
      </c>
      <c r="N2" s="30">
        <v>85779.305699562756</v>
      </c>
      <c r="O2" s="30">
        <v>83691.196611254476</v>
      </c>
      <c r="P2" s="30">
        <v>80124.74921180855</v>
      </c>
      <c r="Q2" s="30">
        <v>78482.18209611153</v>
      </c>
      <c r="R2" s="30">
        <v>81145.481660313308</v>
      </c>
    </row>
    <row r="3" spans="1:18" ht="11.25" customHeight="1" x14ac:dyDescent="0.25">
      <c r="A3" s="46" t="s">
        <v>4</v>
      </c>
      <c r="B3" s="47" t="s">
        <v>5</v>
      </c>
      <c r="C3" s="4">
        <v>1446.143434360715</v>
      </c>
      <c r="D3" s="4">
        <v>1468.6056300000012</v>
      </c>
      <c r="E3" s="4">
        <v>1095.5974999999996</v>
      </c>
      <c r="F3" s="4">
        <v>1307.9221500000028</v>
      </c>
      <c r="G3" s="4">
        <v>1084.0835300000053</v>
      </c>
      <c r="H3" s="4">
        <v>1247.2542363175064</v>
      </c>
      <c r="I3" s="4">
        <v>894.40416000000118</v>
      </c>
      <c r="J3" s="4">
        <v>1194.9968099999974</v>
      </c>
      <c r="K3" s="4">
        <v>1137.8023600000038</v>
      </c>
      <c r="L3" s="4">
        <v>1022.7014500000034</v>
      </c>
      <c r="M3" s="4">
        <v>1056.1767156183005</v>
      </c>
      <c r="N3" s="4">
        <v>1049.3937892729266</v>
      </c>
      <c r="O3" s="4">
        <v>1164.5371764129511</v>
      </c>
      <c r="P3" s="4">
        <v>719.63941852541063</v>
      </c>
      <c r="Q3" s="4">
        <v>689.09507297173491</v>
      </c>
      <c r="R3" s="4">
        <v>672.25857872773918</v>
      </c>
    </row>
    <row r="4" spans="1:18" ht="11.25" customHeight="1" x14ac:dyDescent="0.25">
      <c r="A4" s="48" t="s">
        <v>304</v>
      </c>
      <c r="B4" s="49" t="s">
        <v>305</v>
      </c>
      <c r="C4" s="3">
        <v>1166.2306671113199</v>
      </c>
      <c r="D4" s="3">
        <v>1183.0584800000011</v>
      </c>
      <c r="E4" s="3">
        <v>660.92625999999962</v>
      </c>
      <c r="F4" s="3">
        <v>885.10358000000292</v>
      </c>
      <c r="G4" s="3">
        <v>593.94934000000251</v>
      </c>
      <c r="H4" s="3">
        <v>858.97322936472369</v>
      </c>
      <c r="I4" s="3">
        <v>532.6949900000011</v>
      </c>
      <c r="J4" s="3">
        <v>764.09355999999764</v>
      </c>
      <c r="K4" s="3">
        <v>748.50465000000361</v>
      </c>
      <c r="L4" s="3">
        <v>701.20132000000353</v>
      </c>
      <c r="M4" s="3">
        <v>476.33216994423708</v>
      </c>
      <c r="N4" s="3">
        <v>336.89896495291936</v>
      </c>
      <c r="O4" s="3">
        <v>503.27113294263705</v>
      </c>
      <c r="P4" s="3">
        <v>129.50795815566994</v>
      </c>
      <c r="Q4" s="3">
        <v>102.29806419996672</v>
      </c>
      <c r="R4" s="3">
        <v>124.84484406702015</v>
      </c>
    </row>
    <row r="5" spans="1:18" ht="11.25" customHeight="1" x14ac:dyDescent="0.25">
      <c r="A5" s="50" t="s">
        <v>306</v>
      </c>
      <c r="B5" s="51" t="s">
        <v>307</v>
      </c>
      <c r="C5" s="2">
        <v>982.25211888440435</v>
      </c>
      <c r="D5" s="2">
        <v>998.957320000001</v>
      </c>
      <c r="E5" s="2">
        <v>554.97607999999957</v>
      </c>
      <c r="F5" s="2">
        <v>787.80351000000269</v>
      </c>
      <c r="G5" s="2">
        <v>527.59878000000253</v>
      </c>
      <c r="H5" s="2">
        <v>626.25356091599656</v>
      </c>
      <c r="I5" s="2">
        <v>332.39626000000067</v>
      </c>
      <c r="J5" s="2">
        <v>526.8065000000006</v>
      </c>
      <c r="K5" s="2">
        <v>393.50400000000099</v>
      </c>
      <c r="L5" s="2">
        <v>310.49512000000294</v>
      </c>
      <c r="M5" s="2">
        <v>110.91736494003395</v>
      </c>
      <c r="N5" s="2">
        <v>181.12355010561365</v>
      </c>
      <c r="O5" s="2">
        <v>103.53956633716375</v>
      </c>
      <c r="P5" s="2">
        <v>95.305230785824236</v>
      </c>
      <c r="Q5" s="2">
        <v>72.442327121528393</v>
      </c>
      <c r="R5" s="2">
        <v>94.320261998891709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0.62086299767908315</v>
      </c>
      <c r="I6" s="1">
        <v>2.7000099999998333</v>
      </c>
      <c r="J6" s="1">
        <v>0</v>
      </c>
      <c r="K6" s="1">
        <v>0.60056000000000154</v>
      </c>
      <c r="L6" s="1">
        <v>0</v>
      </c>
      <c r="M6" s="1">
        <v>0</v>
      </c>
      <c r="N6" s="1">
        <v>0.71653768988249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65.877787834322334</v>
      </c>
      <c r="D7" s="1">
        <v>79.286480000000324</v>
      </c>
      <c r="E7" s="1">
        <v>109.78960999999876</v>
      </c>
      <c r="F7" s="1">
        <v>273.49476000000107</v>
      </c>
      <c r="G7" s="1">
        <v>149.19829000000232</v>
      </c>
      <c r="H7" s="1">
        <v>317.38301436632628</v>
      </c>
      <c r="I7" s="1">
        <v>95.879650000000311</v>
      </c>
      <c r="J7" s="1">
        <v>101.5887100000004</v>
      </c>
      <c r="K7" s="1">
        <v>87.30043000000046</v>
      </c>
      <c r="L7" s="1">
        <v>78.098730000001382</v>
      </c>
      <c r="M7" s="1">
        <v>39.194611636570293</v>
      </c>
      <c r="N7" s="1">
        <v>109.00245879437864</v>
      </c>
      <c r="O7" s="1">
        <v>79.631173720512095</v>
      </c>
      <c r="P7" s="1">
        <v>71.295797380229303</v>
      </c>
      <c r="Q7" s="1">
        <v>50.563893842958848</v>
      </c>
      <c r="R7" s="1">
        <v>47.458864462295878</v>
      </c>
    </row>
    <row r="8" spans="1:18" ht="11.25" customHeight="1" x14ac:dyDescent="0.25">
      <c r="A8" s="52" t="s">
        <v>10</v>
      </c>
      <c r="B8" s="53" t="s">
        <v>11</v>
      </c>
      <c r="C8" s="1">
        <v>916.37433105008199</v>
      </c>
      <c r="D8" s="1">
        <v>919.67084000000068</v>
      </c>
      <c r="E8" s="1">
        <v>445.1864700000009</v>
      </c>
      <c r="F8" s="1">
        <v>514.30875000000174</v>
      </c>
      <c r="G8" s="1">
        <v>375.5005600000008</v>
      </c>
      <c r="H8" s="1">
        <v>305.31252398604789</v>
      </c>
      <c r="I8" s="1">
        <v>232.61660000000052</v>
      </c>
      <c r="J8" s="1">
        <v>422.71843000000041</v>
      </c>
      <c r="K8" s="1">
        <v>300.9997800000005</v>
      </c>
      <c r="L8" s="1">
        <v>228.39638000000144</v>
      </c>
      <c r="M8" s="1">
        <v>59.496610616610852</v>
      </c>
      <c r="N8" s="1">
        <v>69.947554107902164</v>
      </c>
      <c r="O8" s="1">
        <v>23.908392616651646</v>
      </c>
      <c r="P8" s="1">
        <v>23.436012447831533</v>
      </c>
      <c r="Q8" s="1">
        <v>21.30520312666355</v>
      </c>
      <c r="R8" s="1">
        <v>46.264768318814269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2.899929999999415</v>
      </c>
      <c r="H9" s="1">
        <v>2.9371595659433352</v>
      </c>
      <c r="I9" s="1">
        <v>1.2</v>
      </c>
      <c r="J9" s="1">
        <v>2.4993599999998821</v>
      </c>
      <c r="K9" s="1">
        <v>4.6032299999999999</v>
      </c>
      <c r="L9" s="1">
        <v>4.000010000000108</v>
      </c>
      <c r="M9" s="1">
        <v>12.22614268685281</v>
      </c>
      <c r="N9" s="1">
        <v>1.4569995134503255</v>
      </c>
      <c r="O9" s="1">
        <v>0</v>
      </c>
      <c r="P9" s="1">
        <v>0.57342095776340329</v>
      </c>
      <c r="Q9" s="1">
        <v>0.57323015190599003</v>
      </c>
      <c r="R9" s="1">
        <v>0.5966292177815582</v>
      </c>
    </row>
    <row r="10" spans="1:18" ht="11.25" customHeight="1" x14ac:dyDescent="0.25">
      <c r="A10" s="50" t="s">
        <v>14</v>
      </c>
      <c r="B10" s="51" t="s">
        <v>15</v>
      </c>
      <c r="C10" s="2">
        <v>7.6954130277836281</v>
      </c>
      <c r="D10" s="2">
        <v>8.4</v>
      </c>
      <c r="E10" s="2">
        <v>8.3999600000000001</v>
      </c>
      <c r="F10" s="2">
        <v>2.80002</v>
      </c>
      <c r="G10" s="2">
        <v>2.8000099999999999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0.69267189983703947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176.28313519913189</v>
      </c>
      <c r="D11" s="2">
        <v>175.70116000000002</v>
      </c>
      <c r="E11" s="2">
        <v>91.285889999999995</v>
      </c>
      <c r="F11" s="2">
        <v>86.400050000000007</v>
      </c>
      <c r="G11" s="2">
        <v>54.500489999999999</v>
      </c>
      <c r="H11" s="2">
        <v>224.61077797725213</v>
      </c>
      <c r="I11" s="2">
        <v>188.59873000000047</v>
      </c>
      <c r="J11" s="2">
        <v>232.80873999999693</v>
      </c>
      <c r="K11" s="2">
        <v>331.6006500000027</v>
      </c>
      <c r="L11" s="2">
        <v>343.00351000000046</v>
      </c>
      <c r="M11" s="2">
        <v>293.3788825813503</v>
      </c>
      <c r="N11" s="2">
        <v>138.86510656646175</v>
      </c>
      <c r="O11" s="2">
        <v>390.72707630261664</v>
      </c>
      <c r="P11" s="2">
        <v>25.200074343117024</v>
      </c>
      <c r="Q11" s="2">
        <v>19.059902550875524</v>
      </c>
      <c r="R11" s="2">
        <v>17.008662669909739</v>
      </c>
    </row>
    <row r="12" spans="1:18" ht="11.25" customHeight="1" x14ac:dyDescent="0.25">
      <c r="A12" s="52" t="s">
        <v>16</v>
      </c>
      <c r="B12" s="53" t="s">
        <v>17</v>
      </c>
      <c r="C12" s="1">
        <v>176.28313519913189</v>
      </c>
      <c r="D12" s="1">
        <v>175.70116000000002</v>
      </c>
      <c r="E12" s="1">
        <v>91.285889999999995</v>
      </c>
      <c r="F12" s="1">
        <v>86.400050000000007</v>
      </c>
      <c r="G12" s="1">
        <v>54.500489999999999</v>
      </c>
      <c r="H12" s="1">
        <v>224.61077797725213</v>
      </c>
      <c r="I12" s="1">
        <v>188.59873000000047</v>
      </c>
      <c r="J12" s="1">
        <v>232.80873999999693</v>
      </c>
      <c r="K12" s="1">
        <v>331.6006500000027</v>
      </c>
      <c r="L12" s="1">
        <v>343.00351000000046</v>
      </c>
      <c r="M12" s="1">
        <v>293.3788825813503</v>
      </c>
      <c r="N12" s="1">
        <v>138.86510656646175</v>
      </c>
      <c r="O12" s="1">
        <v>390.72707630261664</v>
      </c>
      <c r="P12" s="1">
        <v>25.200074343117024</v>
      </c>
      <c r="Q12" s="1">
        <v>19.059902550875524</v>
      </c>
      <c r="R12" s="1">
        <v>17.008662669909739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6.2643300000000002</v>
      </c>
      <c r="F14" s="2">
        <v>8.1</v>
      </c>
      <c r="G14" s="2">
        <v>9.0500600000000002</v>
      </c>
      <c r="H14" s="2">
        <v>8.1088904714749237</v>
      </c>
      <c r="I14" s="2">
        <v>11.7</v>
      </c>
      <c r="J14" s="2">
        <v>4.4783199999999992</v>
      </c>
      <c r="K14" s="2">
        <v>23.4</v>
      </c>
      <c r="L14" s="2">
        <v>47.702690000000047</v>
      </c>
      <c r="M14" s="2">
        <v>72.035922422852806</v>
      </c>
      <c r="N14" s="2">
        <v>16.217636381007001</v>
      </c>
      <c r="O14" s="2">
        <v>9.0044903028566008</v>
      </c>
      <c r="P14" s="2">
        <v>9.0026530267286926</v>
      </c>
      <c r="Q14" s="2">
        <v>10.7958345275628</v>
      </c>
      <c r="R14" s="2">
        <v>13.515919398218699</v>
      </c>
    </row>
    <row r="15" spans="1:18" ht="11.25" customHeight="1" x14ac:dyDescent="0.25">
      <c r="A15" s="54" t="s">
        <v>310</v>
      </c>
      <c r="B15" s="49" t="s">
        <v>311</v>
      </c>
      <c r="C15" s="3">
        <v>272.05594357979459</v>
      </c>
      <c r="D15" s="3">
        <v>275.44714999999997</v>
      </c>
      <c r="E15" s="3">
        <v>422.46359999999999</v>
      </c>
      <c r="F15" s="3">
        <v>412.20456000000007</v>
      </c>
      <c r="G15" s="3">
        <v>485.43674000000283</v>
      </c>
      <c r="H15" s="3">
        <v>382.45316707507186</v>
      </c>
      <c r="I15" s="3">
        <v>353.40434000000005</v>
      </c>
      <c r="J15" s="3">
        <v>426.50536999999997</v>
      </c>
      <c r="K15" s="3">
        <v>386.09771000000012</v>
      </c>
      <c r="L15" s="3">
        <v>318.30013000000002</v>
      </c>
      <c r="M15" s="3">
        <v>578.79362372890239</v>
      </c>
      <c r="N15" s="3">
        <v>709.70032732946561</v>
      </c>
      <c r="O15" s="3">
        <v>658.90146909370196</v>
      </c>
      <c r="P15" s="3">
        <v>588.28493118585402</v>
      </c>
      <c r="Q15" s="3">
        <v>582.99897576281705</v>
      </c>
      <c r="R15" s="3">
        <v>536.42563602676466</v>
      </c>
    </row>
    <row r="16" spans="1:18" ht="11.25" customHeight="1" x14ac:dyDescent="0.25">
      <c r="A16" s="50" t="s">
        <v>22</v>
      </c>
      <c r="B16" s="51" t="s">
        <v>23</v>
      </c>
      <c r="C16" s="2">
        <v>246.49941575385682</v>
      </c>
      <c r="D16" s="2">
        <v>244.54559</v>
      </c>
      <c r="E16" s="2">
        <v>371.82400000000001</v>
      </c>
      <c r="F16" s="2">
        <v>351.52211000000011</v>
      </c>
      <c r="G16" s="2">
        <v>425.13907000000279</v>
      </c>
      <c r="H16" s="2">
        <v>342.65134377767669</v>
      </c>
      <c r="I16" s="2">
        <v>311.70002000000011</v>
      </c>
      <c r="J16" s="2">
        <v>378.86833999999999</v>
      </c>
      <c r="K16" s="2">
        <v>345.71127000000013</v>
      </c>
      <c r="L16" s="2">
        <v>281.37125000000003</v>
      </c>
      <c r="M16" s="2">
        <v>560.42476799909252</v>
      </c>
      <c r="N16" s="2">
        <v>675.56924870139619</v>
      </c>
      <c r="O16" s="2">
        <v>639.91317365394787</v>
      </c>
      <c r="P16" s="2">
        <v>561.69012975162468</v>
      </c>
      <c r="Q16" s="2">
        <v>564.44064959486059</v>
      </c>
      <c r="R16" s="2">
        <v>523.09724955635966</v>
      </c>
    </row>
    <row r="17" spans="1:18" ht="11.25" customHeight="1" x14ac:dyDescent="0.25">
      <c r="A17" s="55" t="s">
        <v>25</v>
      </c>
      <c r="B17" s="51" t="s">
        <v>26</v>
      </c>
      <c r="C17" s="2">
        <v>15.047291487532249</v>
      </c>
      <c r="D17" s="2">
        <v>20.801559999999998</v>
      </c>
      <c r="E17" s="2">
        <v>33.897639999999996</v>
      </c>
      <c r="F17" s="2">
        <v>42.913629999999941</v>
      </c>
      <c r="G17" s="2">
        <v>44.997619999999998</v>
      </c>
      <c r="H17" s="2">
        <v>24.028055637403199</v>
      </c>
      <c r="I17" s="2">
        <v>22.103659999999962</v>
      </c>
      <c r="J17" s="2">
        <v>28.998350000000023</v>
      </c>
      <c r="K17" s="2">
        <v>23.2</v>
      </c>
      <c r="L17" s="2">
        <v>20.7</v>
      </c>
      <c r="M17" s="2">
        <v>14.069408231945374</v>
      </c>
      <c r="N17" s="2">
        <v>21.233400210184442</v>
      </c>
      <c r="O17" s="2">
        <v>14.211351438728041</v>
      </c>
      <c r="P17" s="2">
        <v>17.518672355821778</v>
      </c>
      <c r="Q17" s="2">
        <v>12.3483328556415</v>
      </c>
      <c r="R17" s="2">
        <v>8.0737643588970798</v>
      </c>
    </row>
    <row r="18" spans="1:18" ht="11.25" customHeight="1" x14ac:dyDescent="0.25">
      <c r="A18" s="56" t="s">
        <v>312</v>
      </c>
      <c r="B18" s="51" t="s">
        <v>24</v>
      </c>
      <c r="C18" s="2">
        <v>10.50923633840552</v>
      </c>
      <c r="D18" s="2">
        <v>10.1</v>
      </c>
      <c r="E18" s="2">
        <v>16.741959999999999</v>
      </c>
      <c r="F18" s="2">
        <v>16.276859999999999</v>
      </c>
      <c r="G18" s="2">
        <v>15.300050000000001</v>
      </c>
      <c r="H18" s="2">
        <v>15.296075866736995</v>
      </c>
      <c r="I18" s="2">
        <v>18.600079999999998</v>
      </c>
      <c r="J18" s="2">
        <v>18.138919999999999</v>
      </c>
      <c r="K18" s="2">
        <v>17.186440000000001</v>
      </c>
      <c r="L18" s="2">
        <v>15.72888</v>
      </c>
      <c r="M18" s="2">
        <v>3.8217557046095481</v>
      </c>
      <c r="N18" s="2">
        <v>12.897678417884917</v>
      </c>
      <c r="O18" s="2">
        <v>4.7769440010260871</v>
      </c>
      <c r="P18" s="2">
        <v>9.0761290784075523</v>
      </c>
      <c r="Q18" s="2">
        <v>6.2099933123148903</v>
      </c>
      <c r="R18" s="2">
        <v>5.2546221115078691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1.4919600000000131</v>
      </c>
      <c r="G19" s="2">
        <v>0</v>
      </c>
      <c r="H19" s="2">
        <v>0.47769179325499</v>
      </c>
      <c r="I19" s="2">
        <v>1.00058</v>
      </c>
      <c r="J19" s="2">
        <v>0.49975999999999998</v>
      </c>
      <c r="K19" s="2">
        <v>0</v>
      </c>
      <c r="L19" s="2">
        <v>0.5</v>
      </c>
      <c r="M19" s="2">
        <v>0.47769179325499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7.8568236696004874</v>
      </c>
      <c r="D20" s="3">
        <v>10.1</v>
      </c>
      <c r="E20" s="3">
        <v>12.20764</v>
      </c>
      <c r="F20" s="3">
        <v>10.61401</v>
      </c>
      <c r="G20" s="3">
        <v>4.6974499999999999</v>
      </c>
      <c r="H20" s="3">
        <v>5.8278398777109004</v>
      </c>
      <c r="I20" s="3">
        <v>8.3048300000000008</v>
      </c>
      <c r="J20" s="3">
        <v>4.3978799999999998</v>
      </c>
      <c r="K20" s="3">
        <v>3.2</v>
      </c>
      <c r="L20" s="3">
        <v>3.2</v>
      </c>
      <c r="M20" s="3">
        <v>1.0509219451609799</v>
      </c>
      <c r="N20" s="3">
        <v>2.7944969905416999</v>
      </c>
      <c r="O20" s="3">
        <v>2.36457437661221</v>
      </c>
      <c r="P20" s="3">
        <v>1.8465291838866866</v>
      </c>
      <c r="Q20" s="3">
        <v>3.7980330089512457</v>
      </c>
      <c r="R20" s="3">
        <v>10.988098633954317</v>
      </c>
    </row>
    <row r="21" spans="1:18" ht="11.25" customHeight="1" x14ac:dyDescent="0.25">
      <c r="A21" s="46" t="s">
        <v>31</v>
      </c>
      <c r="B21" s="47" t="s">
        <v>32</v>
      </c>
      <c r="C21" s="4">
        <v>40116.534554364371</v>
      </c>
      <c r="D21" s="4">
        <v>40168.249199999998</v>
      </c>
      <c r="E21" s="4">
        <v>40601.866889999998</v>
      </c>
      <c r="F21" s="4">
        <v>40929.912730000004</v>
      </c>
      <c r="G21" s="4">
        <v>42099.930030000003</v>
      </c>
      <c r="H21" s="4">
        <v>42931.836367481788</v>
      </c>
      <c r="I21" s="4">
        <v>41518.004290000004</v>
      </c>
      <c r="J21" s="4">
        <v>41150.713049999998</v>
      </c>
      <c r="K21" s="4">
        <v>41210.158879999995</v>
      </c>
      <c r="L21" s="4">
        <v>38140.682630000003</v>
      </c>
      <c r="M21" s="4">
        <v>37490.261956046299</v>
      </c>
      <c r="N21" s="4">
        <v>35697.561244991499</v>
      </c>
      <c r="O21" s="4">
        <v>34519.480807176275</v>
      </c>
      <c r="P21" s="4">
        <v>31939.89867722071</v>
      </c>
      <c r="Q21" s="4">
        <v>30952.132776079972</v>
      </c>
      <c r="R21" s="4">
        <v>32839.535440609274</v>
      </c>
    </row>
    <row r="22" spans="1:18" ht="11.25" customHeight="1" x14ac:dyDescent="0.25">
      <c r="A22" s="48" t="s">
        <v>313</v>
      </c>
      <c r="B22" s="49" t="s">
        <v>314</v>
      </c>
      <c r="C22" s="3">
        <v>456.67191837251147</v>
      </c>
      <c r="D22" s="3">
        <v>71.300409999999999</v>
      </c>
      <c r="E22" s="3">
        <v>73.793289999999985</v>
      </c>
      <c r="F22" s="3">
        <v>79.118520000000217</v>
      </c>
      <c r="G22" s="3">
        <v>149.59807999999992</v>
      </c>
      <c r="H22" s="3">
        <v>42.825069265309999</v>
      </c>
      <c r="I22" s="3">
        <v>14.201909999999828</v>
      </c>
      <c r="J22" s="3">
        <v>1.0001299999998992</v>
      </c>
      <c r="K22" s="3">
        <v>1.0000999999999749</v>
      </c>
      <c r="L22" s="3">
        <v>3.100720000000365</v>
      </c>
      <c r="M22" s="3">
        <v>1.050899979437645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456.67191837251147</v>
      </c>
      <c r="D23" s="2">
        <v>71.300409999999999</v>
      </c>
      <c r="E23" s="2">
        <v>73.793289999999985</v>
      </c>
      <c r="F23" s="2">
        <v>79.118520000000217</v>
      </c>
      <c r="G23" s="2">
        <v>149.59807999999992</v>
      </c>
      <c r="H23" s="2">
        <v>42.825069265309999</v>
      </c>
      <c r="I23" s="2">
        <v>14.201909999999828</v>
      </c>
      <c r="J23" s="2">
        <v>1.0001299999998992</v>
      </c>
      <c r="K23" s="2">
        <v>1.0000999999999749</v>
      </c>
      <c r="L23" s="2">
        <v>3.100720000000365</v>
      </c>
      <c r="M23" s="2">
        <v>1.050899979437645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126.72873271434645</v>
      </c>
      <c r="D24" s="1">
        <v>71.300409999999999</v>
      </c>
      <c r="E24" s="1">
        <v>24.897789999999986</v>
      </c>
      <c r="F24" s="1">
        <v>41.009280000000217</v>
      </c>
      <c r="G24" s="1">
        <v>137.99822999999992</v>
      </c>
      <c r="H24" s="1">
        <v>42.825069265309999</v>
      </c>
      <c r="I24" s="1">
        <v>14.201909999999828</v>
      </c>
      <c r="J24" s="1">
        <v>1.0001299999998992</v>
      </c>
      <c r="K24" s="1">
        <v>1.0000999999999749</v>
      </c>
      <c r="L24" s="1">
        <v>3.100720000000365</v>
      </c>
      <c r="M24" s="1">
        <v>1.050899979437645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329.94318565816502</v>
      </c>
      <c r="D25" s="1">
        <v>0</v>
      </c>
      <c r="E25" s="1">
        <v>48.895499999999998</v>
      </c>
      <c r="F25" s="1">
        <v>38.10924</v>
      </c>
      <c r="G25" s="1">
        <v>11.59985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39659.862635991856</v>
      </c>
      <c r="D30" s="3">
        <v>40096.948790000002</v>
      </c>
      <c r="E30" s="3">
        <v>40528.073599999996</v>
      </c>
      <c r="F30" s="3">
        <v>40850.794210000007</v>
      </c>
      <c r="G30" s="3">
        <v>41950.331950000007</v>
      </c>
      <c r="H30" s="3">
        <v>42889.011298216479</v>
      </c>
      <c r="I30" s="3">
        <v>41503.802380000001</v>
      </c>
      <c r="J30" s="3">
        <v>41149.712919999998</v>
      </c>
      <c r="K30" s="3">
        <v>41209.158779999998</v>
      </c>
      <c r="L30" s="3">
        <v>38137.581910000001</v>
      </c>
      <c r="M30" s="3">
        <v>37489.211056066859</v>
      </c>
      <c r="N30" s="3">
        <v>35697.561244991499</v>
      </c>
      <c r="O30" s="3">
        <v>34519.480807176275</v>
      </c>
      <c r="P30" s="3">
        <v>31939.89867722071</v>
      </c>
      <c r="Q30" s="3">
        <v>30952.132776079972</v>
      </c>
      <c r="R30" s="3">
        <v>32839.535440609274</v>
      </c>
    </row>
    <row r="31" spans="1:18" ht="11.25" customHeight="1" x14ac:dyDescent="0.25">
      <c r="A31" s="50" t="s">
        <v>321</v>
      </c>
      <c r="B31" s="51" t="s">
        <v>322</v>
      </c>
      <c r="C31" s="2">
        <v>20118.089325737517</v>
      </c>
      <c r="D31" s="2">
        <v>20064.563209999997</v>
      </c>
      <c r="E31" s="2">
        <v>20465.28471</v>
      </c>
      <c r="F31" s="2">
        <v>21273.966209999999</v>
      </c>
      <c r="G31" s="2">
        <v>22584.974099999996</v>
      </c>
      <c r="H31" s="2">
        <v>23221.093257208744</v>
      </c>
      <c r="I31" s="2">
        <v>23061.065110000003</v>
      </c>
      <c r="J31" s="2">
        <v>23145.20566</v>
      </c>
      <c r="K31" s="2">
        <v>23588.040369999999</v>
      </c>
      <c r="L31" s="2">
        <v>22289.838129999996</v>
      </c>
      <c r="M31" s="2">
        <v>22633.341613630622</v>
      </c>
      <c r="N31" s="2">
        <v>22768.990372788357</v>
      </c>
      <c r="O31" s="2">
        <v>22138.270437344861</v>
      </c>
      <c r="P31" s="2">
        <v>21050.889786521617</v>
      </c>
      <c r="Q31" s="2">
        <v>21214.304275839659</v>
      </c>
      <c r="R31" s="2">
        <v>22537.331882227711</v>
      </c>
    </row>
    <row r="32" spans="1:18" ht="11.25" customHeight="1" x14ac:dyDescent="0.25">
      <c r="A32" s="52" t="s">
        <v>323</v>
      </c>
      <c r="B32" s="53" t="s">
        <v>43</v>
      </c>
      <c r="C32" s="1">
        <v>20058.975391920743</v>
      </c>
      <c r="D32" s="1">
        <v>19966.463209999998</v>
      </c>
      <c r="E32" s="1">
        <v>20406.184710000001</v>
      </c>
      <c r="F32" s="1">
        <v>21263.36621</v>
      </c>
      <c r="G32" s="1">
        <v>22567.674099999997</v>
      </c>
      <c r="H32" s="1">
        <v>23215.337128662872</v>
      </c>
      <c r="I32" s="1">
        <v>23061.065110000003</v>
      </c>
      <c r="J32" s="1">
        <v>23145.20566</v>
      </c>
      <c r="K32" s="1">
        <v>23588.040369999999</v>
      </c>
      <c r="L32" s="1">
        <v>22272.882289999998</v>
      </c>
      <c r="M32" s="1">
        <v>22615.225856603585</v>
      </c>
      <c r="N32" s="1">
        <v>22750.87461576132</v>
      </c>
      <c r="O32" s="1">
        <v>22120.165918380499</v>
      </c>
      <c r="P32" s="1">
        <v>21031.638807253439</v>
      </c>
      <c r="Q32" s="1">
        <v>21188.270073107262</v>
      </c>
      <c r="R32" s="1">
        <v>22497.707347977208</v>
      </c>
    </row>
    <row r="33" spans="1:18" ht="11.25" customHeight="1" x14ac:dyDescent="0.25">
      <c r="A33" s="52" t="s">
        <v>44</v>
      </c>
      <c r="B33" s="53" t="s">
        <v>45</v>
      </c>
      <c r="C33" s="1">
        <v>59.113933816772452</v>
      </c>
      <c r="D33" s="1">
        <v>98.1</v>
      </c>
      <c r="E33" s="1">
        <v>59.1</v>
      </c>
      <c r="F33" s="1">
        <v>10.6</v>
      </c>
      <c r="G33" s="1">
        <v>17.3</v>
      </c>
      <c r="H33" s="1">
        <v>5.7561285458714337</v>
      </c>
      <c r="I33" s="1">
        <v>0</v>
      </c>
      <c r="J33" s="1">
        <v>0</v>
      </c>
      <c r="K33" s="1">
        <v>0</v>
      </c>
      <c r="L33" s="1">
        <v>16.955839999999998</v>
      </c>
      <c r="M33" s="1">
        <v>18.115757027036068</v>
      </c>
      <c r="N33" s="1">
        <v>18.115757027036068</v>
      </c>
      <c r="O33" s="1">
        <v>18.1045189643642</v>
      </c>
      <c r="P33" s="1">
        <v>19.250979268176199</v>
      </c>
      <c r="Q33" s="1">
        <v>26.034202732397102</v>
      </c>
      <c r="R33" s="1">
        <v>39.624534250501597</v>
      </c>
    </row>
    <row r="34" spans="1:18" ht="11.25" customHeight="1" x14ac:dyDescent="0.25">
      <c r="A34" s="55" t="s">
        <v>558</v>
      </c>
      <c r="B34" s="51" t="s">
        <v>46</v>
      </c>
      <c r="C34" s="2">
        <v>529.6621866034958</v>
      </c>
      <c r="D34" s="2">
        <v>519.98149000000069</v>
      </c>
      <c r="E34" s="2">
        <v>550.71043000000111</v>
      </c>
      <c r="F34" s="2">
        <v>543.60430000000076</v>
      </c>
      <c r="G34" s="2">
        <v>550.4875499999996</v>
      </c>
      <c r="H34" s="2">
        <v>671.6308499228486</v>
      </c>
      <c r="I34" s="2">
        <v>686.91564000000005</v>
      </c>
      <c r="J34" s="2">
        <v>769.89912000000106</v>
      </c>
      <c r="K34" s="2">
        <v>674.84196999999972</v>
      </c>
      <c r="L34" s="2">
        <v>579.91872999999953</v>
      </c>
      <c r="M34" s="2">
        <v>411.1245227642039</v>
      </c>
      <c r="N34" s="2">
        <v>362.83324924621058</v>
      </c>
      <c r="O34" s="2">
        <v>334.68858180872974</v>
      </c>
      <c r="P34" s="2">
        <v>281.45798413178886</v>
      </c>
      <c r="Q34" s="2">
        <v>213.28887817042869</v>
      </c>
      <c r="R34" s="2">
        <v>396.00969649946217</v>
      </c>
    </row>
    <row r="35" spans="1:18" ht="11.25" customHeight="1" x14ac:dyDescent="0.25">
      <c r="A35" s="50" t="s">
        <v>324</v>
      </c>
      <c r="B35" s="51" t="s">
        <v>325</v>
      </c>
      <c r="C35" s="2">
        <v>27.384691229904703</v>
      </c>
      <c r="D35" s="2">
        <v>21.100099999999962</v>
      </c>
      <c r="E35" s="2">
        <v>15.899940000000001</v>
      </c>
      <c r="F35" s="2">
        <v>13.70077</v>
      </c>
      <c r="G35" s="2">
        <v>28.50046</v>
      </c>
      <c r="H35" s="2">
        <v>28.32724715988272</v>
      </c>
      <c r="I35" s="2">
        <v>15.80029</v>
      </c>
      <c r="J35" s="2">
        <v>23.099839999999997</v>
      </c>
      <c r="K35" s="2">
        <v>9.5005500000000005</v>
      </c>
      <c r="L35" s="2">
        <v>11.50093</v>
      </c>
      <c r="M35" s="2">
        <v>1.0508999794372678</v>
      </c>
      <c r="N35" s="2">
        <v>1.0509105242281944</v>
      </c>
      <c r="O35" s="2">
        <v>1.0508239799365406</v>
      </c>
      <c r="P35" s="2">
        <v>3.1289852778870162</v>
      </c>
      <c r="Q35" s="2">
        <v>17.674596350434701</v>
      </c>
      <c r="R35" s="2">
        <v>12.468152467809198</v>
      </c>
    </row>
    <row r="36" spans="1:18" ht="11.25" customHeight="1" x14ac:dyDescent="0.25">
      <c r="A36" s="57" t="s">
        <v>47</v>
      </c>
      <c r="B36" s="53" t="s">
        <v>48</v>
      </c>
      <c r="C36" s="1">
        <v>27.384691229904703</v>
      </c>
      <c r="D36" s="1">
        <v>21.100099999999962</v>
      </c>
      <c r="E36" s="1">
        <v>15.899940000000001</v>
      </c>
      <c r="F36" s="1">
        <v>13.70077</v>
      </c>
      <c r="G36" s="1">
        <v>28.50046</v>
      </c>
      <c r="H36" s="1">
        <v>28.32724715988272</v>
      </c>
      <c r="I36" s="1">
        <v>15.80029</v>
      </c>
      <c r="J36" s="1">
        <v>23.099839999999997</v>
      </c>
      <c r="K36" s="1">
        <v>9.5005500000000005</v>
      </c>
      <c r="L36" s="1">
        <v>11.50093</v>
      </c>
      <c r="M36" s="1">
        <v>1.0508999794372678</v>
      </c>
      <c r="N36" s="1">
        <v>1.0509105242281944</v>
      </c>
      <c r="O36" s="1">
        <v>1.0508239799365406</v>
      </c>
      <c r="P36" s="1">
        <v>3.1289852778870162</v>
      </c>
      <c r="Q36" s="1">
        <v>17.674596350434701</v>
      </c>
      <c r="R36" s="1">
        <v>12.468152467809198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56.500660000000003</v>
      </c>
      <c r="E38" s="2">
        <v>1.0000100000000001</v>
      </c>
      <c r="F38" s="2">
        <v>2.10005</v>
      </c>
      <c r="G38" s="2">
        <v>0</v>
      </c>
      <c r="H38" s="2">
        <v>1.0270373554982342</v>
      </c>
      <c r="I38" s="2">
        <v>2.0000999999999998</v>
      </c>
      <c r="J38" s="2">
        <v>2.0000999999999998</v>
      </c>
      <c r="K38" s="2">
        <v>1.0000800000000001</v>
      </c>
      <c r="L38" s="2">
        <v>0</v>
      </c>
      <c r="M38" s="2">
        <v>18.486320922179196</v>
      </c>
      <c r="N38" s="2">
        <v>26.678810528929741</v>
      </c>
      <c r="O38" s="2">
        <v>0</v>
      </c>
      <c r="P38" s="2">
        <v>2.0541430068571178</v>
      </c>
      <c r="Q38" s="2">
        <v>2.1024441321425016</v>
      </c>
      <c r="R38" s="2">
        <v>2.0541400617463359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1.0270373554982342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56.500660000000003</v>
      </c>
      <c r="E41" s="1">
        <v>1.0000100000000001</v>
      </c>
      <c r="F41" s="1">
        <v>2.10005</v>
      </c>
      <c r="G41" s="1">
        <v>0</v>
      </c>
      <c r="H41" s="1">
        <v>0</v>
      </c>
      <c r="I41" s="1">
        <v>2.0000999999999998</v>
      </c>
      <c r="J41" s="1">
        <v>2.0000999999999998</v>
      </c>
      <c r="K41" s="1">
        <v>1.0000800000000001</v>
      </c>
      <c r="L41" s="1">
        <v>0</v>
      </c>
      <c r="M41" s="1">
        <v>18.486320922179196</v>
      </c>
      <c r="N41" s="1">
        <v>26.678810528929741</v>
      </c>
      <c r="O41" s="1">
        <v>0</v>
      </c>
      <c r="P41" s="1">
        <v>2.0541430068571178</v>
      </c>
      <c r="Q41" s="1">
        <v>2.1024441321425016</v>
      </c>
      <c r="R41" s="1">
        <v>2.0541400617463359</v>
      </c>
    </row>
    <row r="42" spans="1:18" ht="11.25" customHeight="1" x14ac:dyDescent="0.25">
      <c r="A42" s="55" t="s">
        <v>57</v>
      </c>
      <c r="B42" s="51" t="s">
        <v>58</v>
      </c>
      <c r="C42" s="2">
        <v>255.27855817418924</v>
      </c>
      <c r="D42" s="2">
        <v>481.79345000000001</v>
      </c>
      <c r="E42" s="2">
        <v>497.80266</v>
      </c>
      <c r="F42" s="2">
        <v>350.90491000000003</v>
      </c>
      <c r="G42" s="2">
        <v>223.90139000000002</v>
      </c>
      <c r="H42" s="2">
        <v>142.01804157258661</v>
      </c>
      <c r="I42" s="2">
        <v>127.37119</v>
      </c>
      <c r="J42" s="2">
        <v>89.39967</v>
      </c>
      <c r="K42" s="2">
        <v>72.101190000000003</v>
      </c>
      <c r="L42" s="2">
        <v>15.799300000000001</v>
      </c>
      <c r="M42" s="2">
        <v>13.661854572906879</v>
      </c>
      <c r="N42" s="2">
        <v>12.611095884229998</v>
      </c>
      <c r="O42" s="2">
        <v>10.509250837781188</v>
      </c>
      <c r="P42" s="2">
        <v>0</v>
      </c>
      <c r="Q42" s="2">
        <v>2.1018010615921434</v>
      </c>
      <c r="R42" s="2">
        <v>2.1018826791353669</v>
      </c>
    </row>
    <row r="43" spans="1:18" ht="11.25" customHeight="1" x14ac:dyDescent="0.25">
      <c r="A43" s="50" t="s">
        <v>59</v>
      </c>
      <c r="B43" s="51" t="s">
        <v>60</v>
      </c>
      <c r="C43" s="2">
        <v>609.25196166534408</v>
      </c>
      <c r="D43" s="2">
        <v>495.88874000000004</v>
      </c>
      <c r="E43" s="2">
        <v>661.42414000000008</v>
      </c>
      <c r="F43" s="2">
        <v>726.3367199999999</v>
      </c>
      <c r="G43" s="2">
        <v>780.36846999999989</v>
      </c>
      <c r="H43" s="2">
        <v>1266.234890099759</v>
      </c>
      <c r="I43" s="2">
        <v>857.61014999999986</v>
      </c>
      <c r="J43" s="2">
        <v>736.68196999999998</v>
      </c>
      <c r="K43" s="2">
        <v>776.57215000000053</v>
      </c>
      <c r="L43" s="2">
        <v>854.13308999999958</v>
      </c>
      <c r="M43" s="2">
        <v>851.78614950847225</v>
      </c>
      <c r="N43" s="2">
        <v>857.47922452048522</v>
      </c>
      <c r="O43" s="2">
        <v>858.78922622800098</v>
      </c>
      <c r="P43" s="2">
        <v>1013.2630677273634</v>
      </c>
      <c r="Q43" s="2">
        <v>874.87500140930649</v>
      </c>
      <c r="R43" s="2">
        <v>856.19663209423675</v>
      </c>
    </row>
    <row r="44" spans="1:18" ht="11.25" customHeight="1" x14ac:dyDescent="0.25">
      <c r="A44" s="50" t="s">
        <v>328</v>
      </c>
      <c r="B44" s="51" t="s">
        <v>61</v>
      </c>
      <c r="C44" s="2">
        <v>12088.424621352657</v>
      </c>
      <c r="D44" s="2">
        <v>12471.020829999999</v>
      </c>
      <c r="E44" s="2">
        <v>12060.714010000002</v>
      </c>
      <c r="F44" s="2">
        <v>10511.862209999999</v>
      </c>
      <c r="G44" s="2">
        <v>9954.2979700000014</v>
      </c>
      <c r="H44" s="2">
        <v>9684.6830467937016</v>
      </c>
      <c r="I44" s="2">
        <v>8560.1311700000006</v>
      </c>
      <c r="J44" s="2">
        <v>8415.9976000000006</v>
      </c>
      <c r="K44" s="2">
        <v>7851.5484100000003</v>
      </c>
      <c r="L44" s="2">
        <v>7133.2032799999997</v>
      </c>
      <c r="M44" s="2">
        <v>6785.1232195223783</v>
      </c>
      <c r="N44" s="2">
        <v>5661.6276112500182</v>
      </c>
      <c r="O44" s="2">
        <v>5167.6656948264772</v>
      </c>
      <c r="P44" s="2">
        <v>3956.2538087786511</v>
      </c>
      <c r="Q44" s="2">
        <v>3227.2862609409508</v>
      </c>
      <c r="R44" s="2">
        <v>3635.2309796117975</v>
      </c>
    </row>
    <row r="45" spans="1:18" ht="11.25" customHeight="1" x14ac:dyDescent="0.25">
      <c r="A45" s="50" t="s">
        <v>329</v>
      </c>
      <c r="B45" s="51" t="s">
        <v>330</v>
      </c>
      <c r="C45" s="2">
        <v>6031.7712912287434</v>
      </c>
      <c r="D45" s="2">
        <v>5986.1003099999998</v>
      </c>
      <c r="E45" s="2">
        <v>6275.2376999999988</v>
      </c>
      <c r="F45" s="2">
        <v>7428.3190399999994</v>
      </c>
      <c r="G45" s="2">
        <v>7827.8020100000003</v>
      </c>
      <c r="H45" s="2">
        <v>7873.9969281034473</v>
      </c>
      <c r="I45" s="2">
        <v>8192.9087299999992</v>
      </c>
      <c r="J45" s="2">
        <v>7967.4289600000002</v>
      </c>
      <c r="K45" s="2">
        <v>8235.5540600000004</v>
      </c>
      <c r="L45" s="2">
        <v>7253.1884499999996</v>
      </c>
      <c r="M45" s="2">
        <v>6774.6364751666515</v>
      </c>
      <c r="N45" s="2">
        <v>6006.2899702490367</v>
      </c>
      <c r="O45" s="2">
        <v>6008.5067921504815</v>
      </c>
      <c r="P45" s="2">
        <v>5632.8509017765473</v>
      </c>
      <c r="Q45" s="2">
        <v>5400.4995181754557</v>
      </c>
      <c r="R45" s="2">
        <v>5398.1420749673707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1</v>
      </c>
      <c r="E46" s="1">
        <v>0</v>
      </c>
      <c r="F46" s="1">
        <v>1.0000199999999999</v>
      </c>
      <c r="G46" s="1">
        <v>0</v>
      </c>
      <c r="H46" s="1">
        <v>0</v>
      </c>
      <c r="I46" s="1">
        <v>1.0000800000000001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1.0031295268473945</v>
      </c>
      <c r="D47" s="1">
        <v>0</v>
      </c>
      <c r="E47" s="1">
        <v>0</v>
      </c>
      <c r="F47" s="1">
        <v>1.0000199999999999</v>
      </c>
      <c r="G47" s="1">
        <v>0.99995999999999996</v>
      </c>
      <c r="H47" s="1">
        <v>1.003152765835484</v>
      </c>
      <c r="I47" s="1">
        <v>0.99990000000000001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3.6995800000000001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3728.5856634444426</v>
      </c>
      <c r="D49" s="1">
        <v>3302.4632600000004</v>
      </c>
      <c r="E49" s="1">
        <v>3680.3787299999995</v>
      </c>
      <c r="F49" s="1">
        <v>3572.8206300000011</v>
      </c>
      <c r="G49" s="1">
        <v>3927.3021600000002</v>
      </c>
      <c r="H49" s="1">
        <v>4348.2451461464634</v>
      </c>
      <c r="I49" s="1">
        <v>4549.2829899999997</v>
      </c>
      <c r="J49" s="1">
        <v>4398.8700600000002</v>
      </c>
      <c r="K49" s="1">
        <v>4613.7927300000001</v>
      </c>
      <c r="L49" s="1">
        <v>4557.0521699999999</v>
      </c>
      <c r="M49" s="1">
        <v>4311.0643981275234</v>
      </c>
      <c r="N49" s="1">
        <v>4327.7445341797193</v>
      </c>
      <c r="O49" s="1">
        <v>4467.0075974152878</v>
      </c>
      <c r="P49" s="1">
        <v>3925.931457897188</v>
      </c>
      <c r="Q49" s="1">
        <v>3899.0470787426134</v>
      </c>
      <c r="R49" s="1">
        <v>4023.3256010055693</v>
      </c>
    </row>
    <row r="50" spans="1:18" ht="11.25" customHeight="1" x14ac:dyDescent="0.25">
      <c r="A50" s="52" t="s">
        <v>70</v>
      </c>
      <c r="B50" s="53" t="s">
        <v>71</v>
      </c>
      <c r="C50" s="1">
        <v>3.8215172222538873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2298.3609810352004</v>
      </c>
      <c r="D51" s="1">
        <v>2682.6370500000003</v>
      </c>
      <c r="E51" s="1">
        <v>2594.8589700000002</v>
      </c>
      <c r="F51" s="1">
        <v>3853.4983700000003</v>
      </c>
      <c r="G51" s="1">
        <v>3899.4998900000001</v>
      </c>
      <c r="H51" s="1">
        <v>3524.7486291911473</v>
      </c>
      <c r="I51" s="1">
        <v>3641.6257599999999</v>
      </c>
      <c r="J51" s="1">
        <v>3568.5588999999991</v>
      </c>
      <c r="K51" s="1">
        <v>3618.0617500000003</v>
      </c>
      <c r="L51" s="1">
        <v>2696.1362800000002</v>
      </c>
      <c r="M51" s="1">
        <v>2463.5720770391276</v>
      </c>
      <c r="N51" s="1">
        <v>1678.5454360693172</v>
      </c>
      <c r="O51" s="1">
        <v>1541.4991947351937</v>
      </c>
      <c r="P51" s="1">
        <v>1706.9194438793595</v>
      </c>
      <c r="Q51" s="1">
        <v>1501.4524394328428</v>
      </c>
      <c r="R51" s="1">
        <v>1374.8164739618016</v>
      </c>
    </row>
    <row r="52" spans="1:18" ht="11.25" customHeight="1" x14ac:dyDescent="0.25">
      <c r="A52" s="46" t="s">
        <v>74</v>
      </c>
      <c r="B52" s="47" t="s">
        <v>75</v>
      </c>
      <c r="C52" s="4">
        <v>17672.1351553487</v>
      </c>
      <c r="D52" s="4">
        <v>17506.293179999997</v>
      </c>
      <c r="E52" s="4">
        <v>18097.620400000003</v>
      </c>
      <c r="F52" s="4">
        <v>16797.383089999999</v>
      </c>
      <c r="G52" s="4">
        <v>17012.219789999999</v>
      </c>
      <c r="H52" s="4">
        <v>17118.661569082069</v>
      </c>
      <c r="I52" s="4">
        <v>18288.279750000002</v>
      </c>
      <c r="J52" s="4">
        <v>18349.084579999999</v>
      </c>
      <c r="K52" s="4">
        <v>18413.934690000002</v>
      </c>
      <c r="L52" s="4">
        <v>16851.375849999997</v>
      </c>
      <c r="M52" s="4">
        <v>18558.39209429824</v>
      </c>
      <c r="N52" s="4">
        <v>17910.371242318768</v>
      </c>
      <c r="O52" s="4">
        <v>17806.527640139953</v>
      </c>
      <c r="P52" s="4">
        <v>18412.904540591986</v>
      </c>
      <c r="Q52" s="4">
        <v>18540.528446601726</v>
      </c>
      <c r="R52" s="4">
        <v>19298.399133356947</v>
      </c>
    </row>
    <row r="53" spans="1:18" ht="11.25" customHeight="1" x14ac:dyDescent="0.25">
      <c r="A53" s="48" t="s">
        <v>76</v>
      </c>
      <c r="B53" s="49" t="s">
        <v>77</v>
      </c>
      <c r="C53" s="3">
        <v>13176.114890465997</v>
      </c>
      <c r="D53" s="3">
        <v>13417.498600000001</v>
      </c>
      <c r="E53" s="3">
        <v>13872.213279999998</v>
      </c>
      <c r="F53" s="3">
        <v>12772.981379999999</v>
      </c>
      <c r="G53" s="3">
        <v>12756.313260000001</v>
      </c>
      <c r="H53" s="3">
        <v>13034.325557334538</v>
      </c>
      <c r="I53" s="3">
        <v>14144.898900000002</v>
      </c>
      <c r="J53" s="3">
        <v>14111.973629999999</v>
      </c>
      <c r="K53" s="3">
        <v>14237.97581</v>
      </c>
      <c r="L53" s="3">
        <v>13704.771669999996</v>
      </c>
      <c r="M53" s="3">
        <v>14926.952008216449</v>
      </c>
      <c r="N53" s="3">
        <v>14369.028499504027</v>
      </c>
      <c r="O53" s="3">
        <v>14385.346246271747</v>
      </c>
      <c r="P53" s="3">
        <v>14969.155325210284</v>
      </c>
      <c r="Q53" s="3">
        <v>15178.562234845307</v>
      </c>
      <c r="R53" s="3">
        <v>16060.771959625832</v>
      </c>
    </row>
    <row r="54" spans="1:18" ht="11.25" customHeight="1" x14ac:dyDescent="0.25">
      <c r="A54" s="48" t="s">
        <v>331</v>
      </c>
      <c r="B54" s="49" t="s">
        <v>332</v>
      </c>
      <c r="C54" s="3">
        <v>4496.0202648827089</v>
      </c>
      <c r="D54" s="3">
        <v>4088.7945800000007</v>
      </c>
      <c r="E54" s="3">
        <v>4225.4071199999989</v>
      </c>
      <c r="F54" s="3">
        <v>4024.4017100000001</v>
      </c>
      <c r="G54" s="3">
        <v>4255.9065300000002</v>
      </c>
      <c r="H54" s="3">
        <v>4084.336011747529</v>
      </c>
      <c r="I54" s="3">
        <v>4143.3808499999996</v>
      </c>
      <c r="J54" s="3">
        <v>4237.1109499999993</v>
      </c>
      <c r="K54" s="3">
        <v>4175.9588799999992</v>
      </c>
      <c r="L54" s="3">
        <v>3146.6041799999998</v>
      </c>
      <c r="M54" s="3">
        <v>3631.4400860817946</v>
      </c>
      <c r="N54" s="3">
        <v>3541.3427428147365</v>
      </c>
      <c r="O54" s="3">
        <v>3421.1813938682067</v>
      </c>
      <c r="P54" s="3">
        <v>3443.7492153817038</v>
      </c>
      <c r="Q54" s="3">
        <v>3361.9662117564176</v>
      </c>
      <c r="R54" s="3">
        <v>3237.6271737311158</v>
      </c>
    </row>
    <row r="55" spans="1:18" ht="11.25" customHeight="1" x14ac:dyDescent="0.25">
      <c r="A55" s="50" t="s">
        <v>78</v>
      </c>
      <c r="B55" s="51" t="s">
        <v>79</v>
      </c>
      <c r="C55" s="2">
        <v>3105.4034055891429</v>
      </c>
      <c r="D55" s="2">
        <v>2829.5514900000003</v>
      </c>
      <c r="E55" s="2">
        <v>2878.8245799999995</v>
      </c>
      <c r="F55" s="2">
        <v>2896.1155800000001</v>
      </c>
      <c r="G55" s="2">
        <v>3071.7898800000003</v>
      </c>
      <c r="H55" s="2">
        <v>2986.2181174129541</v>
      </c>
      <c r="I55" s="2">
        <v>3025.1772800000003</v>
      </c>
      <c r="J55" s="2">
        <v>3116.4066299999995</v>
      </c>
      <c r="K55" s="2">
        <v>3112.5459100000003</v>
      </c>
      <c r="L55" s="2">
        <v>2300.5849399999997</v>
      </c>
      <c r="M55" s="2">
        <v>2672.3743628015709</v>
      </c>
      <c r="N55" s="2">
        <v>2501.1926543647323</v>
      </c>
      <c r="O55" s="2">
        <v>2351.36674058474</v>
      </c>
      <c r="P55" s="2">
        <v>2342.0483529688709</v>
      </c>
      <c r="Q55" s="2">
        <v>2423.2540691308673</v>
      </c>
      <c r="R55" s="2">
        <v>2290.603193603094</v>
      </c>
    </row>
    <row r="56" spans="1:18" ht="11.25" customHeight="1" x14ac:dyDescent="0.25">
      <c r="A56" s="50" t="s">
        <v>80</v>
      </c>
      <c r="B56" s="51" t="s">
        <v>81</v>
      </c>
      <c r="C56" s="2">
        <v>1219.1411101557273</v>
      </c>
      <c r="D56" s="2">
        <v>1109.9835499999999</v>
      </c>
      <c r="E56" s="2">
        <v>1179.10357</v>
      </c>
      <c r="F56" s="2">
        <v>1098.7906299999997</v>
      </c>
      <c r="G56" s="2">
        <v>1158.30493</v>
      </c>
      <c r="H56" s="2">
        <v>1071.9881532435272</v>
      </c>
      <c r="I56" s="2">
        <v>1089.4108399999998</v>
      </c>
      <c r="J56" s="2">
        <v>1097.50432</v>
      </c>
      <c r="K56" s="2">
        <v>1030.7911899999999</v>
      </c>
      <c r="L56" s="2">
        <v>826.82033999999999</v>
      </c>
      <c r="M56" s="2">
        <v>915.49632177319143</v>
      </c>
      <c r="N56" s="2">
        <v>933.003725995987</v>
      </c>
      <c r="O56" s="2">
        <v>956.19566255851771</v>
      </c>
      <c r="P56" s="2">
        <v>961.9279640775776</v>
      </c>
      <c r="Q56" s="2">
        <v>849.86146937995568</v>
      </c>
      <c r="R56" s="2">
        <v>863.35626253940984</v>
      </c>
    </row>
    <row r="57" spans="1:18" ht="11.25" customHeight="1" x14ac:dyDescent="0.25">
      <c r="A57" s="55" t="s">
        <v>333</v>
      </c>
      <c r="B57" s="51" t="s">
        <v>82</v>
      </c>
      <c r="C57" s="2">
        <v>13.526957698075327</v>
      </c>
      <c r="D57" s="2">
        <v>14.259539999999999</v>
      </c>
      <c r="E57" s="2">
        <v>17.49616</v>
      </c>
      <c r="F57" s="2">
        <v>24.695499999999999</v>
      </c>
      <c r="G57" s="2">
        <v>20.806760000000001</v>
      </c>
      <c r="H57" s="2">
        <v>21.54389987580015</v>
      </c>
      <c r="I57" s="2">
        <v>20.192730000000001</v>
      </c>
      <c r="J57" s="2">
        <v>15</v>
      </c>
      <c r="K57" s="2">
        <v>25.213660000000001</v>
      </c>
      <c r="L57" s="2">
        <v>15.5989</v>
      </c>
      <c r="M57" s="2">
        <v>14.716817194430901</v>
      </c>
      <c r="N57" s="2">
        <v>24.05187501731168</v>
      </c>
      <c r="O57" s="2">
        <v>33.725038303052195</v>
      </c>
      <c r="P57" s="2">
        <v>44.019578377291609</v>
      </c>
      <c r="Q57" s="2">
        <v>24.529473283810141</v>
      </c>
      <c r="R57" s="2">
        <v>12.22890990732779</v>
      </c>
    </row>
    <row r="58" spans="1:18" ht="11.25" customHeight="1" x14ac:dyDescent="0.25">
      <c r="A58" s="55" t="s">
        <v>83</v>
      </c>
      <c r="B58" s="51" t="s">
        <v>84</v>
      </c>
      <c r="C58" s="2">
        <v>157.94879143976291</v>
      </c>
      <c r="D58" s="2">
        <v>135</v>
      </c>
      <c r="E58" s="2">
        <v>149.98281</v>
      </c>
      <c r="F58" s="2">
        <v>4.8</v>
      </c>
      <c r="G58" s="2">
        <v>5.0049599999999996</v>
      </c>
      <c r="H58" s="2">
        <v>4.5858412152479202</v>
      </c>
      <c r="I58" s="2">
        <v>8.6</v>
      </c>
      <c r="J58" s="2">
        <v>8.1999999999999993</v>
      </c>
      <c r="K58" s="2">
        <v>7.4081200000000003</v>
      </c>
      <c r="L58" s="2">
        <v>3.6</v>
      </c>
      <c r="M58" s="2">
        <v>28.85258431260154</v>
      </c>
      <c r="N58" s="2">
        <v>83.094487436705833</v>
      </c>
      <c r="O58" s="2">
        <v>79.893952421897382</v>
      </c>
      <c r="P58" s="2">
        <v>95.7533199579631</v>
      </c>
      <c r="Q58" s="2">
        <v>64.3211999617846</v>
      </c>
      <c r="R58" s="2">
        <v>71.438807681284018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2866.7719609476985</v>
      </c>
      <c r="D60" s="4">
        <v>3046.9183300000004</v>
      </c>
      <c r="E60" s="4">
        <v>2800.2211299999999</v>
      </c>
      <c r="F60" s="4">
        <v>3028.6089000000002</v>
      </c>
      <c r="G60" s="4">
        <v>3812.3494800000003</v>
      </c>
      <c r="H60" s="4">
        <v>3797.4868598393</v>
      </c>
      <c r="I60" s="4">
        <v>4346.3197399999999</v>
      </c>
      <c r="J60" s="4">
        <v>4345.4786199999999</v>
      </c>
      <c r="K60" s="4">
        <v>4060.7195199999996</v>
      </c>
      <c r="L60" s="4">
        <v>4135.42688</v>
      </c>
      <c r="M60" s="4">
        <v>5003.2172185284435</v>
      </c>
      <c r="N60" s="4">
        <v>5505.5173402120945</v>
      </c>
      <c r="O60" s="4">
        <v>5056.8856469226175</v>
      </c>
      <c r="P60" s="4">
        <v>4904.716102458</v>
      </c>
      <c r="Q60" s="4">
        <v>4654.364012047793</v>
      </c>
      <c r="R60" s="4">
        <v>4780.6702981802891</v>
      </c>
    </row>
    <row r="61" spans="1:18" ht="11.25" customHeight="1" x14ac:dyDescent="0.25">
      <c r="A61" s="46" t="s">
        <v>89</v>
      </c>
      <c r="B61" s="47" t="s">
        <v>90</v>
      </c>
      <c r="C61" s="4">
        <v>13.017138430350634</v>
      </c>
      <c r="D61" s="4">
        <v>11.000170000000001</v>
      </c>
      <c r="E61" s="4">
        <v>13.700040000000001</v>
      </c>
      <c r="F61" s="4">
        <v>76.300129999999996</v>
      </c>
      <c r="G61" s="4">
        <v>47.799849999999999</v>
      </c>
      <c r="H61" s="4">
        <v>59.974225327344563</v>
      </c>
      <c r="I61" s="4">
        <v>72.900940000000006</v>
      </c>
      <c r="J61" s="4">
        <v>104.79931000000002</v>
      </c>
      <c r="K61" s="4">
        <v>427.6021300000001</v>
      </c>
      <c r="L61" s="4">
        <v>749.90490999999997</v>
      </c>
      <c r="M61" s="4">
        <v>764.64104852593186</v>
      </c>
      <c r="N61" s="4">
        <v>924.5018795558417</v>
      </c>
      <c r="O61" s="4">
        <v>1110.5373682013449</v>
      </c>
      <c r="P61" s="4">
        <v>906.56201580177844</v>
      </c>
      <c r="Q61" s="4">
        <v>921.82610970729479</v>
      </c>
      <c r="R61" s="4">
        <v>639.3908108425187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9.9750000000000005E-2</v>
      </c>
      <c r="F64" s="3">
        <v>0.1</v>
      </c>
      <c r="G64" s="3">
        <v>0.1</v>
      </c>
      <c r="H64" s="3">
        <v>7.1653768988249988E-2</v>
      </c>
      <c r="I64" s="3">
        <v>0</v>
      </c>
      <c r="J64" s="3">
        <v>0.1</v>
      </c>
      <c r="K64" s="3">
        <v>0.1</v>
      </c>
      <c r="L64" s="3">
        <v>9.9949999999999997E-2</v>
      </c>
      <c r="M64" s="3">
        <v>9.5538358650999994E-2</v>
      </c>
      <c r="N64" s="3">
        <v>9.5538358650999994E-2</v>
      </c>
      <c r="O64" s="3">
        <v>9.5538358650999994E-2</v>
      </c>
      <c r="P64" s="3">
        <v>9.5538358650999994E-2</v>
      </c>
      <c r="Q64" s="3">
        <v>7.1653768988249988E-2</v>
      </c>
      <c r="R64" s="3">
        <v>7.1653768988249988E-2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9.9750000000000005E-2</v>
      </c>
      <c r="F65" s="2">
        <v>0.1</v>
      </c>
      <c r="G65" s="2">
        <v>0.1</v>
      </c>
      <c r="H65" s="2">
        <v>7.1653768988249988E-2</v>
      </c>
      <c r="I65" s="2">
        <v>0</v>
      </c>
      <c r="J65" s="2">
        <v>0.1</v>
      </c>
      <c r="K65" s="2">
        <v>0.1</v>
      </c>
      <c r="L65" s="2">
        <v>9.9949999999999997E-2</v>
      </c>
      <c r="M65" s="2">
        <v>9.5538358650999994E-2</v>
      </c>
      <c r="N65" s="2">
        <v>9.5538358650999994E-2</v>
      </c>
      <c r="O65" s="2">
        <v>9.5538358650999994E-2</v>
      </c>
      <c r="P65" s="2">
        <v>9.5538358650999994E-2</v>
      </c>
      <c r="Q65" s="2">
        <v>7.1653768988249988E-2</v>
      </c>
      <c r="R65" s="2">
        <v>7.1653768988249988E-2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13.017138430350634</v>
      </c>
      <c r="D68" s="3">
        <v>11.000170000000001</v>
      </c>
      <c r="E68" s="3">
        <v>13.600290000000001</v>
      </c>
      <c r="F68" s="3">
        <v>76.200130000000001</v>
      </c>
      <c r="G68" s="3">
        <v>47.699849999999998</v>
      </c>
      <c r="H68" s="3">
        <v>59.902571558356314</v>
      </c>
      <c r="I68" s="3">
        <v>72.900940000000006</v>
      </c>
      <c r="J68" s="3">
        <v>104.69931000000003</v>
      </c>
      <c r="K68" s="3">
        <v>426.6021300000001</v>
      </c>
      <c r="L68" s="3">
        <v>749.20496000000003</v>
      </c>
      <c r="M68" s="3">
        <v>763.7095495290846</v>
      </c>
      <c r="N68" s="3">
        <v>924.40634119719061</v>
      </c>
      <c r="O68" s="3">
        <v>1110.441829842694</v>
      </c>
      <c r="P68" s="3">
        <v>906.46647744312747</v>
      </c>
      <c r="Q68" s="3">
        <v>921.75445593830659</v>
      </c>
      <c r="R68" s="3">
        <v>639.31915707353039</v>
      </c>
    </row>
    <row r="69" spans="1:18" ht="11.25" customHeight="1" x14ac:dyDescent="0.25">
      <c r="A69" s="50" t="s">
        <v>559</v>
      </c>
      <c r="B69" s="51" t="s">
        <v>101</v>
      </c>
      <c r="C69" s="2">
        <v>11.297444867726764</v>
      </c>
      <c r="D69" s="2">
        <v>10.000170000000001</v>
      </c>
      <c r="E69" s="2">
        <v>11.100239999999999</v>
      </c>
      <c r="F69" s="2">
        <v>9.6001100000000008</v>
      </c>
      <c r="G69" s="2">
        <v>9.0998999999999999</v>
      </c>
      <c r="H69" s="2">
        <v>12.658824041627188</v>
      </c>
      <c r="I69" s="2">
        <v>5.0577199999999998</v>
      </c>
      <c r="J69" s="2">
        <v>8.432300000000005</v>
      </c>
      <c r="K69" s="2">
        <v>100.00109000000009</v>
      </c>
      <c r="L69" s="2">
        <v>321.10372999999998</v>
      </c>
      <c r="M69" s="2">
        <v>261.96619693005971</v>
      </c>
      <c r="N69" s="2">
        <v>271.56858445350298</v>
      </c>
      <c r="O69" s="2">
        <v>251.33688248870837</v>
      </c>
      <c r="P69" s="2">
        <v>291.24862451618947</v>
      </c>
      <c r="Q69" s="2">
        <v>295.33307658307956</v>
      </c>
      <c r="R69" s="2">
        <v>40.26973583795079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1.6241548030817867</v>
      </c>
      <c r="D71" s="2">
        <v>1</v>
      </c>
      <c r="E71" s="2">
        <v>2.5000499999999999</v>
      </c>
      <c r="F71" s="2">
        <v>66.600019999999986</v>
      </c>
      <c r="G71" s="2">
        <v>38.599950000000007</v>
      </c>
      <c r="H71" s="2">
        <v>40.3888535783233</v>
      </c>
      <c r="I71" s="2">
        <v>55.243200000000002</v>
      </c>
      <c r="J71" s="2">
        <v>78.47166</v>
      </c>
      <c r="K71" s="2">
        <v>305.70211999999998</v>
      </c>
      <c r="L71" s="2">
        <v>402.20004999999998</v>
      </c>
      <c r="M71" s="2">
        <v>474.94484299741981</v>
      </c>
      <c r="N71" s="2">
        <v>629.45477147760721</v>
      </c>
      <c r="O71" s="2">
        <v>819.50409776053107</v>
      </c>
      <c r="P71" s="2">
        <v>556.24680969288488</v>
      </c>
      <c r="Q71" s="2">
        <v>545.04658237423905</v>
      </c>
      <c r="R71" s="2">
        <v>524.62503984645195</v>
      </c>
    </row>
    <row r="72" spans="1:18" ht="11.25" customHeight="1" x14ac:dyDescent="0.25">
      <c r="A72" s="55" t="s">
        <v>104</v>
      </c>
      <c r="B72" s="51" t="s">
        <v>105</v>
      </c>
      <c r="C72" s="2">
        <v>9.5538759542083948E-2</v>
      </c>
      <c r="D72" s="2">
        <v>0</v>
      </c>
      <c r="E72" s="2">
        <v>0</v>
      </c>
      <c r="F72" s="2">
        <v>0</v>
      </c>
      <c r="G72" s="2">
        <v>0</v>
      </c>
      <c r="H72" s="2">
        <v>6.8548939384058274</v>
      </c>
      <c r="I72" s="2">
        <v>12.600020000000001</v>
      </c>
      <c r="J72" s="2">
        <v>12.895350000000001</v>
      </c>
      <c r="K72" s="2">
        <v>9.2989200000000007</v>
      </c>
      <c r="L72" s="2">
        <v>8</v>
      </c>
      <c r="M72" s="2">
        <v>10.1748351963313</v>
      </c>
      <c r="N72" s="2">
        <v>10.270345541230848</v>
      </c>
      <c r="O72" s="2">
        <v>23.812871309098462</v>
      </c>
      <c r="P72" s="2">
        <v>24.147311505764208</v>
      </c>
      <c r="Q72" s="2">
        <v>42.896723034298233</v>
      </c>
      <c r="R72" s="2">
        <v>36.782268080634296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4.8999999999999995</v>
      </c>
      <c r="K73" s="2">
        <v>11.6</v>
      </c>
      <c r="L73" s="2">
        <v>17.90118</v>
      </c>
      <c r="M73" s="2">
        <v>16.6236744052737</v>
      </c>
      <c r="N73" s="2">
        <v>13.112639724849499</v>
      </c>
      <c r="O73" s="2">
        <v>15.78797828435596</v>
      </c>
      <c r="P73" s="2">
        <v>34.823731728288898</v>
      </c>
      <c r="Q73" s="2">
        <v>38.478073946689598</v>
      </c>
      <c r="R73" s="2">
        <v>37.6421133084934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0.3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4.5999999999999996</v>
      </c>
      <c r="K77" s="1">
        <v>11.6</v>
      </c>
      <c r="L77" s="1">
        <v>17.90118</v>
      </c>
      <c r="M77" s="1">
        <v>16.6236744052737</v>
      </c>
      <c r="N77" s="1">
        <v>13.112639724849499</v>
      </c>
      <c r="O77" s="1">
        <v>15.78797828435596</v>
      </c>
      <c r="P77" s="1">
        <v>34.823731728288898</v>
      </c>
      <c r="Q77" s="1">
        <v>38.478073946689598</v>
      </c>
      <c r="R77" s="1">
        <v>37.6421133084934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0.9</v>
      </c>
      <c r="L78" s="3">
        <v>0.6</v>
      </c>
      <c r="M78" s="3">
        <v>0.83596063819624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23940.403763720751</v>
      </c>
      <c r="D79" s="4">
        <v>24054.932919999996</v>
      </c>
      <c r="E79" s="4">
        <v>24743.294160000005</v>
      </c>
      <c r="F79" s="4">
        <v>25400.073450000004</v>
      </c>
      <c r="G79" s="4">
        <v>25320.014949999997</v>
      </c>
      <c r="H79" s="4">
        <v>25778.530891777802</v>
      </c>
      <c r="I79" s="4">
        <v>25235.094109999998</v>
      </c>
      <c r="J79" s="4">
        <v>25442.324670000002</v>
      </c>
      <c r="K79" s="4">
        <v>25153.085139999996</v>
      </c>
      <c r="L79" s="4">
        <v>24868.105649999998</v>
      </c>
      <c r="M79" s="4">
        <v>24766.343163409645</v>
      </c>
      <c r="N79" s="4">
        <v>24680.32843605963</v>
      </c>
      <c r="O79" s="4">
        <v>24009.391216602271</v>
      </c>
      <c r="P79" s="4">
        <v>23177.710418448867</v>
      </c>
      <c r="Q79" s="4">
        <v>22648.042348715022</v>
      </c>
      <c r="R79" s="4">
        <v>22835.761966958013</v>
      </c>
    </row>
    <row r="80" spans="1:18" ht="11.25" customHeight="1" x14ac:dyDescent="0.25">
      <c r="A80" s="59" t="s">
        <v>560</v>
      </c>
      <c r="B80" s="47">
        <v>7200</v>
      </c>
      <c r="C80" s="4">
        <v>33.414743758902453</v>
      </c>
      <c r="D80" s="4">
        <v>130.60359</v>
      </c>
      <c r="E80" s="4">
        <v>18.999880000000001</v>
      </c>
      <c r="F80" s="4">
        <v>25.399550000000001</v>
      </c>
      <c r="G80" s="4">
        <v>20.599530000000001</v>
      </c>
      <c r="H80" s="4">
        <v>36.01797791662306</v>
      </c>
      <c r="I80" s="4">
        <v>51.29992</v>
      </c>
      <c r="J80" s="4">
        <v>14.100100000000001</v>
      </c>
      <c r="K80" s="4">
        <v>24.200019999999999</v>
      </c>
      <c r="L80" s="4">
        <v>22.00001</v>
      </c>
      <c r="M80" s="4">
        <v>10.222604375656799</v>
      </c>
      <c r="N80" s="4">
        <v>11.631767152007546</v>
      </c>
      <c r="O80" s="4">
        <v>23.836755799083861</v>
      </c>
      <c r="P80" s="4">
        <v>63.318038761784827</v>
      </c>
      <c r="Q80" s="4">
        <v>76.193329988019428</v>
      </c>
      <c r="R80" s="4">
        <v>79.465431638494636</v>
      </c>
    </row>
    <row r="81" spans="1:18" ht="11.25" customHeight="1" x14ac:dyDescent="0.25">
      <c r="A81" s="48" t="s">
        <v>119</v>
      </c>
      <c r="B81" s="49" t="s">
        <v>120</v>
      </c>
      <c r="C81" s="3">
        <v>33.319204999360366</v>
      </c>
      <c r="D81" s="3">
        <v>130.60359</v>
      </c>
      <c r="E81" s="3">
        <v>18.999880000000001</v>
      </c>
      <c r="F81" s="3">
        <v>25.399550000000001</v>
      </c>
      <c r="G81" s="3">
        <v>20.599530000000001</v>
      </c>
      <c r="H81" s="3">
        <v>29.16308397821723</v>
      </c>
      <c r="I81" s="3">
        <v>38.6999</v>
      </c>
      <c r="J81" s="3">
        <v>1.2</v>
      </c>
      <c r="K81" s="3">
        <v>15.000019999999999</v>
      </c>
      <c r="L81" s="3">
        <v>14.00001</v>
      </c>
      <c r="M81" s="3">
        <v>4.7769179325499997E-2</v>
      </c>
      <c r="N81" s="3">
        <v>1.3614216107767301</v>
      </c>
      <c r="O81" s="3">
        <v>2.388448998538862E-2</v>
      </c>
      <c r="P81" s="3">
        <v>24.672781330731617</v>
      </c>
      <c r="Q81" s="3">
        <v>16.671254914538448</v>
      </c>
      <c r="R81" s="3">
        <v>29.7124297356056</v>
      </c>
    </row>
    <row r="82" spans="1:18" ht="11.25" customHeight="1" x14ac:dyDescent="0.25">
      <c r="A82" s="48" t="s">
        <v>121</v>
      </c>
      <c r="B82" s="49" t="s">
        <v>122</v>
      </c>
      <c r="C82" s="3">
        <v>9.5538759542083948E-2</v>
      </c>
      <c r="D82" s="3">
        <v>0</v>
      </c>
      <c r="E82" s="3">
        <v>0</v>
      </c>
      <c r="F82" s="3">
        <v>0</v>
      </c>
      <c r="G82" s="3">
        <v>0</v>
      </c>
      <c r="H82" s="3">
        <v>6.8548939384058274</v>
      </c>
      <c r="I82" s="3">
        <v>12.600020000000001</v>
      </c>
      <c r="J82" s="3">
        <v>12.9001</v>
      </c>
      <c r="K82" s="3">
        <v>9.1999999999999993</v>
      </c>
      <c r="L82" s="3">
        <v>8</v>
      </c>
      <c r="M82" s="3">
        <v>10.1748351963313</v>
      </c>
      <c r="N82" s="3">
        <v>10.270345541230816</v>
      </c>
      <c r="O82" s="3">
        <v>23.812871309098472</v>
      </c>
      <c r="P82" s="3">
        <v>38.64525743105321</v>
      </c>
      <c r="Q82" s="3">
        <v>59.522075073480977</v>
      </c>
      <c r="R82" s="3">
        <v>49.753001902889025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394</v>
      </c>
      <c r="B1" s="43" t="s">
        <v>202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13960.433085037232</v>
      </c>
      <c r="D2" s="30">
        <v>14121.824679999998</v>
      </c>
      <c r="E2" s="30">
        <v>14446.884600000005</v>
      </c>
      <c r="F2" s="30">
        <v>14694.551760000004</v>
      </c>
      <c r="G2" s="30">
        <v>14621.442969999998</v>
      </c>
      <c r="H2" s="30">
        <v>14827.481938094106</v>
      </c>
      <c r="I2" s="30">
        <v>15032.084179999998</v>
      </c>
      <c r="J2" s="30">
        <v>14973.220440000003</v>
      </c>
      <c r="K2" s="30">
        <v>14622.777279999997</v>
      </c>
      <c r="L2" s="30">
        <v>14260.193149999999</v>
      </c>
      <c r="M2" s="30">
        <v>14425.464138555915</v>
      </c>
      <c r="N2" s="30">
        <v>14498.341171985856</v>
      </c>
      <c r="O2" s="30">
        <v>14660.585200129077</v>
      </c>
      <c r="P2" s="30">
        <v>14116.284847478448</v>
      </c>
      <c r="Q2" s="30">
        <v>13684.912301079132</v>
      </c>
      <c r="R2" s="30">
        <v>13925.172667668654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13960.433085037232</v>
      </c>
      <c r="D79" s="4">
        <v>14121.824679999998</v>
      </c>
      <c r="E79" s="4">
        <v>14446.884600000005</v>
      </c>
      <c r="F79" s="4">
        <v>14694.551760000004</v>
      </c>
      <c r="G79" s="4">
        <v>14621.442969999998</v>
      </c>
      <c r="H79" s="4">
        <v>14827.481938094106</v>
      </c>
      <c r="I79" s="4">
        <v>15032.084179999998</v>
      </c>
      <c r="J79" s="4">
        <v>14973.220440000003</v>
      </c>
      <c r="K79" s="4">
        <v>14622.777279999997</v>
      </c>
      <c r="L79" s="4">
        <v>14260.193149999999</v>
      </c>
      <c r="M79" s="4">
        <v>14425.464138555915</v>
      </c>
      <c r="N79" s="4">
        <v>14498.341171985856</v>
      </c>
      <c r="O79" s="4">
        <v>14660.585200129077</v>
      </c>
      <c r="P79" s="4">
        <v>14116.284847478448</v>
      </c>
      <c r="Q79" s="4">
        <v>13684.912301079132</v>
      </c>
      <c r="R79" s="4">
        <v>13925.172667668654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393</v>
      </c>
      <c r="B1" s="43" t="s">
        <v>204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970.74631470974123</v>
      </c>
      <c r="D2" s="30">
        <v>909.21287999999981</v>
      </c>
      <c r="E2" s="30">
        <v>1085.51415</v>
      </c>
      <c r="F2" s="30">
        <v>1118.5938200000001</v>
      </c>
      <c r="G2" s="30">
        <v>1136.6069499999999</v>
      </c>
      <c r="H2" s="30">
        <v>1130.5348288093203</v>
      </c>
      <c r="I2" s="30">
        <v>1089.6036100000001</v>
      </c>
      <c r="J2" s="30">
        <v>1041.0009500000001</v>
      </c>
      <c r="K2" s="30">
        <v>986.89724000000024</v>
      </c>
      <c r="L2" s="30">
        <v>961.56883000000016</v>
      </c>
      <c r="M2" s="30">
        <v>989.22355251645433</v>
      </c>
      <c r="N2" s="30">
        <v>882.77868336347638</v>
      </c>
      <c r="O2" s="30">
        <v>978.43423180702041</v>
      </c>
      <c r="P2" s="30">
        <v>1025.2171366974064</v>
      </c>
      <c r="Q2" s="30">
        <v>1015.1078825316995</v>
      </c>
      <c r="R2" s="30">
        <v>980.96446234712823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970.74631470974123</v>
      </c>
      <c r="D79" s="4">
        <v>909.21287999999981</v>
      </c>
      <c r="E79" s="4">
        <v>1085.51415</v>
      </c>
      <c r="F79" s="4">
        <v>1118.5938200000001</v>
      </c>
      <c r="G79" s="4">
        <v>1136.6069499999999</v>
      </c>
      <c r="H79" s="4">
        <v>1130.5348288093203</v>
      </c>
      <c r="I79" s="4">
        <v>1089.6036100000001</v>
      </c>
      <c r="J79" s="4">
        <v>1041.0009500000001</v>
      </c>
      <c r="K79" s="4">
        <v>986.89724000000024</v>
      </c>
      <c r="L79" s="4">
        <v>961.56883000000016</v>
      </c>
      <c r="M79" s="4">
        <v>989.22355251645433</v>
      </c>
      <c r="N79" s="4">
        <v>882.77868336347638</v>
      </c>
      <c r="O79" s="4">
        <v>978.43423180702041</v>
      </c>
      <c r="P79" s="4">
        <v>1025.2171366974064</v>
      </c>
      <c r="Q79" s="4">
        <v>1015.1078825316995</v>
      </c>
      <c r="R79" s="4">
        <v>980.96446234712823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392</v>
      </c>
      <c r="B1" s="43" t="s">
        <v>206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45834.918637856841</v>
      </c>
      <c r="D2" s="30">
        <v>46313.046960000007</v>
      </c>
      <c r="E2" s="30">
        <v>46835.841770000006</v>
      </c>
      <c r="F2" s="30">
        <v>46952.502750000007</v>
      </c>
      <c r="G2" s="30">
        <v>48475.440850000006</v>
      </c>
      <c r="H2" s="30">
        <v>49564.921825796337</v>
      </c>
      <c r="I2" s="30">
        <v>48995.173329999998</v>
      </c>
      <c r="J2" s="30">
        <v>49417.528310000002</v>
      </c>
      <c r="K2" s="30">
        <v>49926.475229999989</v>
      </c>
      <c r="L2" s="30">
        <v>47576.066180000002</v>
      </c>
      <c r="M2" s="30">
        <v>47173.217675037034</v>
      </c>
      <c r="N2" s="30">
        <v>46283.235847511649</v>
      </c>
      <c r="O2" s="30">
        <v>45503.755147661745</v>
      </c>
      <c r="P2" s="30">
        <v>43629.131523543831</v>
      </c>
      <c r="Q2" s="30">
        <v>42584.163646242203</v>
      </c>
      <c r="R2" s="30">
        <v>45352.126926640878</v>
      </c>
    </row>
    <row r="3" spans="1:18" ht="11.25" customHeight="1" x14ac:dyDescent="0.25">
      <c r="A3" s="46" t="s">
        <v>4</v>
      </c>
      <c r="B3" s="47" t="s">
        <v>5</v>
      </c>
      <c r="C3" s="4">
        <v>4.9678785367933918</v>
      </c>
      <c r="D3" s="4">
        <v>1.6998899999999999</v>
      </c>
      <c r="E3" s="4">
        <v>0.60002999999999995</v>
      </c>
      <c r="F3" s="4">
        <v>0</v>
      </c>
      <c r="G3" s="4">
        <v>0</v>
      </c>
      <c r="H3" s="4">
        <v>0</v>
      </c>
      <c r="I3" s="4">
        <v>23.800170000001572</v>
      </c>
      <c r="J3" s="4">
        <v>23.80847</v>
      </c>
      <c r="K3" s="4">
        <v>91.900660000001238</v>
      </c>
      <c r="L3" s="4">
        <v>58.499789999999997</v>
      </c>
      <c r="M3" s="4">
        <v>60.577004643703816</v>
      </c>
      <c r="N3" s="4">
        <v>57.70525481956431</v>
      </c>
      <c r="O3" s="4">
        <v>55.102586709836288</v>
      </c>
      <c r="P3" s="4">
        <v>4.2040855298796735</v>
      </c>
      <c r="Q3" s="4">
        <v>4.3263692952986652</v>
      </c>
      <c r="R3" s="4">
        <v>22.141105067124077</v>
      </c>
    </row>
    <row r="4" spans="1:18" ht="11.25" customHeight="1" x14ac:dyDescent="0.25">
      <c r="A4" s="48" t="s">
        <v>304</v>
      </c>
      <c r="B4" s="49" t="s">
        <v>305</v>
      </c>
      <c r="C4" s="3">
        <v>4.9678785367933918</v>
      </c>
      <c r="D4" s="3">
        <v>1.6998899999999999</v>
      </c>
      <c r="E4" s="3">
        <v>0.60002999999999995</v>
      </c>
      <c r="F4" s="3">
        <v>0</v>
      </c>
      <c r="G4" s="3">
        <v>0</v>
      </c>
      <c r="H4" s="3">
        <v>0</v>
      </c>
      <c r="I4" s="3">
        <v>23.800170000001572</v>
      </c>
      <c r="J4" s="3">
        <v>23.80847</v>
      </c>
      <c r="K4" s="3">
        <v>91.900660000001238</v>
      </c>
      <c r="L4" s="3">
        <v>58.499789999999997</v>
      </c>
      <c r="M4" s="3">
        <v>60.577004643703816</v>
      </c>
      <c r="N4" s="3">
        <v>56.510515089236087</v>
      </c>
      <c r="O4" s="3">
        <v>54.576452700996406</v>
      </c>
      <c r="P4" s="3">
        <v>2.6979387577136489</v>
      </c>
      <c r="Q4" s="3">
        <v>3.7761284956541905</v>
      </c>
      <c r="R4" s="3">
        <v>21.878373507535763</v>
      </c>
    </row>
    <row r="5" spans="1:18" ht="11.25" customHeight="1" x14ac:dyDescent="0.25">
      <c r="A5" s="50" t="s">
        <v>306</v>
      </c>
      <c r="B5" s="51" t="s">
        <v>307</v>
      </c>
      <c r="C5" s="2">
        <v>4.9678785367933918</v>
      </c>
      <c r="D5" s="2">
        <v>1.6998899999999999</v>
      </c>
      <c r="E5" s="2">
        <v>0.60002999999999995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2.6997900000000001</v>
      </c>
      <c r="M5" s="2">
        <v>2.7240607267275205</v>
      </c>
      <c r="N5" s="2">
        <v>2.7224191687234405</v>
      </c>
      <c r="O5" s="2">
        <v>2.1736629809238073</v>
      </c>
      <c r="P5" s="2">
        <v>2.6979387577136489</v>
      </c>
      <c r="Q5" s="2">
        <v>3.7761284956541905</v>
      </c>
      <c r="R5" s="2">
        <v>21.878373507535763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4.9678785367933918</v>
      </c>
      <c r="D8" s="1">
        <v>1.6998899999999999</v>
      </c>
      <c r="E8" s="1">
        <v>0.60002999999999995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2.6997900000000001</v>
      </c>
      <c r="M8" s="1">
        <v>2.7240607267275205</v>
      </c>
      <c r="N8" s="1">
        <v>2.7224191687234405</v>
      </c>
      <c r="O8" s="1">
        <v>2.1736629809238073</v>
      </c>
      <c r="P8" s="1">
        <v>2.6979387577136489</v>
      </c>
      <c r="Q8" s="1">
        <v>3.7761284956541905</v>
      </c>
      <c r="R8" s="1">
        <v>21.878373507535763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23.800170000001572</v>
      </c>
      <c r="J11" s="2">
        <v>23.80847</v>
      </c>
      <c r="K11" s="2">
        <v>91.900660000001238</v>
      </c>
      <c r="L11" s="2">
        <v>55.8</v>
      </c>
      <c r="M11" s="2">
        <v>57.852943916976294</v>
      </c>
      <c r="N11" s="2">
        <v>53.788095920512646</v>
      </c>
      <c r="O11" s="2">
        <v>52.402789720072597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23.800170000001572</v>
      </c>
      <c r="J12" s="1">
        <v>23.80847</v>
      </c>
      <c r="K12" s="1">
        <v>91.900660000001238</v>
      </c>
      <c r="L12" s="1">
        <v>55.8</v>
      </c>
      <c r="M12" s="1">
        <v>57.852943916976294</v>
      </c>
      <c r="N12" s="1">
        <v>53.788095920512646</v>
      </c>
      <c r="O12" s="1">
        <v>52.402789720072597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1.1947397303282254</v>
      </c>
      <c r="O15" s="3">
        <v>0.5261340088398857</v>
      </c>
      <c r="P15" s="3">
        <v>1.5061467721660247</v>
      </c>
      <c r="Q15" s="3">
        <v>0.55024079964447459</v>
      </c>
      <c r="R15" s="3">
        <v>0.26273155958831484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1.1947397303282254</v>
      </c>
      <c r="O16" s="2">
        <v>0.5261340088398857</v>
      </c>
      <c r="P16" s="2">
        <v>1.5061467721660247</v>
      </c>
      <c r="Q16" s="2">
        <v>0.55024079964447459</v>
      </c>
      <c r="R16" s="2">
        <v>0.26273155958831484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38890.845502126882</v>
      </c>
      <c r="D21" s="4">
        <v>39486.264800000004</v>
      </c>
      <c r="E21" s="4">
        <v>39742.629860000001</v>
      </c>
      <c r="F21" s="4">
        <v>40054.653100000003</v>
      </c>
      <c r="G21" s="4">
        <v>40991.817030000006</v>
      </c>
      <c r="H21" s="4">
        <v>41497.028965409343</v>
      </c>
      <c r="I21" s="4">
        <v>40291.387600000002</v>
      </c>
      <c r="J21" s="4">
        <v>39897.625370000002</v>
      </c>
      <c r="K21" s="4">
        <v>40056.902579999994</v>
      </c>
      <c r="L21" s="4">
        <v>37258.472029999997</v>
      </c>
      <c r="M21" s="4">
        <v>36492.644989919892</v>
      </c>
      <c r="N21" s="4">
        <v>34670.622698418119</v>
      </c>
      <c r="O21" s="4">
        <v>33493.838684746348</v>
      </c>
      <c r="P21" s="4">
        <v>30866.208152900334</v>
      </c>
      <c r="Q21" s="4">
        <v>29838.469316150775</v>
      </c>
      <c r="R21" s="4">
        <v>31764.879092380805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38890.845502126882</v>
      </c>
      <c r="D30" s="3">
        <v>39486.264800000004</v>
      </c>
      <c r="E30" s="3">
        <v>39742.629860000001</v>
      </c>
      <c r="F30" s="3">
        <v>40054.653100000003</v>
      </c>
      <c r="G30" s="3">
        <v>40991.817030000006</v>
      </c>
      <c r="H30" s="3">
        <v>41497.028965409343</v>
      </c>
      <c r="I30" s="3">
        <v>40291.387600000002</v>
      </c>
      <c r="J30" s="3">
        <v>39897.625370000002</v>
      </c>
      <c r="K30" s="3">
        <v>40056.902579999994</v>
      </c>
      <c r="L30" s="3">
        <v>37258.472029999997</v>
      </c>
      <c r="M30" s="3">
        <v>36492.644989919892</v>
      </c>
      <c r="N30" s="3">
        <v>34670.622698418119</v>
      </c>
      <c r="O30" s="3">
        <v>33493.838684746348</v>
      </c>
      <c r="P30" s="3">
        <v>30866.208152900334</v>
      </c>
      <c r="Q30" s="3">
        <v>29838.469316150775</v>
      </c>
      <c r="R30" s="3">
        <v>31764.879092380805</v>
      </c>
    </row>
    <row r="31" spans="1:18" ht="11.25" customHeight="1" x14ac:dyDescent="0.25">
      <c r="A31" s="50" t="s">
        <v>321</v>
      </c>
      <c r="B31" s="51" t="s">
        <v>322</v>
      </c>
      <c r="C31" s="2">
        <v>20118.089325737517</v>
      </c>
      <c r="D31" s="2">
        <v>20064.563209999997</v>
      </c>
      <c r="E31" s="2">
        <v>20465.28471</v>
      </c>
      <c r="F31" s="2">
        <v>21273.966209999999</v>
      </c>
      <c r="G31" s="2">
        <v>22535.882199999996</v>
      </c>
      <c r="H31" s="2">
        <v>23165.967176484926</v>
      </c>
      <c r="I31" s="2">
        <v>23009.443960000001</v>
      </c>
      <c r="J31" s="2">
        <v>23095.85614</v>
      </c>
      <c r="K31" s="2">
        <v>23538.649849999998</v>
      </c>
      <c r="L31" s="2">
        <v>22239.32519</v>
      </c>
      <c r="M31" s="2">
        <v>22580.509101052223</v>
      </c>
      <c r="N31" s="2">
        <v>22710.42488623035</v>
      </c>
      <c r="O31" s="2">
        <v>22103.780406450194</v>
      </c>
      <c r="P31" s="2">
        <v>20999.145530863407</v>
      </c>
      <c r="Q31" s="2">
        <v>21175.213679178913</v>
      </c>
      <c r="R31" s="2">
        <v>22502.834504949471</v>
      </c>
    </row>
    <row r="32" spans="1:18" ht="11.25" customHeight="1" x14ac:dyDescent="0.25">
      <c r="A32" s="52" t="s">
        <v>323</v>
      </c>
      <c r="B32" s="53" t="s">
        <v>43</v>
      </c>
      <c r="C32" s="1">
        <v>20058.975391920743</v>
      </c>
      <c r="D32" s="1">
        <v>19966.463209999998</v>
      </c>
      <c r="E32" s="1">
        <v>20406.184710000001</v>
      </c>
      <c r="F32" s="1">
        <v>21263.36621</v>
      </c>
      <c r="G32" s="1">
        <v>22518.582199999997</v>
      </c>
      <c r="H32" s="1">
        <v>23160.211047939054</v>
      </c>
      <c r="I32" s="1">
        <v>23009.443960000001</v>
      </c>
      <c r="J32" s="1">
        <v>23095.85614</v>
      </c>
      <c r="K32" s="1">
        <v>23538.649849999998</v>
      </c>
      <c r="L32" s="1">
        <v>22222.369350000001</v>
      </c>
      <c r="M32" s="1">
        <v>22562.393344025186</v>
      </c>
      <c r="N32" s="1">
        <v>22692.309129203313</v>
      </c>
      <c r="O32" s="1">
        <v>22085.675887485831</v>
      </c>
      <c r="P32" s="1">
        <v>20979.894551595229</v>
      </c>
      <c r="Q32" s="1">
        <v>21149.179476446516</v>
      </c>
      <c r="R32" s="1">
        <v>22463.209970698968</v>
      </c>
    </row>
    <row r="33" spans="1:18" ht="11.25" customHeight="1" x14ac:dyDescent="0.25">
      <c r="A33" s="52" t="s">
        <v>44</v>
      </c>
      <c r="B33" s="53" t="s">
        <v>45</v>
      </c>
      <c r="C33" s="1">
        <v>59.113933816772452</v>
      </c>
      <c r="D33" s="1">
        <v>98.1</v>
      </c>
      <c r="E33" s="1">
        <v>59.1</v>
      </c>
      <c r="F33" s="1">
        <v>10.6</v>
      </c>
      <c r="G33" s="1">
        <v>17.3</v>
      </c>
      <c r="H33" s="1">
        <v>5.7561285458714337</v>
      </c>
      <c r="I33" s="1">
        <v>0</v>
      </c>
      <c r="J33" s="1">
        <v>0</v>
      </c>
      <c r="K33" s="1">
        <v>0</v>
      </c>
      <c r="L33" s="1">
        <v>16.955839999999998</v>
      </c>
      <c r="M33" s="1">
        <v>18.115757027036068</v>
      </c>
      <c r="N33" s="1">
        <v>18.115757027036068</v>
      </c>
      <c r="O33" s="1">
        <v>18.1045189643642</v>
      </c>
      <c r="P33" s="1">
        <v>19.250979268176199</v>
      </c>
      <c r="Q33" s="1">
        <v>26.034202732397102</v>
      </c>
      <c r="R33" s="1">
        <v>39.624534250501597</v>
      </c>
    </row>
    <row r="34" spans="1:18" ht="11.25" customHeight="1" x14ac:dyDescent="0.25">
      <c r="A34" s="55" t="s">
        <v>558</v>
      </c>
      <c r="B34" s="51" t="s">
        <v>46</v>
      </c>
      <c r="C34" s="2">
        <v>479.09847114790819</v>
      </c>
      <c r="D34" s="2">
        <v>511.18150000000065</v>
      </c>
      <c r="E34" s="2">
        <v>496.90236000000118</v>
      </c>
      <c r="F34" s="2">
        <v>492.00761000000074</v>
      </c>
      <c r="G34" s="2">
        <v>517.49074999999971</v>
      </c>
      <c r="H34" s="2">
        <v>645.26357696253069</v>
      </c>
      <c r="I34" s="2">
        <v>671.11840000000007</v>
      </c>
      <c r="J34" s="2">
        <v>727.70581000000129</v>
      </c>
      <c r="K34" s="2">
        <v>622.23718999999971</v>
      </c>
      <c r="L34" s="2">
        <v>531.9074899999996</v>
      </c>
      <c r="M34" s="2">
        <v>340.69082538898886</v>
      </c>
      <c r="N34" s="2">
        <v>301.138984915192</v>
      </c>
      <c r="O34" s="2">
        <v>266.02553192909011</v>
      </c>
      <c r="P34" s="2">
        <v>223.13113876574971</v>
      </c>
      <c r="Q34" s="2">
        <v>152.64590501670747</v>
      </c>
      <c r="R34" s="2">
        <v>331.94961757177896</v>
      </c>
    </row>
    <row r="35" spans="1:18" ht="11.25" customHeight="1" x14ac:dyDescent="0.25">
      <c r="A35" s="50" t="s">
        <v>324</v>
      </c>
      <c r="B35" s="51" t="s">
        <v>325</v>
      </c>
      <c r="C35" s="2">
        <v>12.730389222572491</v>
      </c>
      <c r="D35" s="2">
        <v>17.900210000000001</v>
      </c>
      <c r="E35" s="2">
        <v>12.70016</v>
      </c>
      <c r="F35" s="2">
        <v>11.60026</v>
      </c>
      <c r="G35" s="2">
        <v>21.00055</v>
      </c>
      <c r="H35" s="2">
        <v>23.120406613403311</v>
      </c>
      <c r="I35" s="2">
        <v>10.59985</v>
      </c>
      <c r="J35" s="2">
        <v>22.099719999999998</v>
      </c>
      <c r="K35" s="2">
        <v>8.50047</v>
      </c>
      <c r="L35" s="2">
        <v>6.2997199999999998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12.730389222572491</v>
      </c>
      <c r="D36" s="1">
        <v>17.900210000000001</v>
      </c>
      <c r="E36" s="1">
        <v>12.70016</v>
      </c>
      <c r="F36" s="1">
        <v>11.60026</v>
      </c>
      <c r="G36" s="1">
        <v>21.00055</v>
      </c>
      <c r="H36" s="1">
        <v>23.120406613403311</v>
      </c>
      <c r="I36" s="1">
        <v>10.59985</v>
      </c>
      <c r="J36" s="1">
        <v>22.099719999999998</v>
      </c>
      <c r="K36" s="1">
        <v>8.50047</v>
      </c>
      <c r="L36" s="1">
        <v>6.2997199999999998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56.500660000000003</v>
      </c>
      <c r="E38" s="2">
        <v>1.0000100000000001</v>
      </c>
      <c r="F38" s="2">
        <v>2.10005</v>
      </c>
      <c r="G38" s="2">
        <v>0</v>
      </c>
      <c r="H38" s="2">
        <v>1.0270373554982342</v>
      </c>
      <c r="I38" s="2">
        <v>1.0000199999999999</v>
      </c>
      <c r="J38" s="2">
        <v>0.99997999999999998</v>
      </c>
      <c r="K38" s="2">
        <v>0</v>
      </c>
      <c r="L38" s="2">
        <v>0</v>
      </c>
      <c r="M38" s="2">
        <v>3.0810825872464767</v>
      </c>
      <c r="N38" s="2">
        <v>1.0270400057232727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1.0270373554982342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56.500660000000003</v>
      </c>
      <c r="E41" s="1">
        <v>1.0000100000000001</v>
      </c>
      <c r="F41" s="1">
        <v>2.10005</v>
      </c>
      <c r="G41" s="1">
        <v>0</v>
      </c>
      <c r="H41" s="1">
        <v>0</v>
      </c>
      <c r="I41" s="1">
        <v>1.0000199999999999</v>
      </c>
      <c r="J41" s="1">
        <v>0.99997999999999998</v>
      </c>
      <c r="K41" s="1">
        <v>0</v>
      </c>
      <c r="L41" s="1">
        <v>0</v>
      </c>
      <c r="M41" s="1">
        <v>3.0810825872464767</v>
      </c>
      <c r="N41" s="1">
        <v>1.0270400057232727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251.09875498320807</v>
      </c>
      <c r="D42" s="2">
        <v>481.79345000000001</v>
      </c>
      <c r="E42" s="2">
        <v>497.80266</v>
      </c>
      <c r="F42" s="2">
        <v>350.90491000000003</v>
      </c>
      <c r="G42" s="2">
        <v>223.90139000000002</v>
      </c>
      <c r="H42" s="2">
        <v>142.01804157258661</v>
      </c>
      <c r="I42" s="2">
        <v>127.37119</v>
      </c>
      <c r="J42" s="2">
        <v>89.39967</v>
      </c>
      <c r="K42" s="2">
        <v>72.101190000000003</v>
      </c>
      <c r="L42" s="2">
        <v>15.799300000000001</v>
      </c>
      <c r="M42" s="2">
        <v>13.661854572906879</v>
      </c>
      <c r="N42" s="2">
        <v>12.611095884229998</v>
      </c>
      <c r="O42" s="2">
        <v>10.509250837781188</v>
      </c>
      <c r="P42" s="2">
        <v>0</v>
      </c>
      <c r="Q42" s="2">
        <v>2.1018010615921434</v>
      </c>
      <c r="R42" s="2">
        <v>2.1018826791353669</v>
      </c>
    </row>
    <row r="43" spans="1:18" ht="11.25" customHeight="1" x14ac:dyDescent="0.25">
      <c r="A43" s="50" t="s">
        <v>59</v>
      </c>
      <c r="B43" s="51" t="s">
        <v>60</v>
      </c>
      <c r="C43" s="2">
        <v>344.05169109475014</v>
      </c>
      <c r="D43" s="2">
        <v>265.93065999999993</v>
      </c>
      <c r="E43" s="2">
        <v>491.84858999999994</v>
      </c>
      <c r="F43" s="2">
        <v>576.13788</v>
      </c>
      <c r="G43" s="2">
        <v>583.15174999999999</v>
      </c>
      <c r="H43" s="2">
        <v>606.73513786646845</v>
      </c>
      <c r="I43" s="2">
        <v>252.21359999999996</v>
      </c>
      <c r="J43" s="2">
        <v>178.29124999999996</v>
      </c>
      <c r="K43" s="2">
        <v>158.92394000000004</v>
      </c>
      <c r="L43" s="2">
        <v>255.91337000000007</v>
      </c>
      <c r="M43" s="2">
        <v>202.49597812400933</v>
      </c>
      <c r="N43" s="2">
        <v>145.36225751336406</v>
      </c>
      <c r="O43" s="2">
        <v>105.2468508934779</v>
      </c>
      <c r="P43" s="2">
        <v>184.61980185723149</v>
      </c>
      <c r="Q43" s="2">
        <v>48.224794918078125</v>
      </c>
      <c r="R43" s="2">
        <v>42.802512027467976</v>
      </c>
    </row>
    <row r="44" spans="1:18" ht="11.25" customHeight="1" x14ac:dyDescent="0.25">
      <c r="A44" s="50" t="s">
        <v>328</v>
      </c>
      <c r="B44" s="51" t="s">
        <v>61</v>
      </c>
      <c r="C44" s="2">
        <v>11885.898050709493</v>
      </c>
      <c r="D44" s="2">
        <v>12364.99345</v>
      </c>
      <c r="E44" s="2">
        <v>11955.674720000003</v>
      </c>
      <c r="F44" s="2">
        <v>10416.24711</v>
      </c>
      <c r="G44" s="2">
        <v>9833.8849200000004</v>
      </c>
      <c r="H44" s="2">
        <v>9540.429953587809</v>
      </c>
      <c r="I44" s="2">
        <v>8452.9647199999999</v>
      </c>
      <c r="J44" s="2">
        <v>8325.0899000000009</v>
      </c>
      <c r="K44" s="2">
        <v>7826.5581199999997</v>
      </c>
      <c r="L44" s="2">
        <v>7117.7688699999999</v>
      </c>
      <c r="M44" s="2">
        <v>6744.0426346667582</v>
      </c>
      <c r="N44" s="2">
        <v>5627.2338803429202</v>
      </c>
      <c r="O44" s="2">
        <v>5136.1398189869287</v>
      </c>
      <c r="P44" s="2">
        <v>3944.7889766912531</v>
      </c>
      <c r="Q44" s="2">
        <v>3201.490888269122</v>
      </c>
      <c r="R44" s="2">
        <v>3562.6217461781989</v>
      </c>
    </row>
    <row r="45" spans="1:18" ht="11.25" customHeight="1" x14ac:dyDescent="0.25">
      <c r="A45" s="50" t="s">
        <v>329</v>
      </c>
      <c r="B45" s="51" t="s">
        <v>330</v>
      </c>
      <c r="C45" s="2">
        <v>5799.8788192314296</v>
      </c>
      <c r="D45" s="2">
        <v>5723.4016600000004</v>
      </c>
      <c r="E45" s="2">
        <v>5821.4166499999992</v>
      </c>
      <c r="F45" s="2">
        <v>6931.6890700000004</v>
      </c>
      <c r="G45" s="2">
        <v>7276.5054700000001</v>
      </c>
      <c r="H45" s="2">
        <v>7372.4676349661186</v>
      </c>
      <c r="I45" s="2">
        <v>7766.6758599999994</v>
      </c>
      <c r="J45" s="2">
        <v>7458.1828999999998</v>
      </c>
      <c r="K45" s="2">
        <v>7829.9318200000007</v>
      </c>
      <c r="L45" s="2">
        <v>7091.4580900000001</v>
      </c>
      <c r="M45" s="2">
        <v>6608.1635135277538</v>
      </c>
      <c r="N45" s="2">
        <v>5872.8245535263395</v>
      </c>
      <c r="O45" s="2">
        <v>5872.1368256488768</v>
      </c>
      <c r="P45" s="2">
        <v>5514.5227047226927</v>
      </c>
      <c r="Q45" s="2">
        <v>5258.792247706363</v>
      </c>
      <c r="R45" s="2">
        <v>5322.5688289747495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1</v>
      </c>
      <c r="E46" s="1">
        <v>0</v>
      </c>
      <c r="F46" s="1">
        <v>1.0000199999999999</v>
      </c>
      <c r="G46" s="1">
        <v>0</v>
      </c>
      <c r="H46" s="1">
        <v>0</v>
      </c>
      <c r="I46" s="1">
        <v>1.0000800000000001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1.0031295268473945</v>
      </c>
      <c r="D47" s="1">
        <v>0</v>
      </c>
      <c r="E47" s="1">
        <v>0</v>
      </c>
      <c r="F47" s="1">
        <v>1.0000199999999999</v>
      </c>
      <c r="G47" s="1">
        <v>0.99995999999999996</v>
      </c>
      <c r="H47" s="1">
        <v>1.003152765835484</v>
      </c>
      <c r="I47" s="1">
        <v>0.99990000000000001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3717.8853672755304</v>
      </c>
      <c r="D49" s="1">
        <v>3279.5644500000003</v>
      </c>
      <c r="E49" s="1">
        <v>3645.9738399999997</v>
      </c>
      <c r="F49" s="1">
        <v>3560.6066200000009</v>
      </c>
      <c r="G49" s="1">
        <v>3909.1003500000002</v>
      </c>
      <c r="H49" s="1">
        <v>4338.451784985823</v>
      </c>
      <c r="I49" s="1">
        <v>4531.0731799999994</v>
      </c>
      <c r="J49" s="1">
        <v>4398.8700600000002</v>
      </c>
      <c r="K49" s="1">
        <v>4613.7927300000001</v>
      </c>
      <c r="L49" s="1">
        <v>4557.0521699999999</v>
      </c>
      <c r="M49" s="1">
        <v>4311.0643981275234</v>
      </c>
      <c r="N49" s="1">
        <v>4327.7445341797193</v>
      </c>
      <c r="O49" s="1">
        <v>4467.0075974152878</v>
      </c>
      <c r="P49" s="1">
        <v>3925.931457897188</v>
      </c>
      <c r="Q49" s="1">
        <v>3899.0470787426134</v>
      </c>
      <c r="R49" s="1">
        <v>4023.3256010055693</v>
      </c>
    </row>
    <row r="50" spans="1:18" ht="11.25" customHeight="1" x14ac:dyDescent="0.25">
      <c r="A50" s="52" t="s">
        <v>70</v>
      </c>
      <c r="B50" s="53" t="s">
        <v>71</v>
      </c>
      <c r="C50" s="1">
        <v>3.8215172222538873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2077.168805206798</v>
      </c>
      <c r="D51" s="1">
        <v>2442.8372100000001</v>
      </c>
      <c r="E51" s="1">
        <v>2175.44281</v>
      </c>
      <c r="F51" s="1">
        <v>3369.08241</v>
      </c>
      <c r="G51" s="1">
        <v>3366.4051599999998</v>
      </c>
      <c r="H51" s="1">
        <v>3033.0126972144594</v>
      </c>
      <c r="I51" s="1">
        <v>3233.6026999999999</v>
      </c>
      <c r="J51" s="1">
        <v>3059.3128399999996</v>
      </c>
      <c r="K51" s="1">
        <v>3216.1390900000006</v>
      </c>
      <c r="L51" s="1">
        <v>2534.4059200000002</v>
      </c>
      <c r="M51" s="1">
        <v>2297.0991154002304</v>
      </c>
      <c r="N51" s="1">
        <v>1545.0800193466205</v>
      </c>
      <c r="O51" s="1">
        <v>1405.1292282335887</v>
      </c>
      <c r="P51" s="1">
        <v>1588.5912468255051</v>
      </c>
      <c r="Q51" s="1">
        <v>1359.7451689637498</v>
      </c>
      <c r="R51" s="1">
        <v>1299.2432279691805</v>
      </c>
    </row>
    <row r="52" spans="1:18" ht="11.25" customHeight="1" x14ac:dyDescent="0.25">
      <c r="A52" s="46" t="s">
        <v>74</v>
      </c>
      <c r="B52" s="47" t="s">
        <v>75</v>
      </c>
      <c r="C52" s="4">
        <v>3267.6007338536556</v>
      </c>
      <c r="D52" s="4">
        <v>2659.3712</v>
      </c>
      <c r="E52" s="4">
        <v>3132.9000800000003</v>
      </c>
      <c r="F52" s="4">
        <v>2763.0604100000005</v>
      </c>
      <c r="G52" s="4">
        <v>2902.4329899999998</v>
      </c>
      <c r="H52" s="4">
        <v>3346.8414356205476</v>
      </c>
      <c r="I52" s="4">
        <v>3496.4374100000018</v>
      </c>
      <c r="J52" s="4">
        <v>4195.6501799999996</v>
      </c>
      <c r="K52" s="4">
        <v>4550.7683799999995</v>
      </c>
      <c r="L52" s="4">
        <v>4487.457879999999</v>
      </c>
      <c r="M52" s="4">
        <v>5071.3859779151981</v>
      </c>
      <c r="N52" s="4">
        <v>5635.7291766253584</v>
      </c>
      <c r="O52" s="4">
        <v>6260.7078814361039</v>
      </c>
      <c r="P52" s="4">
        <v>7024.4839820977659</v>
      </c>
      <c r="Q52" s="4">
        <v>7403.3617819102474</v>
      </c>
      <c r="R52" s="4">
        <v>8220.8653115356919</v>
      </c>
    </row>
    <row r="53" spans="1:18" ht="11.25" customHeight="1" x14ac:dyDescent="0.25">
      <c r="A53" s="48" t="s">
        <v>76</v>
      </c>
      <c r="B53" s="49" t="s">
        <v>77</v>
      </c>
      <c r="C53" s="3">
        <v>3157.2063175032699</v>
      </c>
      <c r="D53" s="3">
        <v>2623.2727199999999</v>
      </c>
      <c r="E53" s="3">
        <v>3020.2003800000002</v>
      </c>
      <c r="F53" s="3">
        <v>2696.4620400000003</v>
      </c>
      <c r="G53" s="3">
        <v>2833.5395699999999</v>
      </c>
      <c r="H53" s="3">
        <v>3232.9606944318666</v>
      </c>
      <c r="I53" s="3">
        <v>3449.2369300000018</v>
      </c>
      <c r="J53" s="3">
        <v>4109.6943699999993</v>
      </c>
      <c r="K53" s="3">
        <v>4467.1733099999992</v>
      </c>
      <c r="L53" s="3">
        <v>4411.0546999999988</v>
      </c>
      <c r="M53" s="3">
        <v>5052.3724034447368</v>
      </c>
      <c r="N53" s="3">
        <v>5609.5995088743766</v>
      </c>
      <c r="O53" s="3">
        <v>6232.165482142037</v>
      </c>
      <c r="P53" s="3">
        <v>6992.9563237429365</v>
      </c>
      <c r="Q53" s="3">
        <v>7374.0291518972153</v>
      </c>
      <c r="R53" s="3">
        <v>8190.817648984741</v>
      </c>
    </row>
    <row r="54" spans="1:18" ht="11.25" customHeight="1" x14ac:dyDescent="0.25">
      <c r="A54" s="48" t="s">
        <v>331</v>
      </c>
      <c r="B54" s="49" t="s">
        <v>332</v>
      </c>
      <c r="C54" s="3">
        <v>110.39441635038588</v>
      </c>
      <c r="D54" s="3">
        <v>36.098479999999959</v>
      </c>
      <c r="E54" s="3">
        <v>112.69970000000001</v>
      </c>
      <c r="F54" s="3">
        <v>66.598370000000017</v>
      </c>
      <c r="G54" s="3">
        <v>68.893419999999992</v>
      </c>
      <c r="H54" s="3">
        <v>113.88074118868121</v>
      </c>
      <c r="I54" s="3">
        <v>47.200480000000027</v>
      </c>
      <c r="J54" s="3">
        <v>85.955809999999985</v>
      </c>
      <c r="K54" s="3">
        <v>83.595070000000021</v>
      </c>
      <c r="L54" s="3">
        <v>76.40318000000002</v>
      </c>
      <c r="M54" s="3">
        <v>19.013574470461265</v>
      </c>
      <c r="N54" s="3">
        <v>26.129667750981895</v>
      </c>
      <c r="O54" s="3">
        <v>28.542399294067224</v>
      </c>
      <c r="P54" s="3">
        <v>31.527658354829502</v>
      </c>
      <c r="Q54" s="3">
        <v>29.332630013032059</v>
      </c>
      <c r="R54" s="3">
        <v>30.047662550950946</v>
      </c>
    </row>
    <row r="55" spans="1:18" ht="11.25" customHeight="1" x14ac:dyDescent="0.25">
      <c r="A55" s="50" t="s">
        <v>78</v>
      </c>
      <c r="B55" s="51" t="s">
        <v>79</v>
      </c>
      <c r="C55" s="2">
        <v>110.39441635038588</v>
      </c>
      <c r="D55" s="2">
        <v>36.098479999999959</v>
      </c>
      <c r="E55" s="2">
        <v>112.69970000000001</v>
      </c>
      <c r="F55" s="2">
        <v>66.598370000000017</v>
      </c>
      <c r="G55" s="2">
        <v>68.893419999999992</v>
      </c>
      <c r="H55" s="2">
        <v>113.88074118868121</v>
      </c>
      <c r="I55" s="2">
        <v>47.200480000000027</v>
      </c>
      <c r="J55" s="2">
        <v>85.955809999999985</v>
      </c>
      <c r="K55" s="2">
        <v>83.595070000000021</v>
      </c>
      <c r="L55" s="2">
        <v>76.40318000000002</v>
      </c>
      <c r="M55" s="2">
        <v>19.013574470461265</v>
      </c>
      <c r="N55" s="2">
        <v>26.129667750981895</v>
      </c>
      <c r="O55" s="2">
        <v>28.542399294067224</v>
      </c>
      <c r="P55" s="2">
        <v>31.527658354829502</v>
      </c>
      <c r="Q55" s="2">
        <v>29.332630013032059</v>
      </c>
      <c r="R55" s="2">
        <v>30.047662550950946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745.02487539278286</v>
      </c>
      <c r="D60" s="4">
        <v>769.24767000000008</v>
      </c>
      <c r="E60" s="4">
        <v>644.06745000000001</v>
      </c>
      <c r="F60" s="4">
        <v>795.72381000000007</v>
      </c>
      <c r="G60" s="4">
        <v>1265.62031</v>
      </c>
      <c r="H60" s="4">
        <v>1251.1938690305124</v>
      </c>
      <c r="I60" s="4">
        <v>1736.4605200000001</v>
      </c>
      <c r="J60" s="4">
        <v>1726.94112</v>
      </c>
      <c r="K60" s="4">
        <v>1734.2627699999998</v>
      </c>
      <c r="L60" s="4">
        <v>2230.5142700000001</v>
      </c>
      <c r="M60" s="4">
        <v>2134.0420030540349</v>
      </c>
      <c r="N60" s="4">
        <v>2424.5030985544081</v>
      </c>
      <c r="O60" s="4">
        <v>2368.4854864205136</v>
      </c>
      <c r="P60" s="4">
        <v>2424.6700800478848</v>
      </c>
      <c r="Q60" s="4">
        <v>2125.6732290219379</v>
      </c>
      <c r="R60" s="4">
        <v>2181.6673293977979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0.1</v>
      </c>
      <c r="J61" s="4">
        <v>4.8999999999999995</v>
      </c>
      <c r="K61" s="4">
        <v>11.6</v>
      </c>
      <c r="L61" s="4">
        <v>25.401150000000001</v>
      </c>
      <c r="M61" s="4">
        <v>25.460958160709758</v>
      </c>
      <c r="N61" s="4">
        <v>19.346517327720175</v>
      </c>
      <c r="O61" s="4">
        <v>22.045744819642959</v>
      </c>
      <c r="P61" s="4">
        <v>45.285161131284262</v>
      </c>
      <c r="Q61" s="4">
        <v>49.273908474252423</v>
      </c>
      <c r="R61" s="4">
        <v>38.119808267510741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0.1</v>
      </c>
      <c r="J68" s="3">
        <v>4.8999999999999995</v>
      </c>
      <c r="K68" s="3">
        <v>11.6</v>
      </c>
      <c r="L68" s="3">
        <v>25.401150000000001</v>
      </c>
      <c r="M68" s="3">
        <v>25.460958160709758</v>
      </c>
      <c r="N68" s="3">
        <v>19.346517327720175</v>
      </c>
      <c r="O68" s="3">
        <v>22.045744819642959</v>
      </c>
      <c r="P68" s="3">
        <v>45.285161131284262</v>
      </c>
      <c r="Q68" s="3">
        <v>49.273908474252423</v>
      </c>
      <c r="R68" s="3">
        <v>38.119808267510741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0.1</v>
      </c>
      <c r="J69" s="2">
        <v>0</v>
      </c>
      <c r="K69" s="2">
        <v>0</v>
      </c>
      <c r="L69" s="2">
        <v>7.4999700000000002</v>
      </c>
      <c r="M69" s="2">
        <v>8.8372837554360579</v>
      </c>
      <c r="N69" s="2">
        <v>6.2338776028706757</v>
      </c>
      <c r="O69" s="2">
        <v>2.1735013164990207</v>
      </c>
      <c r="P69" s="2">
        <v>5.3023675610840018</v>
      </c>
      <c r="Q69" s="2">
        <v>6.0905703640011497</v>
      </c>
      <c r="R69" s="2">
        <v>4.7770901228587084E-2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0.11942333477156808</v>
      </c>
      <c r="P71" s="2">
        <v>0.4776909112880503</v>
      </c>
      <c r="Q71" s="2">
        <v>0.45380720359224824</v>
      </c>
      <c r="R71" s="2">
        <v>0.42992405778875309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3.9648418840164101</v>
      </c>
      <c r="P72" s="2">
        <v>4.6813709306233102</v>
      </c>
      <c r="Q72" s="2">
        <v>4.2514569599694303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4.8999999999999995</v>
      </c>
      <c r="K73" s="2">
        <v>11.6</v>
      </c>
      <c r="L73" s="2">
        <v>17.90118</v>
      </c>
      <c r="M73" s="2">
        <v>16.6236744052737</v>
      </c>
      <c r="N73" s="2">
        <v>13.112639724849499</v>
      </c>
      <c r="O73" s="2">
        <v>15.78797828435596</v>
      </c>
      <c r="P73" s="2">
        <v>34.823731728288898</v>
      </c>
      <c r="Q73" s="2">
        <v>38.478073946689598</v>
      </c>
      <c r="R73" s="2">
        <v>37.6421133084934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0.3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4.5999999999999996</v>
      </c>
      <c r="K77" s="1">
        <v>11.6</v>
      </c>
      <c r="L77" s="1">
        <v>17.90118</v>
      </c>
      <c r="M77" s="1">
        <v>16.6236744052737</v>
      </c>
      <c r="N77" s="1">
        <v>13.112639724849499</v>
      </c>
      <c r="O77" s="1">
        <v>15.78797828435596</v>
      </c>
      <c r="P77" s="1">
        <v>34.823731728288898</v>
      </c>
      <c r="Q77" s="1">
        <v>38.478073946689598</v>
      </c>
      <c r="R77" s="1">
        <v>37.6421133084934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2893.3992922537936</v>
      </c>
      <c r="D79" s="4">
        <v>3266.3598400000001</v>
      </c>
      <c r="E79" s="4">
        <v>3299.8461199999992</v>
      </c>
      <c r="F79" s="4">
        <v>3313.9658900000004</v>
      </c>
      <c r="G79" s="4">
        <v>3296.0782099999997</v>
      </c>
      <c r="H79" s="4">
        <v>3441.1005151732579</v>
      </c>
      <c r="I79" s="4">
        <v>3408.28773</v>
      </c>
      <c r="J79" s="4">
        <v>3567.40317</v>
      </c>
      <c r="K79" s="4">
        <v>3469.9409099999998</v>
      </c>
      <c r="L79" s="4">
        <v>3501.7210499999997</v>
      </c>
      <c r="M79" s="4">
        <v>3389.1067413435007</v>
      </c>
      <c r="N79" s="4">
        <v>3475.3291017664797</v>
      </c>
      <c r="O79" s="4">
        <v>3299.6099216452958</v>
      </c>
      <c r="P79" s="4">
        <v>3259.5986909060493</v>
      </c>
      <c r="Q79" s="4">
        <v>3158.8075844297368</v>
      </c>
      <c r="R79" s="4">
        <v>3124.4542799919527</v>
      </c>
    </row>
    <row r="80" spans="1:18" ht="11.25" customHeight="1" x14ac:dyDescent="0.25">
      <c r="A80" s="59" t="s">
        <v>560</v>
      </c>
      <c r="B80" s="47">
        <v>7200</v>
      </c>
      <c r="C80" s="4">
        <v>33.080355692930176</v>
      </c>
      <c r="D80" s="4">
        <v>130.10355999999999</v>
      </c>
      <c r="E80" s="4">
        <v>15.79823</v>
      </c>
      <c r="F80" s="4">
        <v>25.099540000000001</v>
      </c>
      <c r="G80" s="4">
        <v>19.49231</v>
      </c>
      <c r="H80" s="4">
        <v>28.757040562674369</v>
      </c>
      <c r="I80" s="4">
        <v>38.6999</v>
      </c>
      <c r="J80" s="4">
        <v>1.2</v>
      </c>
      <c r="K80" s="4">
        <v>11.099930000000001</v>
      </c>
      <c r="L80" s="4">
        <v>14.00001</v>
      </c>
      <c r="M80" s="4">
        <v>0</v>
      </c>
      <c r="N80" s="4">
        <v>0</v>
      </c>
      <c r="O80" s="4">
        <v>3.9648418840164301</v>
      </c>
      <c r="P80" s="4">
        <v>4.6813709306233102</v>
      </c>
      <c r="Q80" s="4">
        <v>4.2514569599694303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33.080355692930176</v>
      </c>
      <c r="D81" s="3">
        <v>130.10355999999999</v>
      </c>
      <c r="E81" s="3">
        <v>15.79823</v>
      </c>
      <c r="F81" s="3">
        <v>25.099540000000001</v>
      </c>
      <c r="G81" s="3">
        <v>19.49231</v>
      </c>
      <c r="H81" s="3">
        <v>28.757040562674369</v>
      </c>
      <c r="I81" s="3">
        <v>38.6999</v>
      </c>
      <c r="J81" s="3">
        <v>1.2</v>
      </c>
      <c r="K81" s="3">
        <v>11.099930000000001</v>
      </c>
      <c r="L81" s="3">
        <v>14.00001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3.9648418840164301</v>
      </c>
      <c r="P82" s="3">
        <v>4.6813709306233102</v>
      </c>
      <c r="Q82" s="3">
        <v>4.2514569599694303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391</v>
      </c>
      <c r="B1" s="43" t="s">
        <v>208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9965.8478959363511</v>
      </c>
      <c r="D2" s="30">
        <v>10102.740289999998</v>
      </c>
      <c r="E2" s="30">
        <v>10391.035119999999</v>
      </c>
      <c r="F2" s="30">
        <v>9675.3231400000004</v>
      </c>
      <c r="G2" s="30">
        <v>10033.67301</v>
      </c>
      <c r="H2" s="30">
        <v>10275.497908541862</v>
      </c>
      <c r="I2" s="30">
        <v>9356.6334900000002</v>
      </c>
      <c r="J2" s="30">
        <v>8456.3549700000003</v>
      </c>
      <c r="K2" s="30">
        <v>8352.8888299999999</v>
      </c>
      <c r="L2" s="30">
        <v>8142.6847899999993</v>
      </c>
      <c r="M2" s="30">
        <v>8498.0071791546707</v>
      </c>
      <c r="N2" s="30">
        <v>8281.0555926501747</v>
      </c>
      <c r="O2" s="30">
        <v>8022.8148231260293</v>
      </c>
      <c r="P2" s="30">
        <v>8005.5456581915123</v>
      </c>
      <c r="Q2" s="30">
        <v>7919.5135370576099</v>
      </c>
      <c r="R2" s="30">
        <v>8437.025566783188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545.08224963811506</v>
      </c>
      <c r="D21" s="4">
        <v>171.79026999999999</v>
      </c>
      <c r="E21" s="4">
        <v>169.04775999999993</v>
      </c>
      <c r="F21" s="4">
        <v>145.42277000000021</v>
      </c>
      <c r="G21" s="4">
        <v>362.27646999999996</v>
      </c>
      <c r="H21" s="4">
        <v>778.10079958328379</v>
      </c>
      <c r="I21" s="4">
        <v>639.93765999999982</v>
      </c>
      <c r="J21" s="4">
        <v>566.46554999999989</v>
      </c>
      <c r="K21" s="4">
        <v>568.61135000000013</v>
      </c>
      <c r="L21" s="4">
        <v>540.90367999999978</v>
      </c>
      <c r="M21" s="4">
        <v>600.18344682189206</v>
      </c>
      <c r="N21" s="4">
        <v>661.55717635497626</v>
      </c>
      <c r="O21" s="4">
        <v>723.43252633743987</v>
      </c>
      <c r="P21" s="4">
        <v>743.68995906431394</v>
      </c>
      <c r="Q21" s="4">
        <v>772.62950418883702</v>
      </c>
      <c r="R21" s="4">
        <v>794.93250414516604</v>
      </c>
    </row>
    <row r="22" spans="1:18" ht="11.25" customHeight="1" x14ac:dyDescent="0.25">
      <c r="A22" s="48" t="s">
        <v>313</v>
      </c>
      <c r="B22" s="49" t="s">
        <v>314</v>
      </c>
      <c r="C22" s="3">
        <v>456.67191837251147</v>
      </c>
      <c r="D22" s="3">
        <v>71.300409999999999</v>
      </c>
      <c r="E22" s="3">
        <v>73.793289999999985</v>
      </c>
      <c r="F22" s="3">
        <v>79.118520000000217</v>
      </c>
      <c r="G22" s="3">
        <v>149.59807999999992</v>
      </c>
      <c r="H22" s="3">
        <v>42.825069265309999</v>
      </c>
      <c r="I22" s="3">
        <v>14.201909999999828</v>
      </c>
      <c r="J22" s="3">
        <v>1.0001299999998992</v>
      </c>
      <c r="K22" s="3">
        <v>1.0000999999999749</v>
      </c>
      <c r="L22" s="3">
        <v>3.100720000000365</v>
      </c>
      <c r="M22" s="3">
        <v>1.050899979437645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456.67191837251147</v>
      </c>
      <c r="D23" s="2">
        <v>71.300409999999999</v>
      </c>
      <c r="E23" s="2">
        <v>73.793289999999985</v>
      </c>
      <c r="F23" s="2">
        <v>79.118520000000217</v>
      </c>
      <c r="G23" s="2">
        <v>149.59807999999992</v>
      </c>
      <c r="H23" s="2">
        <v>42.825069265309999</v>
      </c>
      <c r="I23" s="2">
        <v>14.201909999999828</v>
      </c>
      <c r="J23" s="2">
        <v>1.0001299999998992</v>
      </c>
      <c r="K23" s="2">
        <v>1.0000999999999749</v>
      </c>
      <c r="L23" s="2">
        <v>3.100720000000365</v>
      </c>
      <c r="M23" s="2">
        <v>1.050899979437645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126.72873271434645</v>
      </c>
      <c r="D24" s="1">
        <v>71.300409999999999</v>
      </c>
      <c r="E24" s="1">
        <v>24.897789999999986</v>
      </c>
      <c r="F24" s="1">
        <v>41.009280000000217</v>
      </c>
      <c r="G24" s="1">
        <v>137.99822999999992</v>
      </c>
      <c r="H24" s="1">
        <v>42.825069265309999</v>
      </c>
      <c r="I24" s="1">
        <v>14.201909999999828</v>
      </c>
      <c r="J24" s="1">
        <v>1.0001299999998992</v>
      </c>
      <c r="K24" s="1">
        <v>1.0000999999999749</v>
      </c>
      <c r="L24" s="1">
        <v>3.100720000000365</v>
      </c>
      <c r="M24" s="1">
        <v>1.050899979437645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329.94318565816502</v>
      </c>
      <c r="D25" s="1">
        <v>0</v>
      </c>
      <c r="E25" s="1">
        <v>48.895499999999998</v>
      </c>
      <c r="F25" s="1">
        <v>38.10924</v>
      </c>
      <c r="G25" s="1">
        <v>11.59985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88.410331265603631</v>
      </c>
      <c r="D30" s="3">
        <v>100.48985999999999</v>
      </c>
      <c r="E30" s="3">
        <v>95.254469999999955</v>
      </c>
      <c r="F30" s="3">
        <v>66.304249999999996</v>
      </c>
      <c r="G30" s="3">
        <v>212.67839000000004</v>
      </c>
      <c r="H30" s="3">
        <v>735.27573031797374</v>
      </c>
      <c r="I30" s="3">
        <v>625.73574999999994</v>
      </c>
      <c r="J30" s="3">
        <v>565.46541999999999</v>
      </c>
      <c r="K30" s="3">
        <v>567.61125000000015</v>
      </c>
      <c r="L30" s="3">
        <v>537.80295999999942</v>
      </c>
      <c r="M30" s="3">
        <v>599.13254684245442</v>
      </c>
      <c r="N30" s="3">
        <v>661.55717635497626</v>
      </c>
      <c r="O30" s="3">
        <v>723.43252633743987</v>
      </c>
      <c r="P30" s="3">
        <v>743.68995906431394</v>
      </c>
      <c r="Q30" s="3">
        <v>772.62950418883702</v>
      </c>
      <c r="R30" s="3">
        <v>794.93250414516604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29.589099999999998</v>
      </c>
      <c r="H31" s="2">
        <v>34.489795255201784</v>
      </c>
      <c r="I31" s="2">
        <v>29.919139999999999</v>
      </c>
      <c r="J31" s="2">
        <v>27.630759999999999</v>
      </c>
      <c r="K31" s="2">
        <v>25.301089999999999</v>
      </c>
      <c r="L31" s="2">
        <v>30.999780000000001</v>
      </c>
      <c r="M31" s="2">
        <v>25.293309661793629</v>
      </c>
      <c r="N31" s="2">
        <v>35.63628048176853</v>
      </c>
      <c r="O31" s="2">
        <v>33.343547873240681</v>
      </c>
      <c r="P31" s="2">
        <v>43.695325841345586</v>
      </c>
      <c r="Q31" s="2">
        <v>29.894883223181079</v>
      </c>
      <c r="R31" s="2">
        <v>17.252750020951439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29.589099999999998</v>
      </c>
      <c r="H32" s="1">
        <v>34.489795255201784</v>
      </c>
      <c r="I32" s="1">
        <v>29.919139999999999</v>
      </c>
      <c r="J32" s="1">
        <v>27.630759999999999</v>
      </c>
      <c r="K32" s="1">
        <v>25.301089999999999</v>
      </c>
      <c r="L32" s="1">
        <v>30.999780000000001</v>
      </c>
      <c r="M32" s="1">
        <v>25.293309661793629</v>
      </c>
      <c r="N32" s="1">
        <v>35.63628048176853</v>
      </c>
      <c r="O32" s="1">
        <v>33.343547873240681</v>
      </c>
      <c r="P32" s="1">
        <v>43.695325841345586</v>
      </c>
      <c r="Q32" s="1">
        <v>29.894883223181079</v>
      </c>
      <c r="R32" s="1">
        <v>17.252750020951439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2.2212202206115474</v>
      </c>
      <c r="D34" s="2">
        <v>1.1000799999999999</v>
      </c>
      <c r="E34" s="2">
        <v>0</v>
      </c>
      <c r="F34" s="2">
        <v>0</v>
      </c>
      <c r="G34" s="2">
        <v>0</v>
      </c>
      <c r="H34" s="2">
        <v>0</v>
      </c>
      <c r="I34" s="2">
        <v>13.497049999999984</v>
      </c>
      <c r="J34" s="2">
        <v>17.892659999999942</v>
      </c>
      <c r="K34" s="2">
        <v>5.49953</v>
      </c>
      <c r="L34" s="2">
        <v>3.2998099999999999</v>
      </c>
      <c r="M34" s="2">
        <v>24.456823274834434</v>
      </c>
      <c r="N34" s="2">
        <v>14.546596721326145</v>
      </c>
      <c r="O34" s="2">
        <v>13.470908569790801</v>
      </c>
      <c r="P34" s="2">
        <v>12.34748154976046</v>
      </c>
      <c r="Q34" s="2">
        <v>12.3483328556415</v>
      </c>
      <c r="R34" s="2">
        <v>13.470908569790801</v>
      </c>
    </row>
    <row r="35" spans="1:18" ht="11.25" customHeight="1" x14ac:dyDescent="0.25">
      <c r="A35" s="50" t="s">
        <v>324</v>
      </c>
      <c r="B35" s="51" t="s">
        <v>325</v>
      </c>
      <c r="C35" s="2">
        <v>2.1500136066146052</v>
      </c>
      <c r="D35" s="2">
        <v>1.0499400000000001</v>
      </c>
      <c r="E35" s="2">
        <v>1.0520499999999999</v>
      </c>
      <c r="F35" s="2">
        <v>1.05135</v>
      </c>
      <c r="G35" s="2">
        <v>6.4015899999999997</v>
      </c>
      <c r="H35" s="2">
        <v>4.1567130801181493</v>
      </c>
      <c r="I35" s="2">
        <v>3.1011500000000001</v>
      </c>
      <c r="J35" s="2">
        <v>0</v>
      </c>
      <c r="K35" s="2">
        <v>1.0000800000000001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2.1500136066146052</v>
      </c>
      <c r="D36" s="1">
        <v>1.0499400000000001</v>
      </c>
      <c r="E36" s="1">
        <v>1.0520499999999999</v>
      </c>
      <c r="F36" s="1">
        <v>1.05135</v>
      </c>
      <c r="G36" s="1">
        <v>6.4015899999999997</v>
      </c>
      <c r="H36" s="1">
        <v>4.1567130801181493</v>
      </c>
      <c r="I36" s="1">
        <v>3.1011500000000001</v>
      </c>
      <c r="J36" s="1">
        <v>0</v>
      </c>
      <c r="K36" s="1">
        <v>1.0000800000000001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1.0000800000000001</v>
      </c>
      <c r="J38" s="2">
        <v>1.0001199999999999</v>
      </c>
      <c r="K38" s="2">
        <v>1.0000800000000001</v>
      </c>
      <c r="L38" s="2">
        <v>0</v>
      </c>
      <c r="M38" s="2">
        <v>1.0269729277626691</v>
      </c>
      <c r="N38" s="2">
        <v>0</v>
      </c>
      <c r="O38" s="2">
        <v>0</v>
      </c>
      <c r="P38" s="2">
        <v>2.0541430068571178</v>
      </c>
      <c r="Q38" s="2">
        <v>2.1024441321425016</v>
      </c>
      <c r="R38" s="2">
        <v>2.0541400617463359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1.0000800000000001</v>
      </c>
      <c r="J41" s="1">
        <v>1.0001199999999999</v>
      </c>
      <c r="K41" s="1">
        <v>1.0000800000000001</v>
      </c>
      <c r="L41" s="1">
        <v>0</v>
      </c>
      <c r="M41" s="1">
        <v>1.0269729277626691</v>
      </c>
      <c r="N41" s="1">
        <v>0</v>
      </c>
      <c r="O41" s="1">
        <v>0</v>
      </c>
      <c r="P41" s="1">
        <v>2.0541430068571178</v>
      </c>
      <c r="Q41" s="1">
        <v>2.1024441321425016</v>
      </c>
      <c r="R41" s="1">
        <v>2.0541400617463359</v>
      </c>
    </row>
    <row r="42" spans="1:18" ht="11.25" customHeight="1" x14ac:dyDescent="0.25">
      <c r="A42" s="55" t="s">
        <v>57</v>
      </c>
      <c r="B42" s="51" t="s">
        <v>58</v>
      </c>
      <c r="C42" s="2">
        <v>1.0509219451609799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55.282244449500787</v>
      </c>
      <c r="D43" s="2">
        <v>98.339839999999995</v>
      </c>
      <c r="E43" s="2">
        <v>51.215229999999998</v>
      </c>
      <c r="F43" s="2">
        <v>33.741820000000004</v>
      </c>
      <c r="G43" s="2">
        <v>100.30886000000001</v>
      </c>
      <c r="H43" s="2">
        <v>549.20614423897064</v>
      </c>
      <c r="I43" s="2">
        <v>503.12895999999989</v>
      </c>
      <c r="J43" s="2">
        <v>434.4507000000001</v>
      </c>
      <c r="K43" s="2">
        <v>501.01130000000029</v>
      </c>
      <c r="L43" s="2">
        <v>492.9009099999995</v>
      </c>
      <c r="M43" s="2">
        <v>522.56106603067781</v>
      </c>
      <c r="N43" s="2">
        <v>590.35610098480925</v>
      </c>
      <c r="O43" s="2">
        <v>658.46714737012201</v>
      </c>
      <c r="P43" s="2">
        <v>685.59300866635078</v>
      </c>
      <c r="Q43" s="2">
        <v>711.08727748391175</v>
      </c>
      <c r="R43" s="2">
        <v>699.099725421568</v>
      </c>
    </row>
    <row r="44" spans="1:18" ht="11.25" customHeight="1" x14ac:dyDescent="0.25">
      <c r="A44" s="50" t="s">
        <v>328</v>
      </c>
      <c r="B44" s="51" t="s">
        <v>61</v>
      </c>
      <c r="C44" s="2">
        <v>26.7506205557772</v>
      </c>
      <c r="D44" s="2">
        <v>0</v>
      </c>
      <c r="E44" s="2">
        <v>27.69802</v>
      </c>
      <c r="F44" s="2">
        <v>31.51108</v>
      </c>
      <c r="G44" s="2">
        <v>35.308100000000003</v>
      </c>
      <c r="H44" s="2">
        <v>91.724214650151069</v>
      </c>
      <c r="I44" s="2">
        <v>68.784500000000008</v>
      </c>
      <c r="J44" s="2">
        <v>59.26211</v>
      </c>
      <c r="K44" s="2">
        <v>9.6006999999999998</v>
      </c>
      <c r="L44" s="2">
        <v>0</v>
      </c>
      <c r="M44" s="2">
        <v>25.794374947385897</v>
      </c>
      <c r="N44" s="2">
        <v>21.018198167072331</v>
      </c>
      <c r="O44" s="2">
        <v>18.150922524286283</v>
      </c>
      <c r="P44" s="2">
        <v>0</v>
      </c>
      <c r="Q44" s="2">
        <v>17.196566493960191</v>
      </c>
      <c r="R44" s="2">
        <v>63.054980071109384</v>
      </c>
    </row>
    <row r="45" spans="1:18" ht="11.25" customHeight="1" x14ac:dyDescent="0.25">
      <c r="A45" s="50" t="s">
        <v>329</v>
      </c>
      <c r="B45" s="51" t="s">
        <v>330</v>
      </c>
      <c r="C45" s="2">
        <v>0.95531048793850837</v>
      </c>
      <c r="D45" s="2">
        <v>0</v>
      </c>
      <c r="E45" s="2">
        <v>15.289169999999956</v>
      </c>
      <c r="F45" s="2">
        <v>0</v>
      </c>
      <c r="G45" s="2">
        <v>41.070740000000029</v>
      </c>
      <c r="H45" s="2">
        <v>55.698863093531997</v>
      </c>
      <c r="I45" s="2">
        <v>6.3048700000000224</v>
      </c>
      <c r="J45" s="2">
        <v>25.229070000000036</v>
      </c>
      <c r="K45" s="2">
        <v>24.198469999999986</v>
      </c>
      <c r="L45" s="2">
        <v>10.602459999999979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0.95531048793850837</v>
      </c>
      <c r="D51" s="1">
        <v>0</v>
      </c>
      <c r="E51" s="1">
        <v>15.289169999999956</v>
      </c>
      <c r="F51" s="1">
        <v>0</v>
      </c>
      <c r="G51" s="1">
        <v>41.070740000000029</v>
      </c>
      <c r="H51" s="1">
        <v>55.698863093531997</v>
      </c>
      <c r="I51" s="1">
        <v>6.3048700000000224</v>
      </c>
      <c r="J51" s="1">
        <v>25.229070000000036</v>
      </c>
      <c r="K51" s="1">
        <v>24.198469999999986</v>
      </c>
      <c r="L51" s="1">
        <v>10.602459999999979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8610.7235777807364</v>
      </c>
      <c r="D52" s="4">
        <v>9451.3008599999994</v>
      </c>
      <c r="E52" s="4">
        <v>9628.4199799999988</v>
      </c>
      <c r="F52" s="4">
        <v>8996.0335400000004</v>
      </c>
      <c r="G52" s="4">
        <v>9091.2998200000002</v>
      </c>
      <c r="H52" s="4">
        <v>8933.3142019747575</v>
      </c>
      <c r="I52" s="4">
        <v>8140.8023800000001</v>
      </c>
      <c r="J52" s="4">
        <v>7342.1749799999998</v>
      </c>
      <c r="K52" s="4">
        <v>7237.8802299999998</v>
      </c>
      <c r="L52" s="4">
        <v>7096.9385199999997</v>
      </c>
      <c r="M52" s="4">
        <v>7350.679745349149</v>
      </c>
      <c r="N52" s="4">
        <v>7101.8500769149905</v>
      </c>
      <c r="O52" s="4">
        <v>6777.2392943984833</v>
      </c>
      <c r="P52" s="4">
        <v>6669.4186828631464</v>
      </c>
      <c r="Q52" s="4">
        <v>6548.4871583271815</v>
      </c>
      <c r="R52" s="4">
        <v>7080.8466188541715</v>
      </c>
    </row>
    <row r="53" spans="1:18" ht="11.25" customHeight="1" x14ac:dyDescent="0.25">
      <c r="A53" s="48" t="s">
        <v>76</v>
      </c>
      <c r="B53" s="49" t="s">
        <v>77</v>
      </c>
      <c r="C53" s="3">
        <v>8610.7235777807364</v>
      </c>
      <c r="D53" s="3">
        <v>9451.3008599999994</v>
      </c>
      <c r="E53" s="3">
        <v>9628.4199799999988</v>
      </c>
      <c r="F53" s="3">
        <v>8996.0335400000004</v>
      </c>
      <c r="G53" s="3">
        <v>9091.2998200000002</v>
      </c>
      <c r="H53" s="3">
        <v>8933.3142019747575</v>
      </c>
      <c r="I53" s="3">
        <v>8140.8023800000001</v>
      </c>
      <c r="J53" s="3">
        <v>7342.1749799999998</v>
      </c>
      <c r="K53" s="3">
        <v>7237.8802299999998</v>
      </c>
      <c r="L53" s="3">
        <v>7096.9385199999997</v>
      </c>
      <c r="M53" s="3">
        <v>7350.679745349149</v>
      </c>
      <c r="N53" s="3">
        <v>7101.8500769149905</v>
      </c>
      <c r="O53" s="3">
        <v>6777.2392943984833</v>
      </c>
      <c r="P53" s="3">
        <v>6669.4186828631464</v>
      </c>
      <c r="Q53" s="3">
        <v>6548.4871583271815</v>
      </c>
      <c r="R53" s="3">
        <v>7080.8466188541715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50.443331334583867</v>
      </c>
      <c r="D60" s="4">
        <v>13.299479999999999</v>
      </c>
      <c r="E60" s="4">
        <v>98.899999999999991</v>
      </c>
      <c r="F60" s="4">
        <v>31.898570000000003</v>
      </c>
      <c r="G60" s="4">
        <v>60.617519999999999</v>
      </c>
      <c r="H60" s="4">
        <v>41.583079356998752</v>
      </c>
      <c r="I60" s="4">
        <v>73.198570000000004</v>
      </c>
      <c r="J60" s="4">
        <v>41.29983</v>
      </c>
      <c r="K60" s="4">
        <v>25.502580000000002</v>
      </c>
      <c r="L60" s="4">
        <v>24.89978</v>
      </c>
      <c r="M60" s="4">
        <v>58.230517699770182</v>
      </c>
      <c r="N60" s="4">
        <v>18.629494104223596</v>
      </c>
      <c r="O60" s="4">
        <v>21.305133943761696</v>
      </c>
      <c r="P60" s="4">
        <v>20.58843074701138</v>
      </c>
      <c r="Q60" s="4">
        <v>22.570835715694152</v>
      </c>
      <c r="R60" s="4">
        <v>22.73812801960764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759.59873718291522</v>
      </c>
      <c r="D79" s="4">
        <v>466.34967999999992</v>
      </c>
      <c r="E79" s="4">
        <v>494.66738000000004</v>
      </c>
      <c r="F79" s="4">
        <v>501.96825999999999</v>
      </c>
      <c r="G79" s="4">
        <v>519.47919999999999</v>
      </c>
      <c r="H79" s="4">
        <v>522.49982762682191</v>
      </c>
      <c r="I79" s="4">
        <v>502.69488000000001</v>
      </c>
      <c r="J79" s="4">
        <v>506.4146100000001</v>
      </c>
      <c r="K79" s="4">
        <v>520.89466999999991</v>
      </c>
      <c r="L79" s="4">
        <v>479.94281000000001</v>
      </c>
      <c r="M79" s="4">
        <v>488.91346928385934</v>
      </c>
      <c r="N79" s="4">
        <v>499.0188452759856</v>
      </c>
      <c r="O79" s="4">
        <v>500.83786844634517</v>
      </c>
      <c r="P79" s="4">
        <v>571.84858551704008</v>
      </c>
      <c r="Q79" s="4">
        <v>575.82603882589706</v>
      </c>
      <c r="R79" s="4">
        <v>538.50831576424275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390</v>
      </c>
      <c r="B1" s="43" t="s">
        <v>210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1447.8568833330878</v>
      </c>
      <c r="D2" s="30">
        <v>1466.91958</v>
      </c>
      <c r="E2" s="30">
        <v>1575.6389200000001</v>
      </c>
      <c r="F2" s="30">
        <v>40.403849999999998</v>
      </c>
      <c r="G2" s="30">
        <v>40.69699</v>
      </c>
      <c r="H2" s="30">
        <v>40.843145785049664</v>
      </c>
      <c r="I2" s="30">
        <v>40.600709999999999</v>
      </c>
      <c r="J2" s="30">
        <v>41.80368</v>
      </c>
      <c r="K2" s="30">
        <v>27.003299999999999</v>
      </c>
      <c r="L2" s="30">
        <v>35.000720000000001</v>
      </c>
      <c r="M2" s="30">
        <v>41.630590615632229</v>
      </c>
      <c r="N2" s="30">
        <v>32.459241870005556</v>
      </c>
      <c r="O2" s="30">
        <v>19.585127541269976</v>
      </c>
      <c r="P2" s="30">
        <v>18.510472644745487</v>
      </c>
      <c r="Q2" s="30">
        <v>132.17726664053365</v>
      </c>
      <c r="R2" s="30">
        <v>117.03299173226077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15.11864692961456</v>
      </c>
      <c r="D60" s="4">
        <v>13.509</v>
      </c>
      <c r="E60" s="4">
        <v>12.404540000000001</v>
      </c>
      <c r="F60" s="4">
        <v>16.003630000000001</v>
      </c>
      <c r="G60" s="4">
        <v>16.39884</v>
      </c>
      <c r="H60" s="4">
        <v>14.115979462253302</v>
      </c>
      <c r="I60" s="4">
        <v>10.39795</v>
      </c>
      <c r="J60" s="4">
        <v>10.60172</v>
      </c>
      <c r="K60" s="4">
        <v>0.79993999999999998</v>
      </c>
      <c r="L60" s="4">
        <v>0.39667999999999998</v>
      </c>
      <c r="M60" s="4">
        <v>20.588516289290101</v>
      </c>
      <c r="N60" s="4">
        <v>11.75125805804867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1432.7382364034731</v>
      </c>
      <c r="D79" s="4">
        <v>1453.41058</v>
      </c>
      <c r="E79" s="4">
        <v>1563.2343800000001</v>
      </c>
      <c r="F79" s="4">
        <v>24.400219999999997</v>
      </c>
      <c r="G79" s="4">
        <v>24.29815</v>
      </c>
      <c r="H79" s="4">
        <v>26.727166322796364</v>
      </c>
      <c r="I79" s="4">
        <v>30.202759999999998</v>
      </c>
      <c r="J79" s="4">
        <v>31.20196</v>
      </c>
      <c r="K79" s="4">
        <v>26.20336</v>
      </c>
      <c r="L79" s="4">
        <v>34.604039999999998</v>
      </c>
      <c r="M79" s="4">
        <v>21.042074326342128</v>
      </c>
      <c r="N79" s="4">
        <v>20.707983811956886</v>
      </c>
      <c r="O79" s="4">
        <v>19.585127541269976</v>
      </c>
      <c r="P79" s="4">
        <v>18.510472644745487</v>
      </c>
      <c r="Q79" s="4">
        <v>132.17726664053365</v>
      </c>
      <c r="R79" s="4">
        <v>117.03299173226077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389</v>
      </c>
      <c r="B1" s="43" t="s">
        <v>212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3168.8615935195699</v>
      </c>
      <c r="D2" s="30">
        <v>3069.4911700000011</v>
      </c>
      <c r="E2" s="30">
        <v>2598.3986100000002</v>
      </c>
      <c r="F2" s="30">
        <v>2544.0107600000015</v>
      </c>
      <c r="G2" s="30">
        <v>2408.4889100000009</v>
      </c>
      <c r="H2" s="30">
        <v>2181.6513518676757</v>
      </c>
      <c r="I2" s="30">
        <v>2111.1225100000001</v>
      </c>
      <c r="J2" s="30">
        <v>2184.7745599999998</v>
      </c>
      <c r="K2" s="30">
        <v>1988.7740000000003</v>
      </c>
      <c r="L2" s="30">
        <v>1850.0177600000018</v>
      </c>
      <c r="M2" s="30">
        <v>1843.6573106297785</v>
      </c>
      <c r="N2" s="30">
        <v>1914.7224402065842</v>
      </c>
      <c r="O2" s="30">
        <v>1777.5048712649645</v>
      </c>
      <c r="P2" s="30">
        <v>1704.5947586197797</v>
      </c>
      <c r="Q2" s="30">
        <v>1641.9751454973248</v>
      </c>
      <c r="R2" s="30">
        <v>1637.9373239826336</v>
      </c>
    </row>
    <row r="3" spans="1:18" ht="11.25" customHeight="1" x14ac:dyDescent="0.25">
      <c r="A3" s="46" t="s">
        <v>4</v>
      </c>
      <c r="B3" s="47" t="s">
        <v>5</v>
      </c>
      <c r="C3" s="4">
        <v>864.9564599454269</v>
      </c>
      <c r="D3" s="4">
        <v>799.214030000001</v>
      </c>
      <c r="E3" s="4">
        <v>417.96336000000048</v>
      </c>
      <c r="F3" s="4">
        <v>457.62627000000197</v>
      </c>
      <c r="G3" s="4">
        <v>371.34480000000087</v>
      </c>
      <c r="H3" s="4">
        <v>245.07666625686591</v>
      </c>
      <c r="I3" s="4">
        <v>219.82300000000038</v>
      </c>
      <c r="J3" s="4">
        <v>397.36542000000026</v>
      </c>
      <c r="K3" s="4">
        <v>313.80297000000058</v>
      </c>
      <c r="L3" s="4">
        <v>187.09559000000161</v>
      </c>
      <c r="M3" s="4">
        <v>254.31558033486266</v>
      </c>
      <c r="N3" s="4">
        <v>369.53564376578373</v>
      </c>
      <c r="O3" s="4">
        <v>307.30445134137545</v>
      </c>
      <c r="P3" s="4">
        <v>280.82760994036119</v>
      </c>
      <c r="Q3" s="4">
        <v>307.81981656679352</v>
      </c>
      <c r="R3" s="4">
        <v>314.68083345813841</v>
      </c>
    </row>
    <row r="4" spans="1:18" ht="11.25" customHeight="1" x14ac:dyDescent="0.25">
      <c r="A4" s="48" t="s">
        <v>304</v>
      </c>
      <c r="B4" s="49" t="s">
        <v>305</v>
      </c>
      <c r="C4" s="3">
        <v>821.42897947086715</v>
      </c>
      <c r="D4" s="3">
        <v>765.365780000001</v>
      </c>
      <c r="E4" s="3">
        <v>378.06135000000052</v>
      </c>
      <c r="F4" s="3">
        <v>422.80769000000203</v>
      </c>
      <c r="G4" s="3">
        <v>284.66511000000094</v>
      </c>
      <c r="H4" s="3">
        <v>213.7618046445744</v>
      </c>
      <c r="I4" s="3">
        <v>190.91315000000031</v>
      </c>
      <c r="J4" s="3">
        <v>361.98486000000025</v>
      </c>
      <c r="K4" s="3">
        <v>285.80234000000047</v>
      </c>
      <c r="L4" s="3">
        <v>165.49587000000156</v>
      </c>
      <c r="M4" s="3">
        <v>47.525021334872214</v>
      </c>
      <c r="N4" s="3">
        <v>62.162656969633453</v>
      </c>
      <c r="O4" s="3">
        <v>19.012767203713434</v>
      </c>
      <c r="P4" s="3">
        <v>20.542404998416458</v>
      </c>
      <c r="Q4" s="3">
        <v>15.270886065285554</v>
      </c>
      <c r="R4" s="3">
        <v>22.547139773924108</v>
      </c>
    </row>
    <row r="5" spans="1:18" ht="11.25" customHeight="1" x14ac:dyDescent="0.25">
      <c r="A5" s="50" t="s">
        <v>306</v>
      </c>
      <c r="B5" s="51" t="s">
        <v>307</v>
      </c>
      <c r="C5" s="2">
        <v>818.01739423412323</v>
      </c>
      <c r="D5" s="2">
        <v>765.365780000001</v>
      </c>
      <c r="E5" s="2">
        <v>378.06135000000052</v>
      </c>
      <c r="F5" s="2">
        <v>422.80769000000203</v>
      </c>
      <c r="G5" s="2">
        <v>284.66511000000094</v>
      </c>
      <c r="H5" s="2">
        <v>213.7618046445744</v>
      </c>
      <c r="I5" s="2">
        <v>190.91315000000031</v>
      </c>
      <c r="J5" s="2">
        <v>361.98486000000025</v>
      </c>
      <c r="K5" s="2">
        <v>284.40237000000047</v>
      </c>
      <c r="L5" s="2">
        <v>165.49587000000156</v>
      </c>
      <c r="M5" s="2">
        <v>47.525021334872214</v>
      </c>
      <c r="N5" s="2">
        <v>62.162656969633453</v>
      </c>
      <c r="O5" s="2">
        <v>19.012767203713434</v>
      </c>
      <c r="P5" s="2">
        <v>17.819566804074299</v>
      </c>
      <c r="Q5" s="2">
        <v>15.270886065285554</v>
      </c>
      <c r="R5" s="2">
        <v>22.547139773924108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2.1000099999998332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28.948248544289136</v>
      </c>
      <c r="D7" s="1">
        <v>29.68648000000033</v>
      </c>
      <c r="E7" s="1">
        <v>26.190639999999654</v>
      </c>
      <c r="F7" s="1">
        <v>1.999950000000382</v>
      </c>
      <c r="G7" s="1">
        <v>1.3994800000005938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789.06914568983404</v>
      </c>
      <c r="D8" s="1">
        <v>735.67930000000069</v>
      </c>
      <c r="E8" s="1">
        <v>351.87071000000088</v>
      </c>
      <c r="F8" s="1">
        <v>420.80774000000162</v>
      </c>
      <c r="G8" s="1">
        <v>280.36570000000091</v>
      </c>
      <c r="H8" s="1">
        <v>210.82464507863105</v>
      </c>
      <c r="I8" s="1">
        <v>187.6131400000005</v>
      </c>
      <c r="J8" s="1">
        <v>359.4855000000004</v>
      </c>
      <c r="K8" s="1">
        <v>279.79914000000048</v>
      </c>
      <c r="L8" s="1">
        <v>161.49586000000144</v>
      </c>
      <c r="M8" s="1">
        <v>45.877028813670655</v>
      </c>
      <c r="N8" s="1">
        <v>60.705657456183125</v>
      </c>
      <c r="O8" s="1">
        <v>19.012767203713434</v>
      </c>
      <c r="P8" s="1">
        <v>17.819566804074299</v>
      </c>
      <c r="Q8" s="1">
        <v>15.270886065285554</v>
      </c>
      <c r="R8" s="1">
        <v>22.547139773924108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2.899929999999415</v>
      </c>
      <c r="H9" s="1">
        <v>2.9371595659433352</v>
      </c>
      <c r="I9" s="1">
        <v>1.2</v>
      </c>
      <c r="J9" s="1">
        <v>2.4993599999998821</v>
      </c>
      <c r="K9" s="1">
        <v>4.6032299999999999</v>
      </c>
      <c r="L9" s="1">
        <v>4.000010000000108</v>
      </c>
      <c r="M9" s="1">
        <v>1.6479925212015587</v>
      </c>
      <c r="N9" s="1">
        <v>1.4569995134503255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3.4115852367439659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1.3999699999999997</v>
      </c>
      <c r="L11" s="2">
        <v>0</v>
      </c>
      <c r="M11" s="2">
        <v>0</v>
      </c>
      <c r="N11" s="2">
        <v>0</v>
      </c>
      <c r="O11" s="2">
        <v>0</v>
      </c>
      <c r="P11" s="2">
        <v>2.7228381943421596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3.4115852367439659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1.3999699999999997</v>
      </c>
      <c r="L12" s="1">
        <v>0</v>
      </c>
      <c r="M12" s="1">
        <v>0</v>
      </c>
      <c r="N12" s="1">
        <v>0</v>
      </c>
      <c r="O12" s="1">
        <v>0</v>
      </c>
      <c r="P12" s="1">
        <v>2.7228381943421596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37.291805653928897</v>
      </c>
      <c r="D15" s="3">
        <v>26.842480000000002</v>
      </c>
      <c r="E15" s="3">
        <v>32.690709999999989</v>
      </c>
      <c r="F15" s="3">
        <v>28.394829999999974</v>
      </c>
      <c r="G15" s="3">
        <v>84.487739999999889</v>
      </c>
      <c r="H15" s="3">
        <v>25.487021734580608</v>
      </c>
      <c r="I15" s="3">
        <v>24.202160000000035</v>
      </c>
      <c r="J15" s="3">
        <v>30.982680000000013</v>
      </c>
      <c r="K15" s="3">
        <v>24.800630000000105</v>
      </c>
      <c r="L15" s="3">
        <v>18.399720000000055</v>
      </c>
      <c r="M15" s="3">
        <v>205.73963705482947</v>
      </c>
      <c r="N15" s="3">
        <v>304.57848980560857</v>
      </c>
      <c r="O15" s="3">
        <v>285.92710976104979</v>
      </c>
      <c r="P15" s="3">
        <v>258.43867575805803</v>
      </c>
      <c r="Q15" s="3">
        <v>288.75089749255676</v>
      </c>
      <c r="R15" s="3">
        <v>281.14559505025994</v>
      </c>
    </row>
    <row r="16" spans="1:18" ht="11.25" customHeight="1" x14ac:dyDescent="0.25">
      <c r="A16" s="50" t="s">
        <v>22</v>
      </c>
      <c r="B16" s="51" t="s">
        <v>23</v>
      </c>
      <c r="C16" s="2">
        <v>35.858728269708507</v>
      </c>
      <c r="D16" s="2">
        <v>25.842480000000002</v>
      </c>
      <c r="E16" s="2">
        <v>22.400890000000004</v>
      </c>
      <c r="F16" s="2">
        <v>24.518409999999975</v>
      </c>
      <c r="G16" s="2">
        <v>76.259929999999898</v>
      </c>
      <c r="H16" s="2">
        <v>15.503180801707535</v>
      </c>
      <c r="I16" s="2">
        <v>12.59845000000006</v>
      </c>
      <c r="J16" s="2">
        <v>7.8486900000000057</v>
      </c>
      <c r="K16" s="2">
        <v>7.7135300000001017</v>
      </c>
      <c r="L16" s="2">
        <v>7.0714400000000559</v>
      </c>
      <c r="M16" s="2">
        <v>202.87336112914298</v>
      </c>
      <c r="N16" s="2">
        <v>283.79876848572343</v>
      </c>
      <c r="O16" s="2">
        <v>282.5832411397887</v>
      </c>
      <c r="P16" s="2">
        <v>252.76676340282762</v>
      </c>
      <c r="Q16" s="2">
        <v>287.31782211279182</v>
      </c>
      <c r="R16" s="2">
        <v>280.19019907804699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9.3058299999999843</v>
      </c>
      <c r="F17" s="2">
        <v>0</v>
      </c>
      <c r="G17" s="2">
        <v>4.3976199999999928</v>
      </c>
      <c r="H17" s="2">
        <v>6.6399159262443899</v>
      </c>
      <c r="I17" s="2">
        <v>6.3036699999999772</v>
      </c>
      <c r="J17" s="2">
        <v>13.093700000000009</v>
      </c>
      <c r="K17" s="2">
        <v>7</v>
      </c>
      <c r="L17" s="2">
        <v>3.2</v>
      </c>
      <c r="M17" s="2">
        <v>0</v>
      </c>
      <c r="N17" s="2">
        <v>9.3149899684723394</v>
      </c>
      <c r="O17" s="2">
        <v>0</v>
      </c>
      <c r="P17" s="2">
        <v>2.8057651235680776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1.4330773842203892</v>
      </c>
      <c r="D18" s="2">
        <v>1</v>
      </c>
      <c r="E18" s="2">
        <v>0.98399000000000003</v>
      </c>
      <c r="F18" s="2">
        <v>3.8764199999999991</v>
      </c>
      <c r="G18" s="2">
        <v>3.83019</v>
      </c>
      <c r="H18" s="2">
        <v>3.3439250066286812</v>
      </c>
      <c r="I18" s="2">
        <v>5.3000399999999992</v>
      </c>
      <c r="J18" s="2">
        <v>10.040289999999999</v>
      </c>
      <c r="K18" s="2">
        <v>10.087100000000001</v>
      </c>
      <c r="L18" s="2">
        <v>8.1282800000000002</v>
      </c>
      <c r="M18" s="2">
        <v>2.866275925686498</v>
      </c>
      <c r="N18" s="2">
        <v>11.464731351412803</v>
      </c>
      <c r="O18" s="2">
        <v>3.3438686212611071</v>
      </c>
      <c r="P18" s="2">
        <v>2.8661472316623535</v>
      </c>
      <c r="Q18" s="2">
        <v>1.43307537976497</v>
      </c>
      <c r="R18" s="2">
        <v>0.95539597221293837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6.2356748206307815</v>
      </c>
      <c r="D20" s="3">
        <v>7.0057700000000001</v>
      </c>
      <c r="E20" s="3">
        <v>7.2112999999999996</v>
      </c>
      <c r="F20" s="3">
        <v>6.4237500000000001</v>
      </c>
      <c r="G20" s="3">
        <v>2.1919499999999998</v>
      </c>
      <c r="H20" s="3">
        <v>5.8278398777109004</v>
      </c>
      <c r="I20" s="3">
        <v>4.7076900000000013</v>
      </c>
      <c r="J20" s="3">
        <v>4.3978799999999998</v>
      </c>
      <c r="K20" s="3">
        <v>3.2</v>
      </c>
      <c r="L20" s="3">
        <v>3.2</v>
      </c>
      <c r="M20" s="3">
        <v>1.0509219451609799</v>
      </c>
      <c r="N20" s="3">
        <v>2.7944969905416999</v>
      </c>
      <c r="O20" s="3">
        <v>2.36457437661221</v>
      </c>
      <c r="P20" s="3">
        <v>1.8465291838866866</v>
      </c>
      <c r="Q20" s="3">
        <v>3.7980330089512457</v>
      </c>
      <c r="R20" s="3">
        <v>10.988098633954317</v>
      </c>
    </row>
    <row r="21" spans="1:18" ht="11.25" customHeight="1" x14ac:dyDescent="0.25">
      <c r="A21" s="46" t="s">
        <v>31</v>
      </c>
      <c r="B21" s="47" t="s">
        <v>32</v>
      </c>
      <c r="C21" s="4">
        <v>101.19815444164502</v>
      </c>
      <c r="D21" s="4">
        <v>89.473900000000015</v>
      </c>
      <c r="E21" s="4">
        <v>76.53246999999989</v>
      </c>
      <c r="F21" s="4">
        <v>76.933080000000004</v>
      </c>
      <c r="G21" s="4">
        <v>76.185200000000009</v>
      </c>
      <c r="H21" s="4">
        <v>72.03284827050463</v>
      </c>
      <c r="I21" s="4">
        <v>57.943430000000014</v>
      </c>
      <c r="J21" s="4">
        <v>70.213410000000025</v>
      </c>
      <c r="K21" s="4">
        <v>61.109590000000004</v>
      </c>
      <c r="L21" s="4">
        <v>62.077820000000024</v>
      </c>
      <c r="M21" s="4">
        <v>70.2778905142669</v>
      </c>
      <c r="N21" s="4">
        <v>71.139825676785378</v>
      </c>
      <c r="O21" s="4">
        <v>66.051760817572102</v>
      </c>
      <c r="P21" s="4">
        <v>82.567030518808167</v>
      </c>
      <c r="Q21" s="4">
        <v>79.729583784067188</v>
      </c>
      <c r="R21" s="4">
        <v>82.45476628264457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101.19815444164502</v>
      </c>
      <c r="D30" s="3">
        <v>89.473900000000015</v>
      </c>
      <c r="E30" s="3">
        <v>76.53246999999989</v>
      </c>
      <c r="F30" s="3">
        <v>76.933080000000004</v>
      </c>
      <c r="G30" s="3">
        <v>76.185200000000009</v>
      </c>
      <c r="H30" s="3">
        <v>72.03284827050463</v>
      </c>
      <c r="I30" s="3">
        <v>57.943430000000014</v>
      </c>
      <c r="J30" s="3">
        <v>70.213410000000025</v>
      </c>
      <c r="K30" s="3">
        <v>61.109590000000004</v>
      </c>
      <c r="L30" s="3">
        <v>62.077820000000024</v>
      </c>
      <c r="M30" s="3">
        <v>70.2778905142669</v>
      </c>
      <c r="N30" s="3">
        <v>71.139825676785378</v>
      </c>
      <c r="O30" s="3">
        <v>66.051760817572102</v>
      </c>
      <c r="P30" s="3">
        <v>82.567030518808167</v>
      </c>
      <c r="Q30" s="3">
        <v>79.729583784067188</v>
      </c>
      <c r="R30" s="3">
        <v>82.45476628264457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3.3004699999999119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1.101380000000006</v>
      </c>
      <c r="L34" s="2">
        <v>1.1015000000000441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99.287535076451505</v>
      </c>
      <c r="D43" s="2">
        <v>86.565910000000017</v>
      </c>
      <c r="E43" s="2">
        <v>71.28694999999999</v>
      </c>
      <c r="F43" s="2">
        <v>68.282150000000001</v>
      </c>
      <c r="G43" s="2">
        <v>70.378659999999996</v>
      </c>
      <c r="H43" s="2">
        <v>66.300554029499082</v>
      </c>
      <c r="I43" s="2">
        <v>52.152110000000015</v>
      </c>
      <c r="J43" s="2">
        <v>64.446330000000017</v>
      </c>
      <c r="K43" s="2">
        <v>57.224849999999996</v>
      </c>
      <c r="L43" s="2">
        <v>58.291329999999981</v>
      </c>
      <c r="M43" s="2">
        <v>67.650581092897113</v>
      </c>
      <c r="N43" s="2">
        <v>66.601667523696904</v>
      </c>
      <c r="O43" s="2">
        <v>62.445224034172703</v>
      </c>
      <c r="P43" s="2">
        <v>79.891925358803519</v>
      </c>
      <c r="Q43" s="2">
        <v>76.863143777311535</v>
      </c>
      <c r="R43" s="2">
        <v>78.632818931703937</v>
      </c>
    </row>
    <row r="44" spans="1:18" ht="11.25" customHeight="1" x14ac:dyDescent="0.25">
      <c r="A44" s="50" t="s">
        <v>328</v>
      </c>
      <c r="B44" s="51" t="s">
        <v>61</v>
      </c>
      <c r="C44" s="2">
        <v>1.9106193651935177</v>
      </c>
      <c r="D44" s="2">
        <v>2.9079899999999999</v>
      </c>
      <c r="E44" s="2">
        <v>0.99512</v>
      </c>
      <c r="F44" s="2">
        <v>7.7032299999999996</v>
      </c>
      <c r="G44" s="2">
        <v>4.8109500000000001</v>
      </c>
      <c r="H44" s="2">
        <v>3.8215270679855644</v>
      </c>
      <c r="I44" s="2">
        <v>4.7913700000000006</v>
      </c>
      <c r="J44" s="2">
        <v>4.7714999999999996</v>
      </c>
      <c r="K44" s="2">
        <v>1.9881799999999998</v>
      </c>
      <c r="L44" s="2">
        <v>1.9878</v>
      </c>
      <c r="M44" s="2">
        <v>1.9107717314873052</v>
      </c>
      <c r="N44" s="2">
        <v>3.8216357623310304</v>
      </c>
      <c r="O44" s="2">
        <v>2.8661507595299498</v>
      </c>
      <c r="P44" s="2">
        <v>1.91076717301997</v>
      </c>
      <c r="Q44" s="2">
        <v>2.8664400067556555</v>
      </c>
      <c r="R44" s="2">
        <v>3.8219473509406381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0.94993000000000005</v>
      </c>
      <c r="F45" s="2">
        <v>0.94769999999999999</v>
      </c>
      <c r="G45" s="2">
        <v>0.99558999999999997</v>
      </c>
      <c r="H45" s="2">
        <v>1.91076717301997</v>
      </c>
      <c r="I45" s="2">
        <v>0.99995000000000001</v>
      </c>
      <c r="J45" s="2">
        <v>0.99558000000000002</v>
      </c>
      <c r="K45" s="2">
        <v>0.79518</v>
      </c>
      <c r="L45" s="2">
        <v>0.69718999999999998</v>
      </c>
      <c r="M45" s="2">
        <v>0.71653768988249</v>
      </c>
      <c r="N45" s="2">
        <v>0.71652239075744251</v>
      </c>
      <c r="O45" s="2">
        <v>0.74038602386944075</v>
      </c>
      <c r="P45" s="2">
        <v>0.76433798698466426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0.94993000000000005</v>
      </c>
      <c r="F51" s="1">
        <v>0.94769999999999999</v>
      </c>
      <c r="G51" s="1">
        <v>0.99558999999999997</v>
      </c>
      <c r="H51" s="1">
        <v>1.91076717301997</v>
      </c>
      <c r="I51" s="1">
        <v>0.99995000000000001</v>
      </c>
      <c r="J51" s="1">
        <v>0.99558000000000002</v>
      </c>
      <c r="K51" s="1">
        <v>0.79518</v>
      </c>
      <c r="L51" s="1">
        <v>0.69718999999999998</v>
      </c>
      <c r="M51" s="1">
        <v>0.71653768988249</v>
      </c>
      <c r="N51" s="1">
        <v>0.71652239075744251</v>
      </c>
      <c r="O51" s="1">
        <v>0.74038602386944075</v>
      </c>
      <c r="P51" s="1">
        <v>0.76433798698466426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83.071107119230334</v>
      </c>
      <c r="D52" s="4">
        <v>71.109279999999998</v>
      </c>
      <c r="E52" s="4">
        <v>69.59948</v>
      </c>
      <c r="F52" s="4">
        <v>61.101550000000003</v>
      </c>
      <c r="G52" s="4">
        <v>56.527610000000003</v>
      </c>
      <c r="H52" s="4">
        <v>53.085015386384939</v>
      </c>
      <c r="I52" s="4">
        <v>84.597830000000016</v>
      </c>
      <c r="J52" s="4">
        <v>79.81877999999999</v>
      </c>
      <c r="K52" s="4">
        <v>55.602540000000005</v>
      </c>
      <c r="L52" s="4">
        <v>45.485670000000006</v>
      </c>
      <c r="M52" s="4">
        <v>70.488037135774832</v>
      </c>
      <c r="N52" s="4">
        <v>62.482727216949492</v>
      </c>
      <c r="O52" s="4">
        <v>59.041501593182979</v>
      </c>
      <c r="P52" s="4">
        <v>58.877301593655019</v>
      </c>
      <c r="Q52" s="4">
        <v>48.318423227332048</v>
      </c>
      <c r="R52" s="4">
        <v>72.256745116833258</v>
      </c>
    </row>
    <row r="53" spans="1:18" ht="11.25" customHeight="1" x14ac:dyDescent="0.25">
      <c r="A53" s="48" t="s">
        <v>76</v>
      </c>
      <c r="B53" s="49" t="s">
        <v>77</v>
      </c>
      <c r="C53" s="3">
        <v>56.726524093924724</v>
      </c>
      <c r="D53" s="3">
        <v>42.606490000000001</v>
      </c>
      <c r="E53" s="3">
        <v>39.400329999999997</v>
      </c>
      <c r="F53" s="3">
        <v>33.8063</v>
      </c>
      <c r="G53" s="3">
        <v>24.069870000000002</v>
      </c>
      <c r="H53" s="3">
        <v>27.695766639165988</v>
      </c>
      <c r="I53" s="3">
        <v>73.120970000000014</v>
      </c>
      <c r="J53" s="3">
        <v>60.816589999999991</v>
      </c>
      <c r="K53" s="3">
        <v>29.469539999999999</v>
      </c>
      <c r="L53" s="3">
        <v>34.385490000000004</v>
      </c>
      <c r="M53" s="3">
        <v>42.471461154345079</v>
      </c>
      <c r="N53" s="3">
        <v>35.110899144893494</v>
      </c>
      <c r="O53" s="3">
        <v>34.60767188716558</v>
      </c>
      <c r="P53" s="3">
        <v>26.154303826879946</v>
      </c>
      <c r="Q53" s="3">
        <v>22.809681467515485</v>
      </c>
      <c r="R53" s="3">
        <v>35.163970560218267</v>
      </c>
    </row>
    <row r="54" spans="1:18" ht="11.25" customHeight="1" x14ac:dyDescent="0.25">
      <c r="A54" s="48" t="s">
        <v>331</v>
      </c>
      <c r="B54" s="49" t="s">
        <v>332</v>
      </c>
      <c r="C54" s="3">
        <v>26.34458302530561</v>
      </c>
      <c r="D54" s="3">
        <v>28.502789999999997</v>
      </c>
      <c r="E54" s="3">
        <v>30.199149999999999</v>
      </c>
      <c r="F54" s="3">
        <v>27.295249999999999</v>
      </c>
      <c r="G54" s="3">
        <v>32.457740000000001</v>
      </c>
      <c r="H54" s="3">
        <v>25.38924874721895</v>
      </c>
      <c r="I54" s="3">
        <v>11.47686</v>
      </c>
      <c r="J54" s="3">
        <v>19.002189999999999</v>
      </c>
      <c r="K54" s="3">
        <v>26.133000000000003</v>
      </c>
      <c r="L54" s="3">
        <v>11.10018</v>
      </c>
      <c r="M54" s="3">
        <v>28.016575981429757</v>
      </c>
      <c r="N54" s="3">
        <v>27.371828072055997</v>
      </c>
      <c r="O54" s="3">
        <v>24.433829706017399</v>
      </c>
      <c r="P54" s="3">
        <v>32.722997766775073</v>
      </c>
      <c r="Q54" s="3">
        <v>25.508741759816566</v>
      </c>
      <c r="R54" s="3">
        <v>37.092774556614984</v>
      </c>
    </row>
    <row r="55" spans="1:18" ht="11.25" customHeight="1" x14ac:dyDescent="0.25">
      <c r="A55" s="50" t="s">
        <v>78</v>
      </c>
      <c r="B55" s="51" t="s">
        <v>79</v>
      </c>
      <c r="C55" s="2">
        <v>26.34458302530561</v>
      </c>
      <c r="D55" s="2">
        <v>28.502789999999997</v>
      </c>
      <c r="E55" s="2">
        <v>26.899149999999999</v>
      </c>
      <c r="F55" s="2">
        <v>24.795249999999999</v>
      </c>
      <c r="G55" s="2">
        <v>28.357060000000001</v>
      </c>
      <c r="H55" s="2">
        <v>22.021521604771259</v>
      </c>
      <c r="I55" s="2">
        <v>9.0768599999999999</v>
      </c>
      <c r="J55" s="2">
        <v>17.60219</v>
      </c>
      <c r="K55" s="2">
        <v>17.733000000000001</v>
      </c>
      <c r="L55" s="2">
        <v>9.0998999999999999</v>
      </c>
      <c r="M55" s="2">
        <v>3.3915573162651902</v>
      </c>
      <c r="N55" s="2">
        <v>3.4393826710017912</v>
      </c>
      <c r="O55" s="2">
        <v>3.2243140854957879</v>
      </c>
      <c r="P55" s="2">
        <v>2.9379033682823428</v>
      </c>
      <c r="Q55" s="2">
        <v>2.8422661698671949</v>
      </c>
      <c r="R55" s="2">
        <v>2.5317733146162897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3.3</v>
      </c>
      <c r="F57" s="2">
        <v>2.5</v>
      </c>
      <c r="G57" s="2">
        <v>4.1006799999999997</v>
      </c>
      <c r="H57" s="2">
        <v>3.36772714244769</v>
      </c>
      <c r="I57" s="2">
        <v>2.4</v>
      </c>
      <c r="J57" s="2">
        <v>1.4</v>
      </c>
      <c r="K57" s="2">
        <v>8.4</v>
      </c>
      <c r="L57" s="2">
        <v>2.0002800000000001</v>
      </c>
      <c r="M57" s="2">
        <v>2.7228432215534499</v>
      </c>
      <c r="N57" s="2">
        <v>3.0095515244293289</v>
      </c>
      <c r="O57" s="2">
        <v>2.3168051972867101</v>
      </c>
      <c r="P57" s="2">
        <v>8.2643460968677775</v>
      </c>
      <c r="Q57" s="2">
        <v>1.8629979936944701</v>
      </c>
      <c r="R57" s="2">
        <v>9.4344129167860906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21.902175443611117</v>
      </c>
      <c r="N58" s="2">
        <v>20.92289387662488</v>
      </c>
      <c r="O58" s="2">
        <v>18.892710423234899</v>
      </c>
      <c r="P58" s="2">
        <v>21.520748301624952</v>
      </c>
      <c r="Q58" s="2">
        <v>20.803477596254901</v>
      </c>
      <c r="R58" s="2">
        <v>25.126588325212602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326.12469019860021</v>
      </c>
      <c r="D60" s="4">
        <v>341.34539000000001</v>
      </c>
      <c r="E60" s="4">
        <v>327.52145000000002</v>
      </c>
      <c r="F60" s="4">
        <v>290.31617</v>
      </c>
      <c r="G60" s="4">
        <v>266.29702000000003</v>
      </c>
      <c r="H60" s="4">
        <v>265.04926131003947</v>
      </c>
      <c r="I60" s="4">
        <v>287.40223999999995</v>
      </c>
      <c r="J60" s="4">
        <v>270.98604000000006</v>
      </c>
      <c r="K60" s="4">
        <v>249.56124999999997</v>
      </c>
      <c r="L60" s="4">
        <v>252.49125999999998</v>
      </c>
      <c r="M60" s="4">
        <v>188.56983404455278</v>
      </c>
      <c r="N60" s="4">
        <v>153.39184919646883</v>
      </c>
      <c r="O60" s="4">
        <v>164.99590637551964</v>
      </c>
      <c r="P60" s="4">
        <v>159.62465439908695</v>
      </c>
      <c r="Q60" s="4">
        <v>122.78508532191046</v>
      </c>
      <c r="R60" s="4">
        <v>124.77404531443653</v>
      </c>
    </row>
    <row r="61" spans="1:18" ht="11.25" customHeight="1" x14ac:dyDescent="0.25">
      <c r="A61" s="46" t="s">
        <v>89</v>
      </c>
      <c r="B61" s="47" t="s">
        <v>90</v>
      </c>
      <c r="C61" s="4">
        <v>0.26268779326105729</v>
      </c>
      <c r="D61" s="4">
        <v>0.80291000000000001</v>
      </c>
      <c r="E61" s="4">
        <v>0.99995999999999996</v>
      </c>
      <c r="F61" s="4">
        <v>0.49151</v>
      </c>
      <c r="G61" s="4">
        <v>0.20427000000000001</v>
      </c>
      <c r="H61" s="4">
        <v>0.11942294831375</v>
      </c>
      <c r="I61" s="4">
        <v>0</v>
      </c>
      <c r="J61" s="4">
        <v>0</v>
      </c>
      <c r="K61" s="4">
        <v>0</v>
      </c>
      <c r="L61" s="4">
        <v>2.2989299999999999</v>
      </c>
      <c r="M61" s="4">
        <v>1.3853065076153028</v>
      </c>
      <c r="N61" s="4">
        <v>0.93149899684723003</v>
      </c>
      <c r="O61" s="4">
        <v>1.3136203707627041</v>
      </c>
      <c r="P61" s="4">
        <v>11.990079536939652</v>
      </c>
      <c r="Q61" s="4">
        <v>10.246384603701065</v>
      </c>
      <c r="R61" s="4">
        <v>10.318149775052182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0.26268779326105729</v>
      </c>
      <c r="D68" s="3">
        <v>0.80291000000000001</v>
      </c>
      <c r="E68" s="3">
        <v>0.99995999999999996</v>
      </c>
      <c r="F68" s="3">
        <v>0.49151</v>
      </c>
      <c r="G68" s="3">
        <v>0.20427000000000001</v>
      </c>
      <c r="H68" s="3">
        <v>0.11942294831375</v>
      </c>
      <c r="I68" s="3">
        <v>0</v>
      </c>
      <c r="J68" s="3">
        <v>0</v>
      </c>
      <c r="K68" s="3">
        <v>0</v>
      </c>
      <c r="L68" s="3">
        <v>2.2989299999999999</v>
      </c>
      <c r="M68" s="3">
        <v>1.3853065076153028</v>
      </c>
      <c r="N68" s="3">
        <v>0.93149899684723003</v>
      </c>
      <c r="O68" s="3">
        <v>1.3136203707627041</v>
      </c>
      <c r="P68" s="3">
        <v>11.990079536939652</v>
      </c>
      <c r="Q68" s="3">
        <v>10.246384603701065</v>
      </c>
      <c r="R68" s="3">
        <v>10.318149775052182</v>
      </c>
    </row>
    <row r="69" spans="1:18" ht="11.25" customHeight="1" x14ac:dyDescent="0.25">
      <c r="A69" s="50" t="s">
        <v>559</v>
      </c>
      <c r="B69" s="51" t="s">
        <v>101</v>
      </c>
      <c r="C69" s="2">
        <v>0.26268779326105729</v>
      </c>
      <c r="D69" s="2">
        <v>0.80291000000000001</v>
      </c>
      <c r="E69" s="2">
        <v>0.99995999999999996</v>
      </c>
      <c r="F69" s="2">
        <v>0.49151</v>
      </c>
      <c r="G69" s="2">
        <v>0.20427000000000001</v>
      </c>
      <c r="H69" s="2">
        <v>0.11942294831375</v>
      </c>
      <c r="I69" s="2">
        <v>0</v>
      </c>
      <c r="J69" s="2">
        <v>0</v>
      </c>
      <c r="K69" s="2">
        <v>0</v>
      </c>
      <c r="L69" s="2">
        <v>2.2989299999999999</v>
      </c>
      <c r="M69" s="2">
        <v>1.3853065076153028</v>
      </c>
      <c r="N69" s="2">
        <v>0.93149899684723003</v>
      </c>
      <c r="O69" s="2">
        <v>1.3136203707627041</v>
      </c>
      <c r="P69" s="2">
        <v>11.990079536939652</v>
      </c>
      <c r="Q69" s="2">
        <v>10.246384603701065</v>
      </c>
      <c r="R69" s="2">
        <v>10.318149775052182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1793.2007247473273</v>
      </c>
      <c r="D79" s="4">
        <v>1767.54566</v>
      </c>
      <c r="E79" s="4">
        <v>1705.7818899999997</v>
      </c>
      <c r="F79" s="4">
        <v>1657.5421799999995</v>
      </c>
      <c r="G79" s="4">
        <v>1637.9300099999998</v>
      </c>
      <c r="H79" s="4">
        <v>1546.2881376955668</v>
      </c>
      <c r="I79" s="4">
        <v>1461.35601</v>
      </c>
      <c r="J79" s="4">
        <v>1366.3909099999998</v>
      </c>
      <c r="K79" s="4">
        <v>1308.6976499999998</v>
      </c>
      <c r="L79" s="4">
        <v>1300.5684900000001</v>
      </c>
      <c r="M79" s="4">
        <v>1258.5967775030435</v>
      </c>
      <c r="N79" s="4">
        <v>1257.2170107640868</v>
      </c>
      <c r="O79" s="4">
        <v>1178.7737462765663</v>
      </c>
      <c r="P79" s="4">
        <v>1110.6841975336949</v>
      </c>
      <c r="Q79" s="4">
        <v>1073.0519672958515</v>
      </c>
      <c r="R79" s="4">
        <v>1033.4288995985494</v>
      </c>
    </row>
    <row r="80" spans="1:18" ht="11.25" customHeight="1" x14ac:dyDescent="0.25">
      <c r="A80" s="59" t="s">
        <v>560</v>
      </c>
      <c r="B80" s="47">
        <v>7200</v>
      </c>
      <c r="C80" s="4">
        <v>4.776927407922673E-2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2.3884589662749998E-2</v>
      </c>
      <c r="N80" s="4">
        <v>2.3884589662749998E-2</v>
      </c>
      <c r="O80" s="4">
        <v>2.388448998538862E-2</v>
      </c>
      <c r="P80" s="4">
        <v>2.3885097233579539E-2</v>
      </c>
      <c r="Q80" s="4">
        <v>2.3884697668907443E-2</v>
      </c>
      <c r="R80" s="4">
        <v>2.3884436979255765E-2</v>
      </c>
    </row>
    <row r="81" spans="1:18" ht="11.25" customHeight="1" x14ac:dyDescent="0.25">
      <c r="A81" s="48" t="s">
        <v>119</v>
      </c>
      <c r="B81" s="49" t="s">
        <v>120</v>
      </c>
      <c r="C81" s="3">
        <v>4.776927407922673E-2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2.3884589662749998E-2</v>
      </c>
      <c r="N81" s="3">
        <v>2.3884589662749998E-2</v>
      </c>
      <c r="O81" s="3">
        <v>2.388448998538862E-2</v>
      </c>
      <c r="P81" s="3">
        <v>2.3885097233579539E-2</v>
      </c>
      <c r="Q81" s="3">
        <v>2.3884697668907443E-2</v>
      </c>
      <c r="R81" s="3">
        <v>2.3884436979255765E-2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388</v>
      </c>
      <c r="B1" s="43" t="s">
        <v>214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5418.5266555090448</v>
      </c>
      <c r="D2" s="30">
        <v>5118.1019300000007</v>
      </c>
      <c r="E2" s="30">
        <v>5102.7795999999989</v>
      </c>
      <c r="F2" s="30">
        <v>4807.5020200000008</v>
      </c>
      <c r="G2" s="30">
        <v>4647.4199100000014</v>
      </c>
      <c r="H2" s="30">
        <v>4795.3378728341304</v>
      </c>
      <c r="I2" s="30">
        <v>4613.0881599999993</v>
      </c>
      <c r="J2" s="30">
        <v>4748.9643099999967</v>
      </c>
      <c r="K2" s="30">
        <v>4670.663800000003</v>
      </c>
      <c r="L2" s="30">
        <v>3665.3366100000021</v>
      </c>
      <c r="M2" s="30">
        <v>4192.4408104861832</v>
      </c>
      <c r="N2" s="30">
        <v>3951.3018027969924</v>
      </c>
      <c r="O2" s="30">
        <v>3998.9640194071908</v>
      </c>
      <c r="P2" s="30">
        <v>3681.173794564791</v>
      </c>
      <c r="Q2" s="30">
        <v>3592.191534627716</v>
      </c>
      <c r="R2" s="30">
        <v>3466.7898771498817</v>
      </c>
    </row>
    <row r="3" spans="1:18" ht="11.25" customHeight="1" x14ac:dyDescent="0.25">
      <c r="A3" s="46" t="s">
        <v>4</v>
      </c>
      <c r="B3" s="47" t="s">
        <v>5</v>
      </c>
      <c r="C3" s="4">
        <v>183.93905919177226</v>
      </c>
      <c r="D3" s="4">
        <v>274.20175</v>
      </c>
      <c r="E3" s="4">
        <v>173.6980099999991</v>
      </c>
      <c r="F3" s="4">
        <v>359.59489000000076</v>
      </c>
      <c r="G3" s="4">
        <v>206.70183000000173</v>
      </c>
      <c r="H3" s="4">
        <v>549.61503567806506</v>
      </c>
      <c r="I3" s="4">
        <v>269.47866999999917</v>
      </c>
      <c r="J3" s="4">
        <v>314.98876999999732</v>
      </c>
      <c r="K3" s="4">
        <v>331.8010300000019</v>
      </c>
      <c r="L3" s="4">
        <v>379.30342000000184</v>
      </c>
      <c r="M3" s="4">
        <v>353.83166473203823</v>
      </c>
      <c r="N3" s="4">
        <v>212.63754266449084</v>
      </c>
      <c r="O3" s="4">
        <v>429.13361358683659</v>
      </c>
      <c r="P3" s="4">
        <v>104.39922492320656</v>
      </c>
      <c r="Q3" s="4">
        <v>81.49512396419972</v>
      </c>
      <c r="R3" s="4">
        <v>77.983446530424317</v>
      </c>
    </row>
    <row r="4" spans="1:18" ht="11.25" customHeight="1" x14ac:dyDescent="0.25">
      <c r="A4" s="48" t="s">
        <v>304</v>
      </c>
      <c r="B4" s="49" t="s">
        <v>305</v>
      </c>
      <c r="C4" s="3">
        <v>183.93905919177226</v>
      </c>
      <c r="D4" s="3">
        <v>274.20175</v>
      </c>
      <c r="E4" s="3">
        <v>173.6980099999991</v>
      </c>
      <c r="F4" s="3">
        <v>359.59489000000076</v>
      </c>
      <c r="G4" s="3">
        <v>206.70183000000173</v>
      </c>
      <c r="H4" s="3">
        <v>549.61503567806506</v>
      </c>
      <c r="I4" s="3">
        <v>269.47866999999917</v>
      </c>
      <c r="J4" s="3">
        <v>314.98876999999732</v>
      </c>
      <c r="K4" s="3">
        <v>331.8010300000019</v>
      </c>
      <c r="L4" s="3">
        <v>379.30342000000184</v>
      </c>
      <c r="M4" s="3">
        <v>353.83166473203823</v>
      </c>
      <c r="N4" s="3">
        <v>212.63754266449084</v>
      </c>
      <c r="O4" s="3">
        <v>429.13361358683659</v>
      </c>
      <c r="P4" s="3">
        <v>104.39922492320656</v>
      </c>
      <c r="Q4" s="3">
        <v>81.49512396419972</v>
      </c>
      <c r="R4" s="3">
        <v>77.983446530424317</v>
      </c>
    </row>
    <row r="5" spans="1:18" ht="11.25" customHeight="1" x14ac:dyDescent="0.25">
      <c r="A5" s="50" t="s">
        <v>306</v>
      </c>
      <c r="B5" s="51" t="s">
        <v>307</v>
      </c>
      <c r="C5" s="2">
        <v>36.929539290033198</v>
      </c>
      <c r="D5" s="2">
        <v>121.00067999999999</v>
      </c>
      <c r="E5" s="2">
        <v>94.012049999999107</v>
      </c>
      <c r="F5" s="2">
        <v>273.19484000000074</v>
      </c>
      <c r="G5" s="2">
        <v>152.20134000000172</v>
      </c>
      <c r="H5" s="2">
        <v>325.0042577008129</v>
      </c>
      <c r="I5" s="2">
        <v>99.280110000000306</v>
      </c>
      <c r="J5" s="2">
        <v>103.2885000000004</v>
      </c>
      <c r="K5" s="2">
        <v>89.001010000000463</v>
      </c>
      <c r="L5" s="2">
        <v>92.099910000001387</v>
      </c>
      <c r="M5" s="2">
        <v>46.269803644811411</v>
      </c>
      <c r="N5" s="2">
        <v>111.34289563753475</v>
      </c>
      <c r="O5" s="2">
        <v>81.804836701435903</v>
      </c>
      <c r="P5" s="2">
        <v>72.919335747703002</v>
      </c>
      <c r="Q5" s="2">
        <v>51.639386885761397</v>
      </c>
      <c r="R5" s="2">
        <v>47.458864462295878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0.62086299767908315</v>
      </c>
      <c r="I6" s="1">
        <v>0.6</v>
      </c>
      <c r="J6" s="1">
        <v>0</v>
      </c>
      <c r="K6" s="1">
        <v>0.60056000000000154</v>
      </c>
      <c r="L6" s="1">
        <v>0</v>
      </c>
      <c r="M6" s="1">
        <v>0</v>
      </c>
      <c r="N6" s="1">
        <v>0.71653768988249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36.929539290033198</v>
      </c>
      <c r="D7" s="1">
        <v>49.6</v>
      </c>
      <c r="E7" s="1">
        <v>83.598969999999099</v>
      </c>
      <c r="F7" s="1">
        <v>271.49481000000071</v>
      </c>
      <c r="G7" s="1">
        <v>147.79881000000171</v>
      </c>
      <c r="H7" s="1">
        <v>317.38301436632628</v>
      </c>
      <c r="I7" s="1">
        <v>95.879650000000311</v>
      </c>
      <c r="J7" s="1">
        <v>101.5887100000004</v>
      </c>
      <c r="K7" s="1">
        <v>87.30043000000046</v>
      </c>
      <c r="L7" s="1">
        <v>78.098730000001382</v>
      </c>
      <c r="M7" s="1">
        <v>39.194611636570293</v>
      </c>
      <c r="N7" s="1">
        <v>109.00245879437864</v>
      </c>
      <c r="O7" s="1">
        <v>79.631173720512095</v>
      </c>
      <c r="P7" s="1">
        <v>71.295797380229303</v>
      </c>
      <c r="Q7" s="1">
        <v>50.563893842958848</v>
      </c>
      <c r="R7" s="1">
        <v>47.458864462295878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71.400679999999994</v>
      </c>
      <c r="E8" s="1">
        <v>10.413080000000001</v>
      </c>
      <c r="F8" s="1">
        <v>1.7000299999999999</v>
      </c>
      <c r="G8" s="1">
        <v>4.4025299999999996</v>
      </c>
      <c r="H8" s="1">
        <v>7.0003803368075666</v>
      </c>
      <c r="I8" s="1">
        <v>2.8004600000000002</v>
      </c>
      <c r="J8" s="1">
        <v>1.6997899999999999</v>
      </c>
      <c r="K8" s="1">
        <v>1.10002</v>
      </c>
      <c r="L8" s="1">
        <v>14.00118</v>
      </c>
      <c r="M8" s="1">
        <v>7.0751920082411166</v>
      </c>
      <c r="N8" s="1">
        <v>1.6238991532736311</v>
      </c>
      <c r="O8" s="1">
        <v>2.1736629809238073</v>
      </c>
      <c r="P8" s="1">
        <v>1.623538367473699</v>
      </c>
      <c r="Q8" s="1">
        <v>1.0754930428025464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147.00951990173905</v>
      </c>
      <c r="D11" s="2">
        <v>153.20107000000002</v>
      </c>
      <c r="E11" s="2">
        <v>79.685959999999994</v>
      </c>
      <c r="F11" s="2">
        <v>86.400050000000007</v>
      </c>
      <c r="G11" s="2">
        <v>54.500489999999999</v>
      </c>
      <c r="H11" s="2">
        <v>224.61077797725213</v>
      </c>
      <c r="I11" s="2">
        <v>164.7985599999989</v>
      </c>
      <c r="J11" s="2">
        <v>209.00026999999693</v>
      </c>
      <c r="K11" s="2">
        <v>238.30002000000144</v>
      </c>
      <c r="L11" s="2">
        <v>287.20351000000045</v>
      </c>
      <c r="M11" s="2">
        <v>235.525938664374</v>
      </c>
      <c r="N11" s="2">
        <v>85.077010645949102</v>
      </c>
      <c r="O11" s="2">
        <v>338.32428658254406</v>
      </c>
      <c r="P11" s="2">
        <v>22.477236148774864</v>
      </c>
      <c r="Q11" s="2">
        <v>19.059902550875524</v>
      </c>
      <c r="R11" s="2">
        <v>17.008662669909739</v>
      </c>
    </row>
    <row r="12" spans="1:18" ht="11.25" customHeight="1" x14ac:dyDescent="0.25">
      <c r="A12" s="52" t="s">
        <v>16</v>
      </c>
      <c r="B12" s="53" t="s">
        <v>17</v>
      </c>
      <c r="C12" s="1">
        <v>147.00951990173905</v>
      </c>
      <c r="D12" s="1">
        <v>153.20107000000002</v>
      </c>
      <c r="E12" s="1">
        <v>79.685959999999994</v>
      </c>
      <c r="F12" s="1">
        <v>86.400050000000007</v>
      </c>
      <c r="G12" s="1">
        <v>54.500489999999999</v>
      </c>
      <c r="H12" s="1">
        <v>224.61077797725213</v>
      </c>
      <c r="I12" s="1">
        <v>164.7985599999989</v>
      </c>
      <c r="J12" s="1">
        <v>209.00026999999693</v>
      </c>
      <c r="K12" s="1">
        <v>238.30002000000144</v>
      </c>
      <c r="L12" s="1">
        <v>287.20351000000045</v>
      </c>
      <c r="M12" s="1">
        <v>235.525938664374</v>
      </c>
      <c r="N12" s="1">
        <v>85.077010645949102</v>
      </c>
      <c r="O12" s="1">
        <v>338.32428658254406</v>
      </c>
      <c r="P12" s="1">
        <v>22.477236148774864</v>
      </c>
      <c r="Q12" s="1">
        <v>19.059902550875524</v>
      </c>
      <c r="R12" s="1">
        <v>17.008662669909739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5.4</v>
      </c>
      <c r="J14" s="2">
        <v>2.7</v>
      </c>
      <c r="K14" s="2">
        <v>4.5</v>
      </c>
      <c r="L14" s="2">
        <v>0</v>
      </c>
      <c r="M14" s="2">
        <v>72.035922422852806</v>
      </c>
      <c r="N14" s="2">
        <v>16.217636381007001</v>
      </c>
      <c r="O14" s="2">
        <v>9.0044903028566008</v>
      </c>
      <c r="P14" s="2">
        <v>9.0026530267286926</v>
      </c>
      <c r="Q14" s="2">
        <v>10.7958345275628</v>
      </c>
      <c r="R14" s="2">
        <v>13.515919398218699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16.146131472023583</v>
      </c>
      <c r="D21" s="4">
        <v>23.900560000000002</v>
      </c>
      <c r="E21" s="4">
        <v>79.411280000000005</v>
      </c>
      <c r="F21" s="4">
        <v>60.443759999999962</v>
      </c>
      <c r="G21" s="4">
        <v>34.996449999999889</v>
      </c>
      <c r="H21" s="4">
        <v>27.394259135402756</v>
      </c>
      <c r="I21" s="4">
        <v>2.0002500000000509</v>
      </c>
      <c r="J21" s="4">
        <v>23.000389999999747</v>
      </c>
      <c r="K21" s="4">
        <v>1.0001300000003539</v>
      </c>
      <c r="L21" s="4">
        <v>2.1000500000000102</v>
      </c>
      <c r="M21" s="4">
        <v>1.024639831048531</v>
      </c>
      <c r="N21" s="4">
        <v>1.0150162917477488</v>
      </c>
      <c r="O21" s="4">
        <v>1.0150950606667948</v>
      </c>
      <c r="P21" s="4">
        <v>1.0151352704137087</v>
      </c>
      <c r="Q21" s="4">
        <v>1.01517653411509</v>
      </c>
      <c r="R21" s="4">
        <v>1.0149663558284301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16.146131472023583</v>
      </c>
      <c r="D30" s="3">
        <v>23.900560000000002</v>
      </c>
      <c r="E30" s="3">
        <v>79.411280000000005</v>
      </c>
      <c r="F30" s="3">
        <v>60.443759999999962</v>
      </c>
      <c r="G30" s="3">
        <v>34.996449999999889</v>
      </c>
      <c r="H30" s="3">
        <v>27.394259135402756</v>
      </c>
      <c r="I30" s="3">
        <v>2.0002500000000509</v>
      </c>
      <c r="J30" s="3">
        <v>23.000389999999747</v>
      </c>
      <c r="K30" s="3">
        <v>1.0001300000003539</v>
      </c>
      <c r="L30" s="3">
        <v>2.1000500000000102</v>
      </c>
      <c r="M30" s="3">
        <v>1.024639831048531</v>
      </c>
      <c r="N30" s="3">
        <v>1.0150162917477488</v>
      </c>
      <c r="O30" s="3">
        <v>1.0150950606667948</v>
      </c>
      <c r="P30" s="3">
        <v>1.0151352704137087</v>
      </c>
      <c r="Q30" s="3">
        <v>1.01517653411509</v>
      </c>
      <c r="R30" s="3">
        <v>1.0149663558284301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45.006390000000003</v>
      </c>
      <c r="F34" s="2">
        <v>47.195619999999963</v>
      </c>
      <c r="G34" s="2">
        <v>32.996799999999894</v>
      </c>
      <c r="H34" s="2">
        <v>26.367272960317905</v>
      </c>
      <c r="I34" s="2">
        <v>0</v>
      </c>
      <c r="J34" s="2">
        <v>22.000369999999748</v>
      </c>
      <c r="K34" s="2">
        <v>0</v>
      </c>
      <c r="L34" s="2">
        <v>1.1000500000000102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3.1288812458202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3.0812609264995512</v>
      </c>
      <c r="D43" s="2">
        <v>1.0017499999999999</v>
      </c>
      <c r="E43" s="2">
        <v>0</v>
      </c>
      <c r="F43" s="2">
        <v>1.03413</v>
      </c>
      <c r="G43" s="2">
        <v>0.99990000000000001</v>
      </c>
      <c r="H43" s="2">
        <v>1.0269861750848508</v>
      </c>
      <c r="I43" s="2">
        <v>2.0002500000000509</v>
      </c>
      <c r="J43" s="2">
        <v>1.0000199999999999</v>
      </c>
      <c r="K43" s="2">
        <v>1.0001300000003539</v>
      </c>
      <c r="L43" s="2">
        <v>1</v>
      </c>
      <c r="M43" s="2">
        <v>1.024639831048531</v>
      </c>
      <c r="N43" s="2">
        <v>1.0150162917477488</v>
      </c>
      <c r="O43" s="2">
        <v>1.0150950606667948</v>
      </c>
      <c r="P43" s="2">
        <v>1.0151352704137087</v>
      </c>
      <c r="Q43" s="2">
        <v>1.01517653411509</v>
      </c>
      <c r="R43" s="2">
        <v>1.0149663558284301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0.99975000000000003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9.9359892997038308</v>
      </c>
      <c r="D45" s="2">
        <v>22.898810000000001</v>
      </c>
      <c r="E45" s="2">
        <v>34.404890000000002</v>
      </c>
      <c r="F45" s="2">
        <v>12.21401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9.9359892997038308</v>
      </c>
      <c r="D49" s="1">
        <v>22.898810000000001</v>
      </c>
      <c r="E49" s="1">
        <v>34.404890000000002</v>
      </c>
      <c r="F49" s="1">
        <v>12.21401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4755.1779067877305</v>
      </c>
      <c r="D52" s="4">
        <v>4361.5620400000007</v>
      </c>
      <c r="E52" s="4">
        <v>4398.3220999999994</v>
      </c>
      <c r="F52" s="4">
        <v>3916.8795500000001</v>
      </c>
      <c r="G52" s="4">
        <v>4159.3302000000003</v>
      </c>
      <c r="H52" s="4">
        <v>3973.3672266605145</v>
      </c>
      <c r="I52" s="4">
        <v>4094.47982</v>
      </c>
      <c r="J52" s="4">
        <v>4154.0972499999998</v>
      </c>
      <c r="K52" s="4">
        <v>4088.7060000000006</v>
      </c>
      <c r="L52" s="4">
        <v>3073.2447999999999</v>
      </c>
      <c r="M52" s="4">
        <v>3607.0736234967185</v>
      </c>
      <c r="N52" s="4">
        <v>3505.8254181831485</v>
      </c>
      <c r="O52" s="4">
        <v>3347.4511171349595</v>
      </c>
      <c r="P52" s="4">
        <v>3351.3406774897403</v>
      </c>
      <c r="Q52" s="4">
        <v>3284.1468015478113</v>
      </c>
      <c r="R52" s="4">
        <v>3160.6237077745304</v>
      </c>
    </row>
    <row r="53" spans="1:18" ht="11.25" customHeight="1" x14ac:dyDescent="0.25">
      <c r="A53" s="48" t="s">
        <v>76</v>
      </c>
      <c r="B53" s="49" t="s">
        <v>77</v>
      </c>
      <c r="C53" s="3">
        <v>414.63043868666051</v>
      </c>
      <c r="D53" s="3">
        <v>383.24934000000002</v>
      </c>
      <c r="E53" s="3">
        <v>366.90971999999999</v>
      </c>
      <c r="F53" s="3">
        <v>46.310079999999999</v>
      </c>
      <c r="G53" s="3">
        <v>61.38317</v>
      </c>
      <c r="H53" s="3">
        <v>77.455692644662804</v>
      </c>
      <c r="I53" s="3">
        <v>50.908920000000002</v>
      </c>
      <c r="J53" s="3">
        <v>57.700559999999996</v>
      </c>
      <c r="K53" s="3">
        <v>58.59637</v>
      </c>
      <c r="L53" s="3">
        <v>39.302309999999999</v>
      </c>
      <c r="M53" s="3">
        <v>55.246091560937778</v>
      </c>
      <c r="N53" s="3">
        <v>60.211738923322343</v>
      </c>
      <c r="O53" s="3">
        <v>28.806473521771277</v>
      </c>
      <c r="P53" s="3">
        <v>35.469933623611411</v>
      </c>
      <c r="Q53" s="3">
        <v>29.758530384891198</v>
      </c>
      <c r="R53" s="3">
        <v>31.815407186267297</v>
      </c>
    </row>
    <row r="54" spans="1:18" ht="11.25" customHeight="1" x14ac:dyDescent="0.25">
      <c r="A54" s="48" t="s">
        <v>331</v>
      </c>
      <c r="B54" s="49" t="s">
        <v>332</v>
      </c>
      <c r="C54" s="3">
        <v>4340.5474681010701</v>
      </c>
      <c r="D54" s="3">
        <v>3978.3127000000004</v>
      </c>
      <c r="E54" s="3">
        <v>4031.4123799999993</v>
      </c>
      <c r="F54" s="3">
        <v>3870.5694699999999</v>
      </c>
      <c r="G54" s="3">
        <v>4097.9470300000003</v>
      </c>
      <c r="H54" s="3">
        <v>3895.9115340158514</v>
      </c>
      <c r="I54" s="3">
        <v>4043.5709000000002</v>
      </c>
      <c r="J54" s="3">
        <v>4096.3966899999996</v>
      </c>
      <c r="K54" s="3">
        <v>4030.1096300000004</v>
      </c>
      <c r="L54" s="3">
        <v>3033.9424899999999</v>
      </c>
      <c r="M54" s="3">
        <v>3551.8275319357808</v>
      </c>
      <c r="N54" s="3">
        <v>3445.6136792598263</v>
      </c>
      <c r="O54" s="3">
        <v>3318.6446436131882</v>
      </c>
      <c r="P54" s="3">
        <v>3315.870743866129</v>
      </c>
      <c r="Q54" s="3">
        <v>3254.3882711629199</v>
      </c>
      <c r="R54" s="3">
        <v>3128.8083005882631</v>
      </c>
    </row>
    <row r="55" spans="1:18" ht="11.25" customHeight="1" x14ac:dyDescent="0.25">
      <c r="A55" s="50" t="s">
        <v>78</v>
      </c>
      <c r="B55" s="51" t="s">
        <v>79</v>
      </c>
      <c r="C55" s="2">
        <v>2968.5688686934081</v>
      </c>
      <c r="D55" s="2">
        <v>2761.4970400000002</v>
      </c>
      <c r="E55" s="2">
        <v>2738.5336399999997</v>
      </c>
      <c r="F55" s="2">
        <v>2804.4219600000001</v>
      </c>
      <c r="G55" s="2">
        <v>2973.83943</v>
      </c>
      <c r="H55" s="2">
        <v>2850.2203139910116</v>
      </c>
      <c r="I55" s="2">
        <v>2968.8026400000003</v>
      </c>
      <c r="J55" s="2">
        <v>3012.7486099999996</v>
      </c>
      <c r="K55" s="2">
        <v>3011.0178200000005</v>
      </c>
      <c r="L55" s="2">
        <v>2214.79493</v>
      </c>
      <c r="M55" s="2">
        <v>2645.4790062973898</v>
      </c>
      <c r="N55" s="2">
        <v>2465.3423553929142</v>
      </c>
      <c r="O55" s="2">
        <v>2313.318380118395</v>
      </c>
      <c r="P55" s="2">
        <v>2301.9937972720709</v>
      </c>
      <c r="Q55" s="2">
        <v>2385.9923602046706</v>
      </c>
      <c r="R55" s="2">
        <v>2252.100552427376</v>
      </c>
    </row>
    <row r="56" spans="1:18" ht="11.25" customHeight="1" x14ac:dyDescent="0.25">
      <c r="A56" s="50" t="s">
        <v>80</v>
      </c>
      <c r="B56" s="51" t="s">
        <v>81</v>
      </c>
      <c r="C56" s="2">
        <v>1219.1411101557273</v>
      </c>
      <c r="D56" s="2">
        <v>1086.51566</v>
      </c>
      <c r="E56" s="2">
        <v>1147.7009</v>
      </c>
      <c r="F56" s="2">
        <v>1066.1475099999998</v>
      </c>
      <c r="G56" s="2">
        <v>1124.1076</v>
      </c>
      <c r="H56" s="2">
        <v>1045.6912200248398</v>
      </c>
      <c r="I56" s="2">
        <v>1074.7682599999998</v>
      </c>
      <c r="J56" s="2">
        <v>1083.6480799999999</v>
      </c>
      <c r="K56" s="2">
        <v>1019.09181</v>
      </c>
      <c r="L56" s="2">
        <v>819.14756</v>
      </c>
      <c r="M56" s="2">
        <v>906.34852563839127</v>
      </c>
      <c r="N56" s="2">
        <v>925.2889984632626</v>
      </c>
      <c r="O56" s="2">
        <v>950.29616891181854</v>
      </c>
      <c r="P56" s="2">
        <v>951.87255182956005</v>
      </c>
      <c r="Q56" s="2">
        <v>837.56090570363961</v>
      </c>
      <c r="R56" s="2">
        <v>845.53835865099859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152.8374892519345</v>
      </c>
      <c r="D58" s="2">
        <v>130.30000000000001</v>
      </c>
      <c r="E58" s="2">
        <v>145.17784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54.982325403649597</v>
      </c>
      <c r="O58" s="2">
        <v>55.030094582975103</v>
      </c>
      <c r="P58" s="2">
        <v>62.004394764497903</v>
      </c>
      <c r="Q58" s="2">
        <v>30.835005254609701</v>
      </c>
      <c r="R58" s="2">
        <v>31.169389509888202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308.48924537964018</v>
      </c>
      <c r="D60" s="4">
        <v>315.94214999999997</v>
      </c>
      <c r="E60" s="4">
        <v>313.75840999999997</v>
      </c>
      <c r="F60" s="4">
        <v>334.49024000000003</v>
      </c>
      <c r="G60" s="4">
        <v>100.50873</v>
      </c>
      <c r="H60" s="4">
        <v>100.84109259311222</v>
      </c>
      <c r="I60" s="4">
        <v>96.410569999999993</v>
      </c>
      <c r="J60" s="4">
        <v>101.59488</v>
      </c>
      <c r="K60" s="4">
        <v>99.46396</v>
      </c>
      <c r="L60" s="4">
        <v>92.688159999999996</v>
      </c>
      <c r="M60" s="4">
        <v>86.487429801173903</v>
      </c>
      <c r="N60" s="4">
        <v>84.717926104188564</v>
      </c>
      <c r="O60" s="4">
        <v>84.908468507310076</v>
      </c>
      <c r="P60" s="4">
        <v>84.98067363931716</v>
      </c>
      <c r="Q60" s="4">
        <v>89.681987227091597</v>
      </c>
      <c r="R60" s="4">
        <v>87.775702416503194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154.77431267787802</v>
      </c>
      <c r="D79" s="4">
        <v>142.49543000000003</v>
      </c>
      <c r="E79" s="4">
        <v>137.58980000000003</v>
      </c>
      <c r="F79" s="4">
        <v>136.09358</v>
      </c>
      <c r="G79" s="4">
        <v>145.8827</v>
      </c>
      <c r="H79" s="4">
        <v>144.12025876703629</v>
      </c>
      <c r="I79" s="4">
        <v>150.71885</v>
      </c>
      <c r="J79" s="4">
        <v>155.28301999999999</v>
      </c>
      <c r="K79" s="4">
        <v>149.69267999999997</v>
      </c>
      <c r="L79" s="4">
        <v>118.00018</v>
      </c>
      <c r="M79" s="4">
        <v>144.02345262520416</v>
      </c>
      <c r="N79" s="4">
        <v>146.89093824645269</v>
      </c>
      <c r="O79" s="4">
        <v>136.45572511741798</v>
      </c>
      <c r="P79" s="4">
        <v>139.43808324211355</v>
      </c>
      <c r="Q79" s="4">
        <v>135.85244535449823</v>
      </c>
      <c r="R79" s="4">
        <v>139.3681691351039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0.21496130696474999</v>
      </c>
      <c r="O80" s="4">
        <v>0</v>
      </c>
      <c r="P80" s="4">
        <v>0</v>
      </c>
      <c r="Q80" s="4">
        <v>0</v>
      </c>
      <c r="R80" s="4">
        <v>2.3884937491346635E-2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0.21496130696474999</v>
      </c>
      <c r="O81" s="3">
        <v>0</v>
      </c>
      <c r="P81" s="3">
        <v>0</v>
      </c>
      <c r="Q81" s="3">
        <v>0</v>
      </c>
      <c r="R81" s="3">
        <v>2.3884937491346635E-2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387</v>
      </c>
      <c r="B1" s="43" t="s">
        <v>216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88.637615664922862</v>
      </c>
      <c r="D2" s="30">
        <v>89.400779999999997</v>
      </c>
      <c r="E2" s="30">
        <v>56.605069999999998</v>
      </c>
      <c r="F2" s="30">
        <v>63.602099999999993</v>
      </c>
      <c r="G2" s="30">
        <v>59.895530000000001</v>
      </c>
      <c r="H2" s="30">
        <v>141.18259427246443</v>
      </c>
      <c r="I2" s="30">
        <v>142.69945999999999</v>
      </c>
      <c r="J2" s="30">
        <v>148.90388000000002</v>
      </c>
      <c r="K2" s="30">
        <v>148.09987000000001</v>
      </c>
      <c r="L2" s="30">
        <v>126.69802</v>
      </c>
      <c r="M2" s="30">
        <v>127.92577850523276</v>
      </c>
      <c r="N2" s="30">
        <v>129.3127009904922</v>
      </c>
      <c r="O2" s="30">
        <v>162.43957194787802</v>
      </c>
      <c r="P2" s="30">
        <v>173.71575690599943</v>
      </c>
      <c r="Q2" s="30">
        <v>1016.6688180078546</v>
      </c>
      <c r="R2" s="30">
        <v>988.74213758168037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8.8608066603988895</v>
      </c>
      <c r="P60" s="4">
        <v>8.7895289958918497</v>
      </c>
      <c r="Q60" s="4">
        <v>8.2639168153829772</v>
      </c>
      <c r="R60" s="4">
        <v>9.4819959762982275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88.637615664922862</v>
      </c>
      <c r="D79" s="4">
        <v>89.400779999999997</v>
      </c>
      <c r="E79" s="4">
        <v>56.605069999999998</v>
      </c>
      <c r="F79" s="4">
        <v>63.602099999999993</v>
      </c>
      <c r="G79" s="4">
        <v>59.895530000000001</v>
      </c>
      <c r="H79" s="4">
        <v>141.18259427246443</v>
      </c>
      <c r="I79" s="4">
        <v>142.69945999999999</v>
      </c>
      <c r="J79" s="4">
        <v>148.90388000000002</v>
      </c>
      <c r="K79" s="4">
        <v>148.09987000000001</v>
      </c>
      <c r="L79" s="4">
        <v>126.69802</v>
      </c>
      <c r="M79" s="4">
        <v>127.92577850523276</v>
      </c>
      <c r="N79" s="4">
        <v>129.3127009904922</v>
      </c>
      <c r="O79" s="4">
        <v>153.57876528747914</v>
      </c>
      <c r="P79" s="4">
        <v>164.92622791010757</v>
      </c>
      <c r="Q79" s="4">
        <v>1008.4049011924716</v>
      </c>
      <c r="R79" s="4">
        <v>979.26014160538216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386</v>
      </c>
      <c r="B1" s="43" t="s">
        <v>218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154.62821359466079</v>
      </c>
      <c r="D2" s="30">
        <v>106.9653</v>
      </c>
      <c r="E2" s="30">
        <v>114.77575999999999</v>
      </c>
      <c r="F2" s="30">
        <v>153.40406000000002</v>
      </c>
      <c r="G2" s="30">
        <v>152.75027</v>
      </c>
      <c r="H2" s="30">
        <v>137.99438299324595</v>
      </c>
      <c r="I2" s="30">
        <v>130.08010999999999</v>
      </c>
      <c r="J2" s="30">
        <v>132.2867</v>
      </c>
      <c r="K2" s="30">
        <v>180.41068999999999</v>
      </c>
      <c r="L2" s="30">
        <v>177.29126000000005</v>
      </c>
      <c r="M2" s="30">
        <v>22.43323310166172</v>
      </c>
      <c r="N2" s="30">
        <v>19.036096980879343</v>
      </c>
      <c r="O2" s="30">
        <v>18.89255023595647</v>
      </c>
      <c r="P2" s="30">
        <v>18.91664194047733</v>
      </c>
      <c r="Q2" s="30">
        <v>20.540796008284008</v>
      </c>
      <c r="R2" s="30">
        <v>13.136501939118304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6.2643300000000002</v>
      </c>
      <c r="F3" s="4">
        <v>8.1</v>
      </c>
      <c r="G3" s="4">
        <v>9.0500600000000002</v>
      </c>
      <c r="H3" s="4">
        <v>8.1088904714749237</v>
      </c>
      <c r="I3" s="4">
        <v>6.3</v>
      </c>
      <c r="J3" s="4">
        <v>1.778319999999999</v>
      </c>
      <c r="K3" s="4">
        <v>18.899999999999999</v>
      </c>
      <c r="L3" s="4">
        <v>47.702690000000047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6.2643300000000002</v>
      </c>
      <c r="F4" s="3">
        <v>8.1</v>
      </c>
      <c r="G4" s="3">
        <v>9.0500600000000002</v>
      </c>
      <c r="H4" s="3">
        <v>8.1088904714749237</v>
      </c>
      <c r="I4" s="3">
        <v>6.3</v>
      </c>
      <c r="J4" s="3">
        <v>1.778319999999999</v>
      </c>
      <c r="K4" s="3">
        <v>18.899999999999999</v>
      </c>
      <c r="L4" s="3">
        <v>47.702690000000047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6.2643300000000002</v>
      </c>
      <c r="F14" s="2">
        <v>8.1</v>
      </c>
      <c r="G14" s="2">
        <v>9.0500600000000002</v>
      </c>
      <c r="H14" s="2">
        <v>8.1088904714749237</v>
      </c>
      <c r="I14" s="2">
        <v>6.3</v>
      </c>
      <c r="J14" s="2">
        <v>1.778319999999999</v>
      </c>
      <c r="K14" s="2">
        <v>18.899999999999999</v>
      </c>
      <c r="L14" s="2">
        <v>47.702690000000047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43.947758105254103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43.947758105254103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43.947758105254103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5.6606518982264689</v>
      </c>
      <c r="D52" s="4">
        <v>4.3320399999999992</v>
      </c>
      <c r="E52" s="4">
        <v>5.8878899999999952</v>
      </c>
      <c r="F52" s="4">
        <v>5.1865100000000091</v>
      </c>
      <c r="G52" s="4">
        <v>5.7213200000000057</v>
      </c>
      <c r="H52" s="4">
        <v>3.5110346804241899</v>
      </c>
      <c r="I52" s="4">
        <v>5.9</v>
      </c>
      <c r="J52" s="4">
        <v>3.3000000000000003</v>
      </c>
      <c r="K52" s="4">
        <v>15.398389999999994</v>
      </c>
      <c r="L52" s="4">
        <v>5.3978100000000184</v>
      </c>
      <c r="M52" s="4">
        <v>6.2396401001690514</v>
      </c>
      <c r="N52" s="4">
        <v>0.21496130696474999</v>
      </c>
      <c r="O52" s="4">
        <v>0.28661277520278655</v>
      </c>
      <c r="P52" s="4">
        <v>0.19107827258973412</v>
      </c>
      <c r="Q52" s="4">
        <v>2.3884289829069042E-2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3.5744126486082415</v>
      </c>
      <c r="D53" s="3">
        <v>1.6724999999999994</v>
      </c>
      <c r="E53" s="3">
        <v>3.8917299999999955</v>
      </c>
      <c r="F53" s="3">
        <v>3.3910100000000085</v>
      </c>
      <c r="G53" s="3">
        <v>4.0152400000000057</v>
      </c>
      <c r="H53" s="3">
        <v>1.3614216107767301</v>
      </c>
      <c r="I53" s="3">
        <v>3.9</v>
      </c>
      <c r="J53" s="3">
        <v>0.5</v>
      </c>
      <c r="K53" s="3">
        <v>13.084729999999993</v>
      </c>
      <c r="L53" s="3">
        <v>1.8991900000000186</v>
      </c>
      <c r="M53" s="3">
        <v>1.912619409034221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2.0862392496182278</v>
      </c>
      <c r="D54" s="3">
        <v>2.6595400000000002</v>
      </c>
      <c r="E54" s="3">
        <v>1.9961600000000002</v>
      </c>
      <c r="F54" s="3">
        <v>1.7955000000000001</v>
      </c>
      <c r="G54" s="3">
        <v>1.70608</v>
      </c>
      <c r="H54" s="3">
        <v>2.1496130696474598</v>
      </c>
      <c r="I54" s="3">
        <v>2</v>
      </c>
      <c r="J54" s="3">
        <v>2.8000000000000003</v>
      </c>
      <c r="K54" s="3">
        <v>2.31366</v>
      </c>
      <c r="L54" s="3">
        <v>3.4986199999999998</v>
      </c>
      <c r="M54" s="3">
        <v>4.3270206911348303</v>
      </c>
      <c r="N54" s="3">
        <v>0.21496130696474999</v>
      </c>
      <c r="O54" s="3">
        <v>0.28661277520278655</v>
      </c>
      <c r="P54" s="3">
        <v>0.19107827258973412</v>
      </c>
      <c r="Q54" s="3">
        <v>2.3884289829069042E-2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2.0862392496182278</v>
      </c>
      <c r="D57" s="2">
        <v>2.6595400000000002</v>
      </c>
      <c r="E57" s="2">
        <v>1.9961600000000002</v>
      </c>
      <c r="F57" s="2">
        <v>1.7955000000000001</v>
      </c>
      <c r="G57" s="2">
        <v>1.70608</v>
      </c>
      <c r="H57" s="2">
        <v>2.1496130696474598</v>
      </c>
      <c r="I57" s="2">
        <v>2</v>
      </c>
      <c r="J57" s="2">
        <v>2.8000000000000003</v>
      </c>
      <c r="K57" s="2">
        <v>2.31366</v>
      </c>
      <c r="L57" s="2">
        <v>3.4986199999999998</v>
      </c>
      <c r="M57" s="2">
        <v>4.3270206911348303</v>
      </c>
      <c r="N57" s="2">
        <v>0.21496130696474999</v>
      </c>
      <c r="O57" s="2">
        <v>0.28661277520278655</v>
      </c>
      <c r="P57" s="2">
        <v>0.19107827258973412</v>
      </c>
      <c r="Q57" s="2">
        <v>2.3884289829069042E-2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58.850491758458396</v>
      </c>
      <c r="D60" s="4">
        <v>56.737810000000003</v>
      </c>
      <c r="E60" s="4">
        <v>55.113079999999997</v>
      </c>
      <c r="F60" s="4">
        <v>75.817130000000006</v>
      </c>
      <c r="G60" s="4">
        <v>71.295019999999994</v>
      </c>
      <c r="H60" s="4">
        <v>67.880900256930161</v>
      </c>
      <c r="I60" s="4">
        <v>74.173850000000002</v>
      </c>
      <c r="J60" s="4">
        <v>79.915509999999998</v>
      </c>
      <c r="K60" s="4">
        <v>93.512230000000002</v>
      </c>
      <c r="L60" s="4">
        <v>79.691310000000001</v>
      </c>
      <c r="M60" s="4">
        <v>1.1225757141492301</v>
      </c>
      <c r="N60" s="4">
        <v>0.52546097258048996</v>
      </c>
      <c r="O60" s="4">
        <v>0.47769432565694986</v>
      </c>
      <c r="P60" s="4">
        <v>0.40603569790652433</v>
      </c>
      <c r="Q60" s="4">
        <v>0.31049381071590387</v>
      </c>
      <c r="R60" s="4">
        <v>0.40603777134154467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1.3853062004394801</v>
      </c>
      <c r="R61" s="4">
        <v>3.2005369896218125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1.3853062004394801</v>
      </c>
      <c r="R68" s="3">
        <v>3.2005369896218125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1.3853062004394801</v>
      </c>
      <c r="R71" s="2">
        <v>3.2005369896218125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46.169311832721824</v>
      </c>
      <c r="D79" s="4">
        <v>45.895449999999997</v>
      </c>
      <c r="E79" s="4">
        <v>47.510460000000002</v>
      </c>
      <c r="F79" s="4">
        <v>64.300420000000003</v>
      </c>
      <c r="G79" s="4">
        <v>66.683869999999999</v>
      </c>
      <c r="H79" s="4">
        <v>58.493557584416664</v>
      </c>
      <c r="I79" s="4">
        <v>43.706259999999993</v>
      </c>
      <c r="J79" s="4">
        <v>47.292870000000008</v>
      </c>
      <c r="K79" s="4">
        <v>52.600070000000002</v>
      </c>
      <c r="L79" s="4">
        <v>44.499449999999996</v>
      </c>
      <c r="M79" s="4">
        <v>15.071017287343441</v>
      </c>
      <c r="N79" s="4">
        <v>18.295674701334104</v>
      </c>
      <c r="O79" s="4">
        <v>18.128243135096735</v>
      </c>
      <c r="P79" s="4">
        <v>18.31952796998107</v>
      </c>
      <c r="Q79" s="4">
        <v>18.821111707299554</v>
      </c>
      <c r="R79" s="4">
        <v>9.5299271781549457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385</v>
      </c>
      <c r="B1" s="43" t="s">
        <v>220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33.147481255258036</v>
      </c>
      <c r="D2" s="30">
        <v>30.499970000000001</v>
      </c>
      <c r="E2" s="30">
        <v>20.29982</v>
      </c>
      <c r="F2" s="30">
        <v>3.0999499999999998</v>
      </c>
      <c r="G2" s="30">
        <v>3.0999499999999998</v>
      </c>
      <c r="H2" s="30">
        <v>0.26272389315745415</v>
      </c>
      <c r="I2" s="30">
        <v>9.9979999999999999E-2</v>
      </c>
      <c r="J2" s="30">
        <v>0.1</v>
      </c>
      <c r="K2" s="30">
        <v>9.9979999999999999E-2</v>
      </c>
      <c r="L2" s="30">
        <v>0.19989999999999999</v>
      </c>
      <c r="M2" s="30">
        <v>9.5535854044434321E-2</v>
      </c>
      <c r="N2" s="30">
        <v>0.78821285153870302</v>
      </c>
      <c r="O2" s="30">
        <v>0</v>
      </c>
      <c r="P2" s="30">
        <v>0</v>
      </c>
      <c r="Q2" s="30">
        <v>0.45379864643092643</v>
      </c>
      <c r="R2" s="30">
        <v>0.57322979483512604</v>
      </c>
    </row>
    <row r="3" spans="1:18" ht="11.25" customHeight="1" x14ac:dyDescent="0.25">
      <c r="A3" s="46" t="s">
        <v>4</v>
      </c>
      <c r="B3" s="47" t="s">
        <v>5</v>
      </c>
      <c r="C3" s="4">
        <v>32.884746354752423</v>
      </c>
      <c r="D3" s="4">
        <v>30.200000000000003</v>
      </c>
      <c r="E3" s="4">
        <v>19.999890000000001</v>
      </c>
      <c r="F3" s="4">
        <v>2.80002</v>
      </c>
      <c r="G3" s="4">
        <v>2.8000099999999999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0.69267189983703947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32.884746354752423</v>
      </c>
      <c r="D4" s="3">
        <v>30.200000000000003</v>
      </c>
      <c r="E4" s="3">
        <v>19.999890000000001</v>
      </c>
      <c r="F4" s="3">
        <v>2.80002</v>
      </c>
      <c r="G4" s="3">
        <v>2.8000099999999999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0.69267189983703947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7.6954130277836281</v>
      </c>
      <c r="D10" s="2">
        <v>8.4</v>
      </c>
      <c r="E10" s="2">
        <v>8.3999600000000001</v>
      </c>
      <c r="F10" s="2">
        <v>2.80002</v>
      </c>
      <c r="G10" s="2">
        <v>2.8000099999999999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0.69267189983703947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25.189333326968796</v>
      </c>
      <c r="D11" s="2">
        <v>21.8</v>
      </c>
      <c r="E11" s="2">
        <v>11.599930000000001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25.189333326968796</v>
      </c>
      <c r="D12" s="1">
        <v>21.8</v>
      </c>
      <c r="E12" s="1">
        <v>11.599930000000001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0.45379864643092643</v>
      </c>
      <c r="R60" s="4">
        <v>0.57322979483512604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0.26273490050561499</v>
      </c>
      <c r="D79" s="4">
        <v>0.29997000000000001</v>
      </c>
      <c r="E79" s="4">
        <v>0.29992999999999997</v>
      </c>
      <c r="F79" s="4">
        <v>0.29992999999999997</v>
      </c>
      <c r="G79" s="4">
        <v>0.29993999999999998</v>
      </c>
      <c r="H79" s="4">
        <v>0.26272389315745415</v>
      </c>
      <c r="I79" s="4">
        <v>9.9979999999999999E-2</v>
      </c>
      <c r="J79" s="4">
        <v>0.1</v>
      </c>
      <c r="K79" s="4">
        <v>9.9979999999999999E-2</v>
      </c>
      <c r="L79" s="4">
        <v>0.19989999999999999</v>
      </c>
      <c r="M79" s="4">
        <v>9.5535854044434321E-2</v>
      </c>
      <c r="N79" s="4">
        <v>9.554095170166356E-2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384</v>
      </c>
      <c r="B1" s="43" t="s">
        <v>222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722.27064432537327</v>
      </c>
      <c r="D2" s="30">
        <v>727.22269000000006</v>
      </c>
      <c r="E2" s="30">
        <v>815.49306999999999</v>
      </c>
      <c r="F2" s="30">
        <v>887.86533999999995</v>
      </c>
      <c r="G2" s="30">
        <v>856.20327000000293</v>
      </c>
      <c r="H2" s="30">
        <v>807.21017074322197</v>
      </c>
      <c r="I2" s="30">
        <v>829.34749999999997</v>
      </c>
      <c r="J2" s="30">
        <v>950.03970000000004</v>
      </c>
      <c r="K2" s="30">
        <v>970.62018000000012</v>
      </c>
      <c r="L2" s="30">
        <v>883.14578000000006</v>
      </c>
      <c r="M2" s="30">
        <v>883.23906785052998</v>
      </c>
      <c r="N2" s="30">
        <v>935.49443739712194</v>
      </c>
      <c r="O2" s="30">
        <v>972.77193319639332</v>
      </c>
      <c r="P2" s="30">
        <v>945.30311297791388</v>
      </c>
      <c r="Q2" s="30">
        <v>967.26197519909533</v>
      </c>
      <c r="R2" s="30">
        <v>1046.4128080082605</v>
      </c>
    </row>
    <row r="3" spans="1:18" ht="11.25" customHeight="1" x14ac:dyDescent="0.25">
      <c r="A3" s="46" t="s">
        <v>4</v>
      </c>
      <c r="B3" s="47" t="s">
        <v>5</v>
      </c>
      <c r="C3" s="4">
        <v>183.98328108801545</v>
      </c>
      <c r="D3" s="4">
        <v>186.96756999999999</v>
      </c>
      <c r="E3" s="4">
        <v>250.95474000000002</v>
      </c>
      <c r="F3" s="4">
        <v>294.10602999999998</v>
      </c>
      <c r="G3" s="4">
        <v>299.5698600000029</v>
      </c>
      <c r="H3" s="4">
        <v>253.68770194739199</v>
      </c>
      <c r="I3" s="4">
        <v>250.10219000000001</v>
      </c>
      <c r="J3" s="4">
        <v>273.49165999999997</v>
      </c>
      <c r="K3" s="4">
        <v>220.20074</v>
      </c>
      <c r="L3" s="4">
        <v>213.10059999999999</v>
      </c>
      <c r="M3" s="4">
        <v>262.79883429316419</v>
      </c>
      <c r="N3" s="4">
        <v>259.69701508978574</v>
      </c>
      <c r="O3" s="4">
        <v>273.5502054074708</v>
      </c>
      <c r="P3" s="4">
        <v>256.04235561499814</v>
      </c>
      <c r="Q3" s="4">
        <v>241.3776631317474</v>
      </c>
      <c r="R3" s="4">
        <v>226.56999059373001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183.98328108801545</v>
      </c>
      <c r="D15" s="3">
        <v>186.96756999999999</v>
      </c>
      <c r="E15" s="3">
        <v>250.95474000000002</v>
      </c>
      <c r="F15" s="3">
        <v>294.10602999999998</v>
      </c>
      <c r="G15" s="3">
        <v>299.5698600000029</v>
      </c>
      <c r="H15" s="3">
        <v>253.68770194739199</v>
      </c>
      <c r="I15" s="3">
        <v>250.10219000000001</v>
      </c>
      <c r="J15" s="3">
        <v>273.49165999999997</v>
      </c>
      <c r="K15" s="3">
        <v>220.20074</v>
      </c>
      <c r="L15" s="3">
        <v>213.10059999999999</v>
      </c>
      <c r="M15" s="3">
        <v>262.79883429316419</v>
      </c>
      <c r="N15" s="3">
        <v>259.69701508978574</v>
      </c>
      <c r="O15" s="3">
        <v>273.5502054074708</v>
      </c>
      <c r="P15" s="3">
        <v>256.04235561499814</v>
      </c>
      <c r="Q15" s="3">
        <v>241.3776631317474</v>
      </c>
      <c r="R15" s="3">
        <v>226.56999059373001</v>
      </c>
    </row>
    <row r="16" spans="1:18" ht="11.25" customHeight="1" x14ac:dyDescent="0.25">
      <c r="A16" s="50" t="s">
        <v>22</v>
      </c>
      <c r="B16" s="51" t="s">
        <v>23</v>
      </c>
      <c r="C16" s="2">
        <v>165.90263183097372</v>
      </c>
      <c r="D16" s="2">
        <v>159.1</v>
      </c>
      <c r="E16" s="2">
        <v>210.80495999999999</v>
      </c>
      <c r="F16" s="2">
        <v>238.6</v>
      </c>
      <c r="G16" s="2">
        <v>247.70000000000292</v>
      </c>
      <c r="H16" s="2">
        <v>224.34757816795212</v>
      </c>
      <c r="I16" s="2">
        <v>220.20157</v>
      </c>
      <c r="J16" s="2">
        <v>249.18861999999999</v>
      </c>
      <c r="K16" s="2">
        <v>196.9014</v>
      </c>
      <c r="L16" s="2">
        <v>187.5</v>
      </c>
      <c r="M16" s="2">
        <v>247.29625448904079</v>
      </c>
      <c r="N16" s="2">
        <v>246.63227285755451</v>
      </c>
      <c r="O16" s="2">
        <v>258.45514474061298</v>
      </c>
      <c r="P16" s="2">
        <v>235.11946653599924</v>
      </c>
      <c r="Q16" s="2">
        <v>224.25241234355599</v>
      </c>
      <c r="R16" s="2">
        <v>214.19700009553799</v>
      </c>
    </row>
    <row r="17" spans="1:18" ht="11.25" customHeight="1" x14ac:dyDescent="0.25">
      <c r="A17" s="55" t="s">
        <v>25</v>
      </c>
      <c r="B17" s="51" t="s">
        <v>26</v>
      </c>
      <c r="C17" s="2">
        <v>9.004490302856599</v>
      </c>
      <c r="D17" s="2">
        <v>18.767569999999999</v>
      </c>
      <c r="E17" s="2">
        <v>24.39181000000001</v>
      </c>
      <c r="F17" s="2">
        <v>41.613629999999944</v>
      </c>
      <c r="G17" s="2">
        <v>40.4</v>
      </c>
      <c r="H17" s="2">
        <v>16.910281126076566</v>
      </c>
      <c r="I17" s="2">
        <v>15.600000000000001</v>
      </c>
      <c r="J17" s="2">
        <v>15.704650000000015</v>
      </c>
      <c r="K17" s="2">
        <v>16.2</v>
      </c>
      <c r="L17" s="2">
        <v>17.5</v>
      </c>
      <c r="M17" s="2">
        <v>14.069408231945374</v>
      </c>
      <c r="N17" s="2">
        <v>11.631795165759099</v>
      </c>
      <c r="O17" s="2">
        <v>13.661985287092801</v>
      </c>
      <c r="P17" s="2">
        <v>14.7129072322537</v>
      </c>
      <c r="Q17" s="2">
        <v>12.3483328556415</v>
      </c>
      <c r="R17" s="2">
        <v>8.0737643588970798</v>
      </c>
    </row>
    <row r="18" spans="1:18" ht="11.25" customHeight="1" x14ac:dyDescent="0.25">
      <c r="A18" s="56" t="s">
        <v>312</v>
      </c>
      <c r="B18" s="51" t="s">
        <v>24</v>
      </c>
      <c r="C18" s="2">
        <v>9.0761589541851304</v>
      </c>
      <c r="D18" s="2">
        <v>9.1</v>
      </c>
      <c r="E18" s="2">
        <v>15.75797</v>
      </c>
      <c r="F18" s="2">
        <v>12.40044</v>
      </c>
      <c r="G18" s="2">
        <v>11.469860000000001</v>
      </c>
      <c r="H18" s="2">
        <v>11.952150860108313</v>
      </c>
      <c r="I18" s="2">
        <v>13.300039999999999</v>
      </c>
      <c r="J18" s="2">
        <v>8.09863</v>
      </c>
      <c r="K18" s="2">
        <v>7.0993399999999998</v>
      </c>
      <c r="L18" s="2">
        <v>7.6006</v>
      </c>
      <c r="M18" s="2">
        <v>0.95547977892305003</v>
      </c>
      <c r="N18" s="2">
        <v>1.432947066472114</v>
      </c>
      <c r="O18" s="2">
        <v>1.43307537976498</v>
      </c>
      <c r="P18" s="2">
        <v>6.2099818467451993</v>
      </c>
      <c r="Q18" s="2">
        <v>4.77691793254992</v>
      </c>
      <c r="R18" s="2">
        <v>4.2992261392949302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1.4919600000000131</v>
      </c>
      <c r="G19" s="2">
        <v>0</v>
      </c>
      <c r="H19" s="2">
        <v>0.47769179325499</v>
      </c>
      <c r="I19" s="2">
        <v>1.00058</v>
      </c>
      <c r="J19" s="2">
        <v>0.49975999999999998</v>
      </c>
      <c r="K19" s="2">
        <v>0</v>
      </c>
      <c r="L19" s="2">
        <v>0.5</v>
      </c>
      <c r="M19" s="2">
        <v>0.47769179325499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106.07116790685293</v>
      </c>
      <c r="D60" s="4">
        <v>98.604380000000006</v>
      </c>
      <c r="E60" s="4">
        <v>108.37636000000001</v>
      </c>
      <c r="F60" s="4">
        <v>164.88674999999998</v>
      </c>
      <c r="G60" s="4">
        <v>127.52392000000002</v>
      </c>
      <c r="H60" s="4">
        <v>129.9543500303364</v>
      </c>
      <c r="I60" s="4">
        <v>141.45178999999999</v>
      </c>
      <c r="J60" s="4">
        <v>221.79832999999999</v>
      </c>
      <c r="K60" s="4">
        <v>283.99024000000003</v>
      </c>
      <c r="L60" s="4">
        <v>249.18100999999999</v>
      </c>
      <c r="M60" s="4">
        <v>186.27623746121301</v>
      </c>
      <c r="N60" s="4">
        <v>249.88039815089448</v>
      </c>
      <c r="O60" s="4">
        <v>274.62481469115806</v>
      </c>
      <c r="P60" s="4">
        <v>258.2160912981426</v>
      </c>
      <c r="Q60" s="4">
        <v>293.96648362072716</v>
      </c>
      <c r="R60" s="4">
        <v>302.83772479743499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0.2</v>
      </c>
      <c r="H61" s="4">
        <v>0.38214426420865866</v>
      </c>
      <c r="I61" s="4">
        <v>3.7000200000000003</v>
      </c>
      <c r="J61" s="4">
        <v>3.8949900000000057</v>
      </c>
      <c r="K61" s="4">
        <v>1.300010000000043</v>
      </c>
      <c r="L61" s="4">
        <v>0</v>
      </c>
      <c r="M61" s="4">
        <v>0.52547539236178276</v>
      </c>
      <c r="N61" s="4">
        <v>0.19107701640898733</v>
      </c>
      <c r="O61" s="4">
        <v>0.1671974223599674</v>
      </c>
      <c r="P61" s="4">
        <v>0.59711523310052783</v>
      </c>
      <c r="Q61" s="4">
        <v>0.52546097258049995</v>
      </c>
      <c r="R61" s="4">
        <v>28.6853921849622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0.2</v>
      </c>
      <c r="H68" s="3">
        <v>0.38214426420865866</v>
      </c>
      <c r="I68" s="3">
        <v>3.7000200000000003</v>
      </c>
      <c r="J68" s="3">
        <v>3.8949900000000057</v>
      </c>
      <c r="K68" s="3">
        <v>1.300010000000043</v>
      </c>
      <c r="L68" s="3">
        <v>0</v>
      </c>
      <c r="M68" s="3">
        <v>0.52547539236178276</v>
      </c>
      <c r="N68" s="3">
        <v>0.19107701640898733</v>
      </c>
      <c r="O68" s="3">
        <v>0.1671974223599674</v>
      </c>
      <c r="P68" s="3">
        <v>0.59711523310052783</v>
      </c>
      <c r="Q68" s="3">
        <v>0.52546097258049995</v>
      </c>
      <c r="R68" s="3">
        <v>28.6853921849622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0.2</v>
      </c>
      <c r="H69" s="2">
        <v>0.38214426420865866</v>
      </c>
      <c r="I69" s="2">
        <v>0.2</v>
      </c>
      <c r="J69" s="2">
        <v>0.29974000000000556</v>
      </c>
      <c r="K69" s="2">
        <v>1.300010000000043</v>
      </c>
      <c r="L69" s="2">
        <v>0</v>
      </c>
      <c r="M69" s="2">
        <v>0.52547539236178276</v>
      </c>
      <c r="N69" s="2">
        <v>0.19107701640898733</v>
      </c>
      <c r="O69" s="2">
        <v>0.1671974223599674</v>
      </c>
      <c r="P69" s="2">
        <v>0.59711523310052783</v>
      </c>
      <c r="Q69" s="2">
        <v>0.52546097258049995</v>
      </c>
      <c r="R69" s="2">
        <v>16.384828508646201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3.5000200000000001</v>
      </c>
      <c r="J72" s="2">
        <v>3.5952500000000001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12.300563676315999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432.21619533050489</v>
      </c>
      <c r="D79" s="4">
        <v>441.65073999999998</v>
      </c>
      <c r="E79" s="4">
        <v>456.16197</v>
      </c>
      <c r="F79" s="4">
        <v>428.87256000000002</v>
      </c>
      <c r="G79" s="4">
        <v>428.90948999999995</v>
      </c>
      <c r="H79" s="4">
        <v>423.18597450128493</v>
      </c>
      <c r="I79" s="4">
        <v>430.59348</v>
      </c>
      <c r="J79" s="4">
        <v>447.25472000000002</v>
      </c>
      <c r="K79" s="4">
        <v>461.72916999999995</v>
      </c>
      <c r="L79" s="4">
        <v>420.86417</v>
      </c>
      <c r="M79" s="4">
        <v>433.63852070379102</v>
      </c>
      <c r="N79" s="4">
        <v>425.7259471400327</v>
      </c>
      <c r="O79" s="4">
        <v>424.42971567540445</v>
      </c>
      <c r="P79" s="4">
        <v>430.44755083167263</v>
      </c>
      <c r="Q79" s="4">
        <v>431.39236747404033</v>
      </c>
      <c r="R79" s="4">
        <v>476.0191367558175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3.5000200000000001</v>
      </c>
      <c r="J80" s="4">
        <v>3.6</v>
      </c>
      <c r="K80" s="4">
        <v>3.40002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12.300563676315999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3.40002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3.5000200000000001</v>
      </c>
      <c r="J82" s="3">
        <v>3.6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12.300563676315999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383</v>
      </c>
      <c r="B1" s="43" t="s">
        <v>224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0</v>
      </c>
      <c r="D2" s="30">
        <v>0</v>
      </c>
      <c r="E2" s="30">
        <v>0</v>
      </c>
      <c r="F2" s="30">
        <v>0</v>
      </c>
      <c r="G2" s="30">
        <v>0</v>
      </c>
      <c r="H2" s="30">
        <v>0</v>
      </c>
      <c r="I2" s="30">
        <v>0</v>
      </c>
      <c r="J2" s="30">
        <v>0</v>
      </c>
      <c r="K2" s="30">
        <v>0</v>
      </c>
      <c r="L2" s="30">
        <v>0</v>
      </c>
      <c r="M2" s="30">
        <v>0</v>
      </c>
      <c r="N2" s="30">
        <v>0</v>
      </c>
      <c r="O2" s="30">
        <v>0</v>
      </c>
      <c r="P2" s="30">
        <v>0</v>
      </c>
      <c r="Q2" s="30">
        <v>0</v>
      </c>
      <c r="R2" s="30">
        <v>0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382</v>
      </c>
      <c r="B1" s="43" t="s">
        <v>226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16.599920130251217</v>
      </c>
      <c r="D2" s="30">
        <v>28.16985</v>
      </c>
      <c r="E2" s="30">
        <v>29.201609999999995</v>
      </c>
      <c r="F2" s="30">
        <v>36.430689999999998</v>
      </c>
      <c r="G2" s="30">
        <v>27.89405</v>
      </c>
      <c r="H2" s="30">
        <v>29.329190235304502</v>
      </c>
      <c r="I2" s="30">
        <v>31.894360000000006</v>
      </c>
      <c r="J2" s="30">
        <v>23.397419999999997</v>
      </c>
      <c r="K2" s="30">
        <v>28.19603</v>
      </c>
      <c r="L2" s="30">
        <v>25.695109999999996</v>
      </c>
      <c r="M2" s="30">
        <v>25.125283774787327</v>
      </c>
      <c r="N2" s="30">
        <v>42.491684946236532</v>
      </c>
      <c r="O2" s="30">
        <v>48.033097583493159</v>
      </c>
      <c r="P2" s="30">
        <v>54.791828236560193</v>
      </c>
      <c r="Q2" s="30">
        <v>44.784208457187731</v>
      </c>
      <c r="R2" s="30">
        <v>29.499773317097642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3.59714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3.59714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11.440718448457099</v>
      </c>
      <c r="D52" s="4">
        <v>11.6</v>
      </c>
      <c r="E52" s="4">
        <v>12.2</v>
      </c>
      <c r="F52" s="4">
        <v>20.399999999999999</v>
      </c>
      <c r="G52" s="4">
        <v>15</v>
      </c>
      <c r="H52" s="4">
        <v>16.026559663705001</v>
      </c>
      <c r="I52" s="4">
        <v>15.792730000000001</v>
      </c>
      <c r="J52" s="4">
        <v>10.8</v>
      </c>
      <c r="K52" s="4">
        <v>14.5</v>
      </c>
      <c r="L52" s="4">
        <v>10.1</v>
      </c>
      <c r="M52" s="4">
        <v>7.6669532817426198</v>
      </c>
      <c r="N52" s="4">
        <v>20.8273621859176</v>
      </c>
      <c r="O52" s="4">
        <v>31.121620330562699</v>
      </c>
      <c r="P52" s="4">
        <v>35.564154007834098</v>
      </c>
      <c r="Q52" s="4">
        <v>22.6425910002866</v>
      </c>
      <c r="R52" s="4">
        <v>2.7944969905416999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11.440718448457099</v>
      </c>
      <c r="D54" s="3">
        <v>11.6</v>
      </c>
      <c r="E54" s="3">
        <v>12.2</v>
      </c>
      <c r="F54" s="3">
        <v>20.399999999999999</v>
      </c>
      <c r="G54" s="3">
        <v>15</v>
      </c>
      <c r="H54" s="3">
        <v>16.026559663705001</v>
      </c>
      <c r="I54" s="3">
        <v>15.792730000000001</v>
      </c>
      <c r="J54" s="3">
        <v>10.8</v>
      </c>
      <c r="K54" s="3">
        <v>14.5</v>
      </c>
      <c r="L54" s="3">
        <v>10.1</v>
      </c>
      <c r="M54" s="3">
        <v>7.6669532817426198</v>
      </c>
      <c r="N54" s="3">
        <v>20.8273621859176</v>
      </c>
      <c r="O54" s="3">
        <v>31.121620330562699</v>
      </c>
      <c r="P54" s="3">
        <v>35.564154007834098</v>
      </c>
      <c r="Q54" s="3">
        <v>22.6425910002866</v>
      </c>
      <c r="R54" s="3">
        <v>2.7944969905416999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11.440718448457099</v>
      </c>
      <c r="D57" s="2">
        <v>11.6</v>
      </c>
      <c r="E57" s="2">
        <v>12.2</v>
      </c>
      <c r="F57" s="2">
        <v>20.399999999999999</v>
      </c>
      <c r="G57" s="2">
        <v>15</v>
      </c>
      <c r="H57" s="2">
        <v>16.026559663705001</v>
      </c>
      <c r="I57" s="2">
        <v>15.792730000000001</v>
      </c>
      <c r="J57" s="2">
        <v>10.8</v>
      </c>
      <c r="K57" s="2">
        <v>14.5</v>
      </c>
      <c r="L57" s="2">
        <v>10.1</v>
      </c>
      <c r="M57" s="2">
        <v>7.6669532817426198</v>
      </c>
      <c r="N57" s="2">
        <v>20.8273621859176</v>
      </c>
      <c r="O57" s="2">
        <v>31.121620330562699</v>
      </c>
      <c r="P57" s="2">
        <v>35.564154007834098</v>
      </c>
      <c r="Q57" s="2">
        <v>22.6425910002866</v>
      </c>
      <c r="R57" s="2">
        <v>2.7944969905416999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10.79177</v>
      </c>
      <c r="E60" s="4">
        <v>10.99996</v>
      </c>
      <c r="F60" s="4">
        <v>9.6023499999999995</v>
      </c>
      <c r="G60" s="4">
        <v>7.0994599999999997</v>
      </c>
      <c r="H60" s="4">
        <v>7.6191841024171199</v>
      </c>
      <c r="I60" s="4">
        <v>6.4978800000000003</v>
      </c>
      <c r="J60" s="4">
        <v>8.6992999999999991</v>
      </c>
      <c r="K60" s="4">
        <v>8.5</v>
      </c>
      <c r="L60" s="4">
        <v>9.5975199999999994</v>
      </c>
      <c r="M60" s="4">
        <v>10.317413021243155</v>
      </c>
      <c r="N60" s="4">
        <v>12.898153892669121</v>
      </c>
      <c r="O60" s="4">
        <v>8.3124072202481294</v>
      </c>
      <c r="P60" s="4">
        <v>4.704751512151752</v>
      </c>
      <c r="Q60" s="4">
        <v>4.77691793254992</v>
      </c>
      <c r="R60" s="4">
        <v>5.3740326741186601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5.1592016817941166</v>
      </c>
      <c r="D79" s="4">
        <v>5.7780800000000001</v>
      </c>
      <c r="E79" s="4">
        <v>6.0016499999999997</v>
      </c>
      <c r="F79" s="4">
        <v>6.4283400000000004</v>
      </c>
      <c r="G79" s="4">
        <v>5.7945900000000004</v>
      </c>
      <c r="H79" s="4">
        <v>5.6834464691823827</v>
      </c>
      <c r="I79" s="4">
        <v>6.0066100000000002</v>
      </c>
      <c r="J79" s="4">
        <v>3.89812</v>
      </c>
      <c r="K79" s="4">
        <v>5.1960300000000004</v>
      </c>
      <c r="L79" s="4">
        <v>5.9975899999999998</v>
      </c>
      <c r="M79" s="4">
        <v>7.1409174718015507</v>
      </c>
      <c r="N79" s="4">
        <v>8.766168867649812</v>
      </c>
      <c r="O79" s="4">
        <v>8.5990700326823344</v>
      </c>
      <c r="P79" s="4">
        <v>14.522922716574344</v>
      </c>
      <c r="Q79" s="4">
        <v>17.364699524351209</v>
      </c>
      <c r="R79" s="4">
        <v>21.33124365243728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381</v>
      </c>
      <c r="B1" s="43" t="s">
        <v>228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0</v>
      </c>
      <c r="D2" s="30">
        <v>0</v>
      </c>
      <c r="E2" s="30">
        <v>0</v>
      </c>
      <c r="F2" s="30">
        <v>0</v>
      </c>
      <c r="G2" s="30">
        <v>0</v>
      </c>
      <c r="H2" s="30">
        <v>0</v>
      </c>
      <c r="I2" s="30">
        <v>0</v>
      </c>
      <c r="J2" s="30">
        <v>49.10022</v>
      </c>
      <c r="K2" s="30">
        <v>59.395359999999997</v>
      </c>
      <c r="L2" s="30">
        <v>177.51133999999999</v>
      </c>
      <c r="M2" s="30">
        <v>300.4698855940411</v>
      </c>
      <c r="N2" s="30">
        <v>376.63566892145195</v>
      </c>
      <c r="O2" s="30">
        <v>233.87983414937176</v>
      </c>
      <c r="P2" s="30">
        <v>160.60037191933259</v>
      </c>
      <c r="Q2" s="30">
        <v>193.51326529176959</v>
      </c>
      <c r="R2" s="30">
        <v>226.83254988363569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49.10022</v>
      </c>
      <c r="K52" s="4">
        <v>59.395359999999997</v>
      </c>
      <c r="L52" s="4">
        <v>177.51133999999999</v>
      </c>
      <c r="M52" s="4">
        <v>300.4698855940411</v>
      </c>
      <c r="N52" s="4">
        <v>376.63566892145195</v>
      </c>
      <c r="O52" s="4">
        <v>216.68292959219207</v>
      </c>
      <c r="P52" s="4">
        <v>159.8360650501246</v>
      </c>
      <c r="Q52" s="4">
        <v>193.29830398480485</v>
      </c>
      <c r="R52" s="4">
        <v>219.73882675379906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49.10022</v>
      </c>
      <c r="K53" s="3">
        <v>59.395359999999997</v>
      </c>
      <c r="L53" s="3">
        <v>177.51133999999999</v>
      </c>
      <c r="M53" s="3">
        <v>300.4698855940411</v>
      </c>
      <c r="N53" s="3">
        <v>376.63566892145195</v>
      </c>
      <c r="O53" s="3">
        <v>216.68292959219207</v>
      </c>
      <c r="P53" s="3">
        <v>159.8360650501246</v>
      </c>
      <c r="Q53" s="3">
        <v>193.29830398480485</v>
      </c>
      <c r="R53" s="3">
        <v>219.73882675379906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17.1969045571797</v>
      </c>
      <c r="P60" s="4">
        <v>0.76430686920798996</v>
      </c>
      <c r="Q60" s="4">
        <v>0.21496130696474999</v>
      </c>
      <c r="R60" s="4">
        <v>7.0937231298366301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380</v>
      </c>
      <c r="B1" s="43" t="s">
        <v>230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0.97926817617272999</v>
      </c>
      <c r="D2" s="30">
        <v>0.7</v>
      </c>
      <c r="E2" s="30">
        <v>2.10006</v>
      </c>
      <c r="F2" s="30">
        <v>66.200009999999992</v>
      </c>
      <c r="G2" s="30">
        <v>38.199960000000004</v>
      </c>
      <c r="H2" s="30">
        <v>40.102238502370298</v>
      </c>
      <c r="I2" s="30">
        <v>54.900350000000003</v>
      </c>
      <c r="J2" s="30">
        <v>77.804990000000004</v>
      </c>
      <c r="K2" s="30">
        <v>305.30212</v>
      </c>
      <c r="L2" s="30">
        <v>398</v>
      </c>
      <c r="M2" s="30">
        <v>455.78940208789464</v>
      </c>
      <c r="N2" s="30">
        <v>596.49396883617965</v>
      </c>
      <c r="O2" s="30">
        <v>771.04232310642089</v>
      </c>
      <c r="P2" s="30">
        <v>429.84984741842931</v>
      </c>
      <c r="Q2" s="30">
        <v>482.11044234260186</v>
      </c>
      <c r="R2" s="30">
        <v>504.7530318990282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0.33438425527848997</v>
      </c>
      <c r="N60" s="4">
        <v>9.5538358650999994E-2</v>
      </c>
      <c r="O60" s="4">
        <v>0.38215343460398998</v>
      </c>
      <c r="P60" s="4">
        <v>0.74042227954523998</v>
      </c>
      <c r="Q60" s="4">
        <v>1.3614216107767301</v>
      </c>
      <c r="R60" s="4">
        <v>2.36457437661221</v>
      </c>
    </row>
    <row r="61" spans="1:18" ht="11.25" customHeight="1" x14ac:dyDescent="0.25">
      <c r="A61" s="46" t="s">
        <v>89</v>
      </c>
      <c r="B61" s="47" t="s">
        <v>90</v>
      </c>
      <c r="C61" s="4">
        <v>0.97926817617272999</v>
      </c>
      <c r="D61" s="4">
        <v>0.7</v>
      </c>
      <c r="E61" s="4">
        <v>2.10006</v>
      </c>
      <c r="F61" s="4">
        <v>66.200009999999992</v>
      </c>
      <c r="G61" s="4">
        <v>38.199960000000004</v>
      </c>
      <c r="H61" s="4">
        <v>40.102238502370298</v>
      </c>
      <c r="I61" s="4">
        <v>54.900350000000003</v>
      </c>
      <c r="J61" s="4">
        <v>77.804990000000004</v>
      </c>
      <c r="K61" s="4">
        <v>305.30212</v>
      </c>
      <c r="L61" s="4">
        <v>398</v>
      </c>
      <c r="M61" s="4">
        <v>455.45501783261614</v>
      </c>
      <c r="N61" s="4">
        <v>596.39843047752868</v>
      </c>
      <c r="O61" s="4">
        <v>770.6601696718169</v>
      </c>
      <c r="P61" s="4">
        <v>429.10942513888409</v>
      </c>
      <c r="Q61" s="4">
        <v>480.74902073182511</v>
      </c>
      <c r="R61" s="4">
        <v>502.38845752241599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0.97926817617272999</v>
      </c>
      <c r="D68" s="3">
        <v>0.7</v>
      </c>
      <c r="E68" s="3">
        <v>2.10006</v>
      </c>
      <c r="F68" s="3">
        <v>66.200009999999992</v>
      </c>
      <c r="G68" s="3">
        <v>38.199960000000004</v>
      </c>
      <c r="H68" s="3">
        <v>40.102238502370298</v>
      </c>
      <c r="I68" s="3">
        <v>54.900350000000003</v>
      </c>
      <c r="J68" s="3">
        <v>77.804990000000004</v>
      </c>
      <c r="K68" s="3">
        <v>305.30212</v>
      </c>
      <c r="L68" s="3">
        <v>398</v>
      </c>
      <c r="M68" s="3">
        <v>455.45501783261614</v>
      </c>
      <c r="N68" s="3">
        <v>596.39843047752868</v>
      </c>
      <c r="O68" s="3">
        <v>770.6601696718169</v>
      </c>
      <c r="P68" s="3">
        <v>429.10942513888409</v>
      </c>
      <c r="Q68" s="3">
        <v>480.74902073182511</v>
      </c>
      <c r="R68" s="3">
        <v>502.38845752241599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0.97926817617272999</v>
      </c>
      <c r="D71" s="2">
        <v>0.7</v>
      </c>
      <c r="E71" s="2">
        <v>2.10006</v>
      </c>
      <c r="F71" s="2">
        <v>66.200009999999992</v>
      </c>
      <c r="G71" s="2">
        <v>38.199960000000004</v>
      </c>
      <c r="H71" s="2">
        <v>40.102238502370298</v>
      </c>
      <c r="I71" s="2">
        <v>54.900350000000003</v>
      </c>
      <c r="J71" s="2">
        <v>77.804990000000004</v>
      </c>
      <c r="K71" s="2">
        <v>305.30212</v>
      </c>
      <c r="L71" s="2">
        <v>398</v>
      </c>
      <c r="M71" s="2">
        <v>455.45501783261614</v>
      </c>
      <c r="N71" s="2">
        <v>596.39843047752868</v>
      </c>
      <c r="O71" s="2">
        <v>770.6601696718169</v>
      </c>
      <c r="P71" s="2">
        <v>429.10942513888409</v>
      </c>
      <c r="Q71" s="2">
        <v>480.74902073182511</v>
      </c>
      <c r="R71" s="2">
        <v>502.38845752241599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379</v>
      </c>
      <c r="B1" s="43" t="s">
        <v>232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0</v>
      </c>
      <c r="D2" s="30">
        <v>0</v>
      </c>
      <c r="E2" s="30">
        <v>0</v>
      </c>
      <c r="F2" s="30">
        <v>0</v>
      </c>
      <c r="G2" s="30">
        <v>0</v>
      </c>
      <c r="H2" s="30">
        <v>0</v>
      </c>
      <c r="I2" s="30">
        <v>0</v>
      </c>
      <c r="J2" s="30">
        <v>0</v>
      </c>
      <c r="K2" s="30">
        <v>0</v>
      </c>
      <c r="L2" s="30">
        <v>0</v>
      </c>
      <c r="M2" s="30">
        <v>0</v>
      </c>
      <c r="N2" s="30">
        <v>0</v>
      </c>
      <c r="O2" s="30">
        <v>0</v>
      </c>
      <c r="P2" s="30">
        <v>0</v>
      </c>
      <c r="Q2" s="30">
        <v>0</v>
      </c>
      <c r="R2" s="30">
        <v>0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378</v>
      </c>
      <c r="B1" s="43" t="s">
        <v>234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4304.9665418829863</v>
      </c>
      <c r="D2" s="30">
        <v>4302.3069399999995</v>
      </c>
      <c r="E2" s="30">
        <v>4296.7318400000004</v>
      </c>
      <c r="F2" s="30">
        <v>6522.1097500000005</v>
      </c>
      <c r="G2" s="30">
        <v>6895.1845400000002</v>
      </c>
      <c r="H2" s="30">
        <v>6997.4119553741803</v>
      </c>
      <c r="I2" s="30">
        <v>7978.9751600000009</v>
      </c>
      <c r="J2" s="30">
        <v>8356.2170100000003</v>
      </c>
      <c r="K2" s="30">
        <v>8159.8988299999992</v>
      </c>
      <c r="L2" s="30">
        <v>7510.7879299999995</v>
      </c>
      <c r="M2" s="30">
        <v>8670.5353570386469</v>
      </c>
      <c r="N2" s="30">
        <v>7835.1581482541251</v>
      </c>
      <c r="O2" s="30">
        <v>6522.4938800976706</v>
      </c>
      <c r="P2" s="30">
        <v>6161.1134606693331</v>
      </c>
      <c r="Q2" s="30">
        <v>5186.807478482101</v>
      </c>
      <c r="R2" s="30">
        <v>4418.4818115849885</v>
      </c>
    </row>
    <row r="3" spans="1:18" ht="11.25" customHeight="1" x14ac:dyDescent="0.25">
      <c r="A3" s="46" t="s">
        <v>4</v>
      </c>
      <c r="B3" s="47" t="s">
        <v>5</v>
      </c>
      <c r="C3" s="4">
        <v>175.41200924395457</v>
      </c>
      <c r="D3" s="4">
        <v>176.32239000000001</v>
      </c>
      <c r="E3" s="4">
        <v>226.11714000000001</v>
      </c>
      <c r="F3" s="4">
        <v>185.69494000000017</v>
      </c>
      <c r="G3" s="4">
        <v>194.6169699999999</v>
      </c>
      <c r="H3" s="4">
        <v>190.76594196370851</v>
      </c>
      <c r="I3" s="4">
        <v>121.30299000000002</v>
      </c>
      <c r="J3" s="4">
        <v>183.56416999999999</v>
      </c>
      <c r="K3" s="4">
        <v>161.19696000000005</v>
      </c>
      <c r="L3" s="4">
        <v>136.99935999999997</v>
      </c>
      <c r="M3" s="4">
        <v>124.65363161453149</v>
      </c>
      <c r="N3" s="4">
        <v>149.12566103346501</v>
      </c>
      <c r="O3" s="4">
        <v>99.446319367432082</v>
      </c>
      <c r="P3" s="4">
        <v>74.16614251696511</v>
      </c>
      <c r="Q3" s="4">
        <v>54.07610001369558</v>
      </c>
      <c r="R3" s="4">
        <v>30.883203078322332</v>
      </c>
    </row>
    <row r="4" spans="1:18" ht="11.25" customHeight="1" x14ac:dyDescent="0.25">
      <c r="A4" s="48" t="s">
        <v>304</v>
      </c>
      <c r="B4" s="49" t="s">
        <v>305</v>
      </c>
      <c r="C4" s="3">
        <v>123.01000355713462</v>
      </c>
      <c r="D4" s="3">
        <v>111.59106000000001</v>
      </c>
      <c r="E4" s="3">
        <v>82.30265</v>
      </c>
      <c r="F4" s="3">
        <v>91.800980000000038</v>
      </c>
      <c r="G4" s="3">
        <v>90.732329999999877</v>
      </c>
      <c r="H4" s="3">
        <v>87.487498570609262</v>
      </c>
      <c r="I4" s="3">
        <v>42.203000000000031</v>
      </c>
      <c r="J4" s="3">
        <v>61.533140000000003</v>
      </c>
      <c r="K4" s="3">
        <v>20.100620000000049</v>
      </c>
      <c r="L4" s="3">
        <v>50.199549999999988</v>
      </c>
      <c r="M4" s="3">
        <v>14.398479233622808</v>
      </c>
      <c r="N4" s="3">
        <v>4.8955783297219782</v>
      </c>
      <c r="O4" s="3">
        <v>0.54829945109059608</v>
      </c>
      <c r="P4" s="3">
        <v>1.8683894763332889</v>
      </c>
      <c r="Q4" s="3">
        <v>1.7559256748272523</v>
      </c>
      <c r="R4" s="3">
        <v>2.4358842551359547</v>
      </c>
    </row>
    <row r="5" spans="1:18" ht="11.25" customHeight="1" x14ac:dyDescent="0.25">
      <c r="A5" s="50" t="s">
        <v>306</v>
      </c>
      <c r="B5" s="51" t="s">
        <v>307</v>
      </c>
      <c r="C5" s="2">
        <v>122.33730682345457</v>
      </c>
      <c r="D5" s="2">
        <v>110.89097000000001</v>
      </c>
      <c r="E5" s="2">
        <v>82.30265</v>
      </c>
      <c r="F5" s="2">
        <v>91.800980000000038</v>
      </c>
      <c r="G5" s="2">
        <v>90.732329999999877</v>
      </c>
      <c r="H5" s="2">
        <v>87.487498570609262</v>
      </c>
      <c r="I5" s="2">
        <v>42.203000000000031</v>
      </c>
      <c r="J5" s="2">
        <v>61.533140000000003</v>
      </c>
      <c r="K5" s="2">
        <v>20.100620000000049</v>
      </c>
      <c r="L5" s="2">
        <v>50.199549999999988</v>
      </c>
      <c r="M5" s="2">
        <v>14.398479233622808</v>
      </c>
      <c r="N5" s="2">
        <v>4.8955783297219782</v>
      </c>
      <c r="O5" s="2">
        <v>0.54829945109059608</v>
      </c>
      <c r="P5" s="2">
        <v>1.8683894763332889</v>
      </c>
      <c r="Q5" s="2">
        <v>1.7559256748272523</v>
      </c>
      <c r="R5" s="2">
        <v>2.4358842551359547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122.33730682345457</v>
      </c>
      <c r="D8" s="1">
        <v>110.89097000000001</v>
      </c>
      <c r="E8" s="1">
        <v>82.30265</v>
      </c>
      <c r="F8" s="1">
        <v>91.800980000000038</v>
      </c>
      <c r="G8" s="1">
        <v>90.732329999999877</v>
      </c>
      <c r="H8" s="1">
        <v>87.487498570609262</v>
      </c>
      <c r="I8" s="1">
        <v>42.203000000000031</v>
      </c>
      <c r="J8" s="1">
        <v>61.533140000000003</v>
      </c>
      <c r="K8" s="1">
        <v>20.100620000000049</v>
      </c>
      <c r="L8" s="1">
        <v>50.199549999999988</v>
      </c>
      <c r="M8" s="1">
        <v>3.8203290679715565</v>
      </c>
      <c r="N8" s="1">
        <v>4.8955783297219782</v>
      </c>
      <c r="O8" s="1">
        <v>0.54829945109059608</v>
      </c>
      <c r="P8" s="1">
        <v>1.2949685185698856</v>
      </c>
      <c r="Q8" s="1">
        <v>1.1826955229212621</v>
      </c>
      <c r="R8" s="1">
        <v>1.8392550373543965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10.578150165651252</v>
      </c>
      <c r="N9" s="1">
        <v>0</v>
      </c>
      <c r="O9" s="1">
        <v>0</v>
      </c>
      <c r="P9" s="1">
        <v>0.57342095776340329</v>
      </c>
      <c r="Q9" s="1">
        <v>0.57323015190599003</v>
      </c>
      <c r="R9" s="1">
        <v>0.5966292177815582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0.67269673368004979</v>
      </c>
      <c r="D11" s="2">
        <v>0.70008999999999999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0.67269673368004979</v>
      </c>
      <c r="D12" s="1">
        <v>0.70008999999999999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50.780856837850237</v>
      </c>
      <c r="D15" s="3">
        <v>61.637100000000004</v>
      </c>
      <c r="E15" s="3">
        <v>138.81815</v>
      </c>
      <c r="F15" s="3">
        <v>89.703700000000154</v>
      </c>
      <c r="G15" s="3">
        <v>101.37913999999999</v>
      </c>
      <c r="H15" s="3">
        <v>103.27844339309925</v>
      </c>
      <c r="I15" s="3">
        <v>79.099989999999991</v>
      </c>
      <c r="J15" s="3">
        <v>122.03103</v>
      </c>
      <c r="K15" s="3">
        <v>141.09634</v>
      </c>
      <c r="L15" s="3">
        <v>86.799809999999994</v>
      </c>
      <c r="M15" s="3">
        <v>110.25515238090868</v>
      </c>
      <c r="N15" s="3">
        <v>144.23008270374302</v>
      </c>
      <c r="O15" s="3">
        <v>98.898019916341482</v>
      </c>
      <c r="P15" s="3">
        <v>72.297753040631818</v>
      </c>
      <c r="Q15" s="3">
        <v>52.320174338868327</v>
      </c>
      <c r="R15" s="3">
        <v>28.447318823186375</v>
      </c>
    </row>
    <row r="16" spans="1:18" ht="11.25" customHeight="1" x14ac:dyDescent="0.25">
      <c r="A16" s="50" t="s">
        <v>22</v>
      </c>
      <c r="B16" s="51" t="s">
        <v>23</v>
      </c>
      <c r="C16" s="2">
        <v>44.738055653174591</v>
      </c>
      <c r="D16" s="2">
        <v>59.603110000000001</v>
      </c>
      <c r="E16" s="2">
        <v>138.61815000000001</v>
      </c>
      <c r="F16" s="2">
        <v>88.403700000000157</v>
      </c>
      <c r="G16" s="2">
        <v>101.17913999999999</v>
      </c>
      <c r="H16" s="2">
        <v>102.80058480801701</v>
      </c>
      <c r="I16" s="2">
        <v>78.900000000000006</v>
      </c>
      <c r="J16" s="2">
        <v>121.83103</v>
      </c>
      <c r="K16" s="2">
        <v>141.09634</v>
      </c>
      <c r="L16" s="2">
        <v>86.799809999999994</v>
      </c>
      <c r="M16" s="2">
        <v>110.25515238090868</v>
      </c>
      <c r="N16" s="2">
        <v>143.94346762779003</v>
      </c>
      <c r="O16" s="2">
        <v>98.348653764706242</v>
      </c>
      <c r="P16" s="2">
        <v>72.297753040631818</v>
      </c>
      <c r="Q16" s="2">
        <v>52.320174338868327</v>
      </c>
      <c r="R16" s="2">
        <v>28.447318823186375</v>
      </c>
    </row>
    <row r="17" spans="1:18" ht="11.25" customHeight="1" x14ac:dyDescent="0.25">
      <c r="A17" s="55" t="s">
        <v>25</v>
      </c>
      <c r="B17" s="51" t="s">
        <v>26</v>
      </c>
      <c r="C17" s="2">
        <v>6.0428011846756498</v>
      </c>
      <c r="D17" s="2">
        <v>2.0339900000000006</v>
      </c>
      <c r="E17" s="2">
        <v>0.2</v>
      </c>
      <c r="F17" s="2">
        <v>1.3</v>
      </c>
      <c r="G17" s="2">
        <v>0.2</v>
      </c>
      <c r="H17" s="2">
        <v>0.47785858508224521</v>
      </c>
      <c r="I17" s="2">
        <v>0.19998999999998546</v>
      </c>
      <c r="J17" s="2">
        <v>0.2</v>
      </c>
      <c r="K17" s="2">
        <v>0</v>
      </c>
      <c r="L17" s="2">
        <v>0</v>
      </c>
      <c r="M17" s="2">
        <v>0</v>
      </c>
      <c r="N17" s="2">
        <v>0.28661507595300001</v>
      </c>
      <c r="O17" s="2">
        <v>0.54936615163524039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1.6211488489697061</v>
      </c>
      <c r="D20" s="3">
        <v>3.09423</v>
      </c>
      <c r="E20" s="3">
        <v>4.99634</v>
      </c>
      <c r="F20" s="3">
        <v>4.1902600000000003</v>
      </c>
      <c r="G20" s="3">
        <v>2.5055000000000001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519.31475858044723</v>
      </c>
      <c r="D21" s="4">
        <v>396.81967000000009</v>
      </c>
      <c r="E21" s="4">
        <v>534.24551999999994</v>
      </c>
      <c r="F21" s="4">
        <v>592.46001999999999</v>
      </c>
      <c r="G21" s="4">
        <v>634.65488000000005</v>
      </c>
      <c r="H21" s="4">
        <v>557.27949508324662</v>
      </c>
      <c r="I21" s="4">
        <v>526.73535000000004</v>
      </c>
      <c r="J21" s="4">
        <v>593.40832999999998</v>
      </c>
      <c r="K21" s="4">
        <v>522.53522999999996</v>
      </c>
      <c r="L21" s="4">
        <v>277.12905000000001</v>
      </c>
      <c r="M21" s="4">
        <v>326.13098895919603</v>
      </c>
      <c r="N21" s="4">
        <v>293.22652824986761</v>
      </c>
      <c r="O21" s="4">
        <v>235.14274021424421</v>
      </c>
      <c r="P21" s="4">
        <v>246.41839946684166</v>
      </c>
      <c r="Q21" s="4">
        <v>260.28919542217727</v>
      </c>
      <c r="R21" s="4">
        <v>196.25411144482783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519.31475858044723</v>
      </c>
      <c r="D30" s="3">
        <v>396.81967000000009</v>
      </c>
      <c r="E30" s="3">
        <v>534.24551999999994</v>
      </c>
      <c r="F30" s="3">
        <v>592.46001999999999</v>
      </c>
      <c r="G30" s="3">
        <v>634.65488000000005</v>
      </c>
      <c r="H30" s="3">
        <v>557.27949508324662</v>
      </c>
      <c r="I30" s="3">
        <v>526.73535000000004</v>
      </c>
      <c r="J30" s="3">
        <v>593.40832999999998</v>
      </c>
      <c r="K30" s="3">
        <v>522.53522999999996</v>
      </c>
      <c r="L30" s="3">
        <v>277.12905000000001</v>
      </c>
      <c r="M30" s="3">
        <v>326.13098895919603</v>
      </c>
      <c r="N30" s="3">
        <v>293.22652824986761</v>
      </c>
      <c r="O30" s="3">
        <v>235.14274021424421</v>
      </c>
      <c r="P30" s="3">
        <v>246.41839946684166</v>
      </c>
      <c r="Q30" s="3">
        <v>260.28919542217727</v>
      </c>
      <c r="R30" s="3">
        <v>196.25411144482783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19.502799999999979</v>
      </c>
      <c r="H31" s="2">
        <v>20.636285468615601</v>
      </c>
      <c r="I31" s="2">
        <v>21.702010000000001</v>
      </c>
      <c r="J31" s="2">
        <v>21.718760000000032</v>
      </c>
      <c r="K31" s="2">
        <v>24.089429999999936</v>
      </c>
      <c r="L31" s="2">
        <v>19.513159999999999</v>
      </c>
      <c r="M31" s="2">
        <v>27.539202916607032</v>
      </c>
      <c r="N31" s="2">
        <v>22.929206076239598</v>
      </c>
      <c r="O31" s="2">
        <v>1.1464830214294466</v>
      </c>
      <c r="P31" s="2">
        <v>8.0489298168641312</v>
      </c>
      <c r="Q31" s="2">
        <v>9.1957134375668375</v>
      </c>
      <c r="R31" s="2">
        <v>17.24462725728813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19.502799999999979</v>
      </c>
      <c r="H32" s="1">
        <v>20.636285468615601</v>
      </c>
      <c r="I32" s="1">
        <v>21.702010000000001</v>
      </c>
      <c r="J32" s="1">
        <v>21.718760000000032</v>
      </c>
      <c r="K32" s="1">
        <v>24.089429999999936</v>
      </c>
      <c r="L32" s="1">
        <v>19.513159999999999</v>
      </c>
      <c r="M32" s="1">
        <v>27.539202916607032</v>
      </c>
      <c r="N32" s="1">
        <v>22.929206076239598</v>
      </c>
      <c r="O32" s="1">
        <v>1.1464830214294466</v>
      </c>
      <c r="P32" s="1">
        <v>8.0489298168641312</v>
      </c>
      <c r="Q32" s="1">
        <v>9.1957134375668375</v>
      </c>
      <c r="R32" s="1">
        <v>17.24462725728813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4.3947371297220181</v>
      </c>
      <c r="D34" s="2">
        <v>7.6999099999999991</v>
      </c>
      <c r="E34" s="2">
        <v>5.5012099999999942</v>
      </c>
      <c r="F34" s="2">
        <v>4.4010699999999998</v>
      </c>
      <c r="G34" s="2">
        <v>0</v>
      </c>
      <c r="H34" s="2">
        <v>0</v>
      </c>
      <c r="I34" s="2">
        <v>2.3001900000000002</v>
      </c>
      <c r="J34" s="2">
        <v>2.3002799999999999</v>
      </c>
      <c r="K34" s="2">
        <v>46.003869999999999</v>
      </c>
      <c r="L34" s="2">
        <v>42.509880000000003</v>
      </c>
      <c r="M34" s="2">
        <v>45.976874100380599</v>
      </c>
      <c r="N34" s="2">
        <v>47.147667609692462</v>
      </c>
      <c r="O34" s="2">
        <v>55.192141309848807</v>
      </c>
      <c r="P34" s="2">
        <v>45.979363816278692</v>
      </c>
      <c r="Q34" s="2">
        <v>48.294640298079699</v>
      </c>
      <c r="R34" s="2">
        <v>50.589170357892385</v>
      </c>
    </row>
    <row r="35" spans="1:18" ht="11.25" customHeight="1" x14ac:dyDescent="0.25">
      <c r="A35" s="50" t="s">
        <v>324</v>
      </c>
      <c r="B35" s="51" t="s">
        <v>325</v>
      </c>
      <c r="C35" s="2">
        <v>12.504288400717606</v>
      </c>
      <c r="D35" s="2">
        <v>2.1499499999999596</v>
      </c>
      <c r="E35" s="2">
        <v>2.1477300000000001</v>
      </c>
      <c r="F35" s="2">
        <v>1.0491599999999999</v>
      </c>
      <c r="G35" s="2">
        <v>1.0983200000000002</v>
      </c>
      <c r="H35" s="2">
        <v>1.0501274663612605</v>
      </c>
      <c r="I35" s="2">
        <v>2.0992900000000003</v>
      </c>
      <c r="J35" s="2">
        <v>1.0001199999999999</v>
      </c>
      <c r="K35" s="2">
        <v>0</v>
      </c>
      <c r="L35" s="2">
        <v>5.2012099999999997</v>
      </c>
      <c r="M35" s="2">
        <v>1.0508999794372678</v>
      </c>
      <c r="N35" s="2">
        <v>1.0509105242281944</v>
      </c>
      <c r="O35" s="2">
        <v>1.0508239799365406</v>
      </c>
      <c r="P35" s="2">
        <v>3.1289852778870162</v>
      </c>
      <c r="Q35" s="2">
        <v>17.674596350434701</v>
      </c>
      <c r="R35" s="2">
        <v>12.468152467809198</v>
      </c>
    </row>
    <row r="36" spans="1:18" ht="11.25" customHeight="1" x14ac:dyDescent="0.25">
      <c r="A36" s="57" t="s">
        <v>47</v>
      </c>
      <c r="B36" s="53" t="s">
        <v>48</v>
      </c>
      <c r="C36" s="1">
        <v>12.504288400717606</v>
      </c>
      <c r="D36" s="1">
        <v>2.1499499999999596</v>
      </c>
      <c r="E36" s="1">
        <v>2.1477300000000001</v>
      </c>
      <c r="F36" s="1">
        <v>1.0491599999999999</v>
      </c>
      <c r="G36" s="1">
        <v>1.0983200000000002</v>
      </c>
      <c r="H36" s="1">
        <v>1.0501274663612605</v>
      </c>
      <c r="I36" s="1">
        <v>2.0992900000000003</v>
      </c>
      <c r="J36" s="1">
        <v>1.0001199999999999</v>
      </c>
      <c r="K36" s="1">
        <v>0</v>
      </c>
      <c r="L36" s="1">
        <v>5.2012099999999997</v>
      </c>
      <c r="M36" s="1">
        <v>1.0508999794372678</v>
      </c>
      <c r="N36" s="1">
        <v>1.0509105242281944</v>
      </c>
      <c r="O36" s="1">
        <v>1.0508239799365406</v>
      </c>
      <c r="P36" s="1">
        <v>3.1289852778870162</v>
      </c>
      <c r="Q36" s="1">
        <v>17.674596350434701</v>
      </c>
      <c r="R36" s="1">
        <v>12.468152467809198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14.378265407170051</v>
      </c>
      <c r="N38" s="2">
        <v>25.651770523206469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14.378265407170051</v>
      </c>
      <c r="N41" s="1">
        <v>25.651770523206469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107.54923011814208</v>
      </c>
      <c r="D43" s="2">
        <v>44.050580000000068</v>
      </c>
      <c r="E43" s="2">
        <v>47.073370000000018</v>
      </c>
      <c r="F43" s="2">
        <v>47.140739999999987</v>
      </c>
      <c r="G43" s="2">
        <v>25.52929999999996</v>
      </c>
      <c r="H43" s="2">
        <v>42.966067789735995</v>
      </c>
      <c r="I43" s="2">
        <v>48.115230000000018</v>
      </c>
      <c r="J43" s="2">
        <v>58.493670000000002</v>
      </c>
      <c r="K43" s="2">
        <v>58.411929999999884</v>
      </c>
      <c r="L43" s="2">
        <v>46.027479999999997</v>
      </c>
      <c r="M43" s="2">
        <v>58.053884429839485</v>
      </c>
      <c r="N43" s="2">
        <v>54.144182206867157</v>
      </c>
      <c r="O43" s="2">
        <v>31.614908869561528</v>
      </c>
      <c r="P43" s="2">
        <v>62.143196574563959</v>
      </c>
      <c r="Q43" s="2">
        <v>37.684608695889963</v>
      </c>
      <c r="R43" s="2">
        <v>34.646609357668474</v>
      </c>
    </row>
    <row r="44" spans="1:18" ht="11.25" customHeight="1" x14ac:dyDescent="0.25">
      <c r="A44" s="50" t="s">
        <v>328</v>
      </c>
      <c r="B44" s="51" t="s">
        <v>61</v>
      </c>
      <c r="C44" s="2">
        <v>173.86533072219379</v>
      </c>
      <c r="D44" s="2">
        <v>103.11939000000007</v>
      </c>
      <c r="E44" s="2">
        <v>76.346149999999909</v>
      </c>
      <c r="F44" s="2">
        <v>56.400789999999979</v>
      </c>
      <c r="G44" s="2">
        <v>79.294250000000048</v>
      </c>
      <c r="H44" s="2">
        <v>48.707351487756867</v>
      </c>
      <c r="I44" s="2">
        <v>33.590580000000045</v>
      </c>
      <c r="J44" s="2">
        <v>26.874089999999956</v>
      </c>
      <c r="K44" s="2">
        <v>13.401410000000173</v>
      </c>
      <c r="L44" s="2">
        <v>13.446609999999975</v>
      </c>
      <c r="M44" s="2">
        <v>13.375438176746929</v>
      </c>
      <c r="N44" s="2">
        <v>9.5538969776945599</v>
      </c>
      <c r="O44" s="2">
        <v>10.50880255573224</v>
      </c>
      <c r="P44" s="2">
        <v>9.5540649143780634</v>
      </c>
      <c r="Q44" s="2">
        <v>5.7323661711130756</v>
      </c>
      <c r="R44" s="2">
        <v>5.7323060115484612</v>
      </c>
    </row>
    <row r="45" spans="1:18" ht="11.25" customHeight="1" x14ac:dyDescent="0.25">
      <c r="A45" s="50" t="s">
        <v>329</v>
      </c>
      <c r="B45" s="51" t="s">
        <v>330</v>
      </c>
      <c r="C45" s="2">
        <v>221.00117220967178</v>
      </c>
      <c r="D45" s="2">
        <v>239.79984000000002</v>
      </c>
      <c r="E45" s="2">
        <v>403.17705999999998</v>
      </c>
      <c r="F45" s="2">
        <v>483.46825999999999</v>
      </c>
      <c r="G45" s="2">
        <v>509.23021000000006</v>
      </c>
      <c r="H45" s="2">
        <v>443.91966287077685</v>
      </c>
      <c r="I45" s="2">
        <v>418.92804999999998</v>
      </c>
      <c r="J45" s="2">
        <v>483.02141</v>
      </c>
      <c r="K45" s="2">
        <v>380.62859000000003</v>
      </c>
      <c r="L45" s="2">
        <v>150.43071</v>
      </c>
      <c r="M45" s="2">
        <v>165.75642394901467</v>
      </c>
      <c r="N45" s="2">
        <v>132.74889433193917</v>
      </c>
      <c r="O45" s="2">
        <v>135.62958047773566</v>
      </c>
      <c r="P45" s="2">
        <v>117.5638590668698</v>
      </c>
      <c r="Q45" s="2">
        <v>141.707270469093</v>
      </c>
      <c r="R45" s="2">
        <v>75.573245992621182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3.6995800000000001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0.76430686920798996</v>
      </c>
      <c r="D49" s="1">
        <v>0</v>
      </c>
      <c r="E49" s="1">
        <v>0</v>
      </c>
      <c r="F49" s="1">
        <v>0</v>
      </c>
      <c r="G49" s="1">
        <v>18.201809999999998</v>
      </c>
      <c r="H49" s="1">
        <v>9.7933611606406323</v>
      </c>
      <c r="I49" s="1">
        <v>18.209809999999997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220.23686534046379</v>
      </c>
      <c r="D51" s="1">
        <v>239.79984000000002</v>
      </c>
      <c r="E51" s="1">
        <v>403.17705999999998</v>
      </c>
      <c r="F51" s="1">
        <v>483.46825999999999</v>
      </c>
      <c r="G51" s="1">
        <v>491.02840000000003</v>
      </c>
      <c r="H51" s="1">
        <v>434.1263017101362</v>
      </c>
      <c r="I51" s="1">
        <v>400.71823999999998</v>
      </c>
      <c r="J51" s="1">
        <v>483.02141</v>
      </c>
      <c r="K51" s="1">
        <v>376.92901000000001</v>
      </c>
      <c r="L51" s="1">
        <v>150.43071</v>
      </c>
      <c r="M51" s="1">
        <v>165.75642394901467</v>
      </c>
      <c r="N51" s="1">
        <v>132.74889433193917</v>
      </c>
      <c r="O51" s="1">
        <v>135.62958047773566</v>
      </c>
      <c r="P51" s="1">
        <v>117.5638590668698</v>
      </c>
      <c r="Q51" s="1">
        <v>141.707270469093</v>
      </c>
      <c r="R51" s="1">
        <v>75.573245992621182</v>
      </c>
    </row>
    <row r="52" spans="1:18" ht="11.25" customHeight="1" x14ac:dyDescent="0.25">
      <c r="A52" s="46" t="s">
        <v>74</v>
      </c>
      <c r="B52" s="47" t="s">
        <v>75</v>
      </c>
      <c r="C52" s="4">
        <v>938.46045946066795</v>
      </c>
      <c r="D52" s="4">
        <v>947.01775999999984</v>
      </c>
      <c r="E52" s="4">
        <v>850.29087000000038</v>
      </c>
      <c r="F52" s="4">
        <v>1034.7215299999998</v>
      </c>
      <c r="G52" s="4">
        <v>781.90785000000005</v>
      </c>
      <c r="H52" s="4">
        <v>792.51609509573564</v>
      </c>
      <c r="I52" s="4">
        <v>2450.2695800000001</v>
      </c>
      <c r="J52" s="4">
        <v>2514.1431700000003</v>
      </c>
      <c r="K52" s="4">
        <v>2391.68379</v>
      </c>
      <c r="L52" s="4">
        <v>1955.2398299999998</v>
      </c>
      <c r="M52" s="4">
        <v>2144.3882314254492</v>
      </c>
      <c r="N52" s="4">
        <v>1206.8058509639836</v>
      </c>
      <c r="O52" s="4">
        <v>1113.9966828792667</v>
      </c>
      <c r="P52" s="4">
        <v>1113.1925992171325</v>
      </c>
      <c r="Q52" s="4">
        <v>1040.2495023142321</v>
      </c>
      <c r="R52" s="4">
        <v>541.27342633138085</v>
      </c>
    </row>
    <row r="53" spans="1:18" ht="11.25" customHeight="1" x14ac:dyDescent="0.25">
      <c r="A53" s="48" t="s">
        <v>76</v>
      </c>
      <c r="B53" s="49" t="s">
        <v>77</v>
      </c>
      <c r="C53" s="3">
        <v>933.25361975279611</v>
      </c>
      <c r="D53" s="3">
        <v>915.39668999999981</v>
      </c>
      <c r="E53" s="3">
        <v>813.39114000000041</v>
      </c>
      <c r="F53" s="3">
        <v>996.97840999999971</v>
      </c>
      <c r="G53" s="3">
        <v>742.00558999999998</v>
      </c>
      <c r="H53" s="3">
        <v>761.53778003331036</v>
      </c>
      <c r="I53" s="3">
        <v>2426.9297000000001</v>
      </c>
      <c r="J53" s="3">
        <v>2491.9869100000001</v>
      </c>
      <c r="K53" s="3">
        <v>2372.3762700000002</v>
      </c>
      <c r="L53" s="3">
        <v>1943.6801199999998</v>
      </c>
      <c r="M53" s="3">
        <v>2123.7998017042041</v>
      </c>
      <c r="N53" s="3">
        <v>1185.6206067249934</v>
      </c>
      <c r="O53" s="3">
        <v>1095.844394730098</v>
      </c>
      <c r="P53" s="3">
        <v>1085.3200161035863</v>
      </c>
      <c r="Q53" s="3">
        <v>1010.1794087836986</v>
      </c>
      <c r="R53" s="3">
        <v>502.38948728663559</v>
      </c>
    </row>
    <row r="54" spans="1:18" ht="11.25" customHeight="1" x14ac:dyDescent="0.25">
      <c r="A54" s="48" t="s">
        <v>331</v>
      </c>
      <c r="B54" s="49" t="s">
        <v>332</v>
      </c>
      <c r="C54" s="3">
        <v>5.2068397078718318</v>
      </c>
      <c r="D54" s="3">
        <v>31.621069999999978</v>
      </c>
      <c r="E54" s="3">
        <v>36.899730000000005</v>
      </c>
      <c r="F54" s="3">
        <v>37.74311999999999</v>
      </c>
      <c r="G54" s="3">
        <v>39.902260000000126</v>
      </c>
      <c r="H54" s="3">
        <v>30.978315062425306</v>
      </c>
      <c r="I54" s="3">
        <v>23.339879999999908</v>
      </c>
      <c r="J54" s="3">
        <v>22.156260000000085</v>
      </c>
      <c r="K54" s="3">
        <v>19.307519999999769</v>
      </c>
      <c r="L54" s="3">
        <v>11.559709999999983</v>
      </c>
      <c r="M54" s="3">
        <v>20.588429721245127</v>
      </c>
      <c r="N54" s="3">
        <v>21.185244238990187</v>
      </c>
      <c r="O54" s="3">
        <v>18.15228814916863</v>
      </c>
      <c r="P54" s="3">
        <v>27.872583113546085</v>
      </c>
      <c r="Q54" s="3">
        <v>30.070093530533455</v>
      </c>
      <c r="R54" s="3">
        <v>38.883939044745269</v>
      </c>
    </row>
    <row r="55" spans="1:18" ht="11.25" customHeight="1" x14ac:dyDescent="0.25">
      <c r="A55" s="50" t="s">
        <v>78</v>
      </c>
      <c r="B55" s="51" t="s">
        <v>79</v>
      </c>
      <c r="C55" s="2">
        <v>9.5537520043421864E-2</v>
      </c>
      <c r="D55" s="2">
        <v>3.4531799999999748</v>
      </c>
      <c r="E55" s="2">
        <v>0.69209000000000742</v>
      </c>
      <c r="F55" s="2">
        <v>0.3</v>
      </c>
      <c r="G55" s="2">
        <v>0.69997000000012122</v>
      </c>
      <c r="H55" s="2">
        <v>9.55406284900846E-2</v>
      </c>
      <c r="I55" s="2">
        <v>9.7299999999904685E-2</v>
      </c>
      <c r="J55" s="2">
        <v>0.10002000000008593</v>
      </c>
      <c r="K55" s="2">
        <v>0.20001999999976761</v>
      </c>
      <c r="L55" s="2">
        <v>0.28692999999998392</v>
      </c>
      <c r="M55" s="2">
        <v>4.4902247174545948</v>
      </c>
      <c r="N55" s="2">
        <v>6.2812485498344302</v>
      </c>
      <c r="O55" s="2">
        <v>6.2816470867820913</v>
      </c>
      <c r="P55" s="2">
        <v>5.5889939736882575</v>
      </c>
      <c r="Q55" s="2">
        <v>5.0868127432974006</v>
      </c>
      <c r="R55" s="2">
        <v>5.9232053101508484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23.467890000000004</v>
      </c>
      <c r="E56" s="2">
        <v>31.402670000000001</v>
      </c>
      <c r="F56" s="2">
        <v>32.643119999999996</v>
      </c>
      <c r="G56" s="2">
        <v>34.197330000000008</v>
      </c>
      <c r="H56" s="2">
        <v>26.2969332186873</v>
      </c>
      <c r="I56" s="2">
        <v>14.642580000000002</v>
      </c>
      <c r="J56" s="2">
        <v>13.85624</v>
      </c>
      <c r="K56" s="2">
        <v>11.699380000000001</v>
      </c>
      <c r="L56" s="2">
        <v>7.6727799999999995</v>
      </c>
      <c r="M56" s="2">
        <v>9.1477961348001084</v>
      </c>
      <c r="N56" s="2">
        <v>7.714727532724404</v>
      </c>
      <c r="O56" s="2">
        <v>5.8994936466991499</v>
      </c>
      <c r="P56" s="2">
        <v>10.05541224801758</v>
      </c>
      <c r="Q56" s="2">
        <v>12.300563676316051</v>
      </c>
      <c r="R56" s="2">
        <v>17.817903888411202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5.1113021878284099</v>
      </c>
      <c r="D58" s="2">
        <v>4.7</v>
      </c>
      <c r="E58" s="2">
        <v>4.80497</v>
      </c>
      <c r="F58" s="2">
        <v>4.8</v>
      </c>
      <c r="G58" s="2">
        <v>5.0049599999999996</v>
      </c>
      <c r="H58" s="2">
        <v>4.5858412152479202</v>
      </c>
      <c r="I58" s="2">
        <v>8.6</v>
      </c>
      <c r="J58" s="2">
        <v>8.1999999999999993</v>
      </c>
      <c r="K58" s="2">
        <v>7.4081200000000003</v>
      </c>
      <c r="L58" s="2">
        <v>3.6</v>
      </c>
      <c r="M58" s="2">
        <v>6.9504088689904231</v>
      </c>
      <c r="N58" s="2">
        <v>7.1892681564313525</v>
      </c>
      <c r="O58" s="2">
        <v>5.9711474156873896</v>
      </c>
      <c r="P58" s="2">
        <v>12.228176891840247</v>
      </c>
      <c r="Q58" s="2">
        <v>12.682717110920001</v>
      </c>
      <c r="R58" s="2">
        <v>15.14282984618322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1256.6495120471654</v>
      </c>
      <c r="D60" s="4">
        <v>1427.4406799999999</v>
      </c>
      <c r="E60" s="4">
        <v>1229.0798799999998</v>
      </c>
      <c r="F60" s="4">
        <v>1309.8702500000002</v>
      </c>
      <c r="G60" s="4">
        <v>1896.9886600000002</v>
      </c>
      <c r="H60" s="4">
        <v>1919.2491436967</v>
      </c>
      <c r="I60" s="4">
        <v>1920.32637</v>
      </c>
      <c r="J60" s="4">
        <v>1883.6418899999999</v>
      </c>
      <c r="K60" s="4">
        <v>1565.12655</v>
      </c>
      <c r="L60" s="4">
        <v>1195.9668899999999</v>
      </c>
      <c r="M60" s="4">
        <v>2317.2483071877368</v>
      </c>
      <c r="N60" s="4">
        <v>2549.1241628199618</v>
      </c>
      <c r="O60" s="4">
        <v>2107.3358707862672</v>
      </c>
      <c r="P60" s="4">
        <v>1941.231126971853</v>
      </c>
      <c r="Q60" s="4">
        <v>1984.3048810176106</v>
      </c>
      <c r="R60" s="4">
        <v>2035.5837745114666</v>
      </c>
    </row>
    <row r="61" spans="1:18" ht="11.25" customHeight="1" x14ac:dyDescent="0.25">
      <c r="A61" s="46" t="s">
        <v>89</v>
      </c>
      <c r="B61" s="47" t="s">
        <v>90</v>
      </c>
      <c r="C61" s="4">
        <v>11.775182460916847</v>
      </c>
      <c r="D61" s="4">
        <v>9.4972600000000007</v>
      </c>
      <c r="E61" s="4">
        <v>10.600020000000001</v>
      </c>
      <c r="F61" s="4">
        <v>9.6086100000000005</v>
      </c>
      <c r="G61" s="4">
        <v>9.1956199999999999</v>
      </c>
      <c r="H61" s="4">
        <v>19.370419612451855</v>
      </c>
      <c r="I61" s="4">
        <v>14.200569999999999</v>
      </c>
      <c r="J61" s="4">
        <v>18.199330000000003</v>
      </c>
      <c r="K61" s="4">
        <v>109.40000000000005</v>
      </c>
      <c r="L61" s="4">
        <v>324.20482999999996</v>
      </c>
      <c r="M61" s="4">
        <v>281.8142906326288</v>
      </c>
      <c r="N61" s="4">
        <v>307.63435573733653</v>
      </c>
      <c r="O61" s="4">
        <v>316.35063591676243</v>
      </c>
      <c r="P61" s="4">
        <v>419.58023476156995</v>
      </c>
      <c r="Q61" s="4">
        <v>379.6460287244962</v>
      </c>
      <c r="R61" s="4">
        <v>56.678466102955738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9.9750000000000005E-2</v>
      </c>
      <c r="F64" s="3">
        <v>0.1</v>
      </c>
      <c r="G64" s="3">
        <v>0.1</v>
      </c>
      <c r="H64" s="3">
        <v>7.1653768988249988E-2</v>
      </c>
      <c r="I64" s="3">
        <v>0</v>
      </c>
      <c r="J64" s="3">
        <v>0.1</v>
      </c>
      <c r="K64" s="3">
        <v>0.1</v>
      </c>
      <c r="L64" s="3">
        <v>9.9949999999999997E-2</v>
      </c>
      <c r="M64" s="3">
        <v>9.5538358650999994E-2</v>
      </c>
      <c r="N64" s="3">
        <v>9.5538358650999994E-2</v>
      </c>
      <c r="O64" s="3">
        <v>9.5538358650999994E-2</v>
      </c>
      <c r="P64" s="3">
        <v>9.5538358650999994E-2</v>
      </c>
      <c r="Q64" s="3">
        <v>7.1653768988249988E-2</v>
      </c>
      <c r="R64" s="3">
        <v>7.1653768988249988E-2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9.9750000000000005E-2</v>
      </c>
      <c r="F65" s="2">
        <v>0.1</v>
      </c>
      <c r="G65" s="2">
        <v>0.1</v>
      </c>
      <c r="H65" s="2">
        <v>7.1653768988249988E-2</v>
      </c>
      <c r="I65" s="2">
        <v>0</v>
      </c>
      <c r="J65" s="2">
        <v>0.1</v>
      </c>
      <c r="K65" s="2">
        <v>0.1</v>
      </c>
      <c r="L65" s="2">
        <v>9.9949999999999997E-2</v>
      </c>
      <c r="M65" s="2">
        <v>9.5538358650999994E-2</v>
      </c>
      <c r="N65" s="2">
        <v>9.5538358650999994E-2</v>
      </c>
      <c r="O65" s="2">
        <v>9.5538358650999994E-2</v>
      </c>
      <c r="P65" s="2">
        <v>9.5538358650999994E-2</v>
      </c>
      <c r="Q65" s="2">
        <v>7.1653768988249988E-2</v>
      </c>
      <c r="R65" s="2">
        <v>7.1653768988249988E-2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11.775182460916847</v>
      </c>
      <c r="D68" s="3">
        <v>9.4972600000000007</v>
      </c>
      <c r="E68" s="3">
        <v>10.50027</v>
      </c>
      <c r="F68" s="3">
        <v>9.5086100000000009</v>
      </c>
      <c r="G68" s="3">
        <v>9.0956200000000003</v>
      </c>
      <c r="H68" s="3">
        <v>19.298765843463606</v>
      </c>
      <c r="I68" s="3">
        <v>14.200569999999999</v>
      </c>
      <c r="J68" s="3">
        <v>18.099330000000002</v>
      </c>
      <c r="K68" s="3">
        <v>108.40000000000005</v>
      </c>
      <c r="L68" s="3">
        <v>323.50487999999996</v>
      </c>
      <c r="M68" s="3">
        <v>280.88279163578153</v>
      </c>
      <c r="N68" s="3">
        <v>307.53881737868551</v>
      </c>
      <c r="O68" s="3">
        <v>316.2550975581114</v>
      </c>
      <c r="P68" s="3">
        <v>419.48469640291893</v>
      </c>
      <c r="Q68" s="3">
        <v>379.57437495550795</v>
      </c>
      <c r="R68" s="3">
        <v>56.60681233396749</v>
      </c>
    </row>
    <row r="69" spans="1:18" ht="11.25" customHeight="1" x14ac:dyDescent="0.25">
      <c r="A69" s="50" t="s">
        <v>559</v>
      </c>
      <c r="B69" s="51" t="s">
        <v>101</v>
      </c>
      <c r="C69" s="2">
        <v>11.034757074465707</v>
      </c>
      <c r="D69" s="2">
        <v>9.19726</v>
      </c>
      <c r="E69" s="2">
        <v>10.10028</v>
      </c>
      <c r="F69" s="2">
        <v>9.1086000000000009</v>
      </c>
      <c r="G69" s="2">
        <v>8.6956299999999995</v>
      </c>
      <c r="H69" s="2">
        <v>12.15725682910478</v>
      </c>
      <c r="I69" s="2">
        <v>4.7577199999999999</v>
      </c>
      <c r="J69" s="2">
        <v>8.1325599999999998</v>
      </c>
      <c r="K69" s="2">
        <v>98.701080000000047</v>
      </c>
      <c r="L69" s="2">
        <v>311.30482999999998</v>
      </c>
      <c r="M69" s="2">
        <v>251.21813127464654</v>
      </c>
      <c r="N69" s="2">
        <v>264.21213083737609</v>
      </c>
      <c r="O69" s="2">
        <v>247.68256337908667</v>
      </c>
      <c r="P69" s="2">
        <v>273.35906218506528</v>
      </c>
      <c r="Q69" s="2">
        <v>278.47066064279687</v>
      </c>
      <c r="R69" s="2">
        <v>13.518986653023823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0.64488662690905663</v>
      </c>
      <c r="D71" s="2">
        <v>0.3</v>
      </c>
      <c r="E71" s="2">
        <v>0.39999000000000001</v>
      </c>
      <c r="F71" s="2">
        <v>0.40000999999999998</v>
      </c>
      <c r="G71" s="2">
        <v>0.39999000000000001</v>
      </c>
      <c r="H71" s="2">
        <v>0.28661507595300001</v>
      </c>
      <c r="I71" s="2">
        <v>0.34284999999999999</v>
      </c>
      <c r="J71" s="2">
        <v>0.66666999999999998</v>
      </c>
      <c r="K71" s="2">
        <v>0.4</v>
      </c>
      <c r="L71" s="2">
        <v>4.2000500000000001</v>
      </c>
      <c r="M71" s="2">
        <v>19.489825164803701</v>
      </c>
      <c r="N71" s="2">
        <v>33.056341000078568</v>
      </c>
      <c r="O71" s="2">
        <v>48.724504753942647</v>
      </c>
      <c r="P71" s="2">
        <v>126.65969364271277</v>
      </c>
      <c r="Q71" s="2">
        <v>62.458448238382282</v>
      </c>
      <c r="R71" s="2">
        <v>18.606121276625366</v>
      </c>
    </row>
    <row r="72" spans="1:18" ht="11.25" customHeight="1" x14ac:dyDescent="0.25">
      <c r="A72" s="55" t="s">
        <v>104</v>
      </c>
      <c r="B72" s="51" t="s">
        <v>105</v>
      </c>
      <c r="C72" s="2">
        <v>9.5538759542083948E-2</v>
      </c>
      <c r="D72" s="2">
        <v>0</v>
      </c>
      <c r="E72" s="2">
        <v>0</v>
      </c>
      <c r="F72" s="2">
        <v>0</v>
      </c>
      <c r="G72" s="2">
        <v>0</v>
      </c>
      <c r="H72" s="2">
        <v>6.8548939384058274</v>
      </c>
      <c r="I72" s="2">
        <v>9.1</v>
      </c>
      <c r="J72" s="2">
        <v>9.3001000000000005</v>
      </c>
      <c r="K72" s="2">
        <v>9.2989200000000007</v>
      </c>
      <c r="L72" s="2">
        <v>8</v>
      </c>
      <c r="M72" s="2">
        <v>10.1748351963313</v>
      </c>
      <c r="N72" s="2">
        <v>10.270345541230848</v>
      </c>
      <c r="O72" s="2">
        <v>19.84802942508205</v>
      </c>
      <c r="P72" s="2">
        <v>19.465940575140898</v>
      </c>
      <c r="Q72" s="2">
        <v>38.645266074328802</v>
      </c>
      <c r="R72" s="2">
        <v>24.4817044043183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0.9</v>
      </c>
      <c r="L78" s="3">
        <v>0.6</v>
      </c>
      <c r="M78" s="3">
        <v>0.83596063819624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1403.068001297941</v>
      </c>
      <c r="D79" s="4">
        <v>1344.7091500000001</v>
      </c>
      <c r="E79" s="4">
        <v>1443.1967600000003</v>
      </c>
      <c r="F79" s="4">
        <v>3389.4543900000003</v>
      </c>
      <c r="G79" s="4">
        <v>3376.7133399999998</v>
      </c>
      <c r="H79" s="4">
        <v>3510.9699225683898</v>
      </c>
      <c r="I79" s="4">
        <v>2937.0403000000006</v>
      </c>
      <c r="J79" s="4">
        <v>3153.9600199999995</v>
      </c>
      <c r="K79" s="4">
        <v>3400.25623</v>
      </c>
      <c r="L79" s="4">
        <v>3613.2479699999999</v>
      </c>
      <c r="M79" s="4">
        <v>3466.1011874331134</v>
      </c>
      <c r="N79" s="4">
        <v>3317.8486681941299</v>
      </c>
      <c r="O79" s="4">
        <v>2630.373601508616</v>
      </c>
      <c r="P79" s="4">
        <v>2307.9121750010431</v>
      </c>
      <c r="Q79" s="4">
        <v>1396.3237826595082</v>
      </c>
      <c r="R79" s="4">
        <v>1490.6917315283276</v>
      </c>
    </row>
    <row r="80" spans="1:18" ht="11.25" customHeight="1" x14ac:dyDescent="0.25">
      <c r="A80" s="59" t="s">
        <v>560</v>
      </c>
      <c r="B80" s="47">
        <v>7200</v>
      </c>
      <c r="C80" s="4">
        <v>0.28661879189304623</v>
      </c>
      <c r="D80" s="4">
        <v>0.50002999999999576</v>
      </c>
      <c r="E80" s="4">
        <v>3.2016500000000003</v>
      </c>
      <c r="F80" s="4">
        <v>0.30000999999999944</v>
      </c>
      <c r="G80" s="4">
        <v>1.1072200000000012</v>
      </c>
      <c r="H80" s="4">
        <v>7.2609373539486883</v>
      </c>
      <c r="I80" s="4">
        <v>9.1</v>
      </c>
      <c r="J80" s="4">
        <v>9.3001000000000005</v>
      </c>
      <c r="K80" s="4">
        <v>9.7000699999999984</v>
      </c>
      <c r="L80" s="4">
        <v>8</v>
      </c>
      <c r="M80" s="4">
        <v>10.198719785994049</v>
      </c>
      <c r="N80" s="4">
        <v>11.392921255380045</v>
      </c>
      <c r="O80" s="4">
        <v>19.848029425082043</v>
      </c>
      <c r="P80" s="4">
        <v>58.612782733927936</v>
      </c>
      <c r="Q80" s="4">
        <v>71.917988330381093</v>
      </c>
      <c r="R80" s="4">
        <v>67.117098587708028</v>
      </c>
    </row>
    <row r="81" spans="1:18" ht="11.25" customHeight="1" x14ac:dyDescent="0.25">
      <c r="A81" s="48" t="s">
        <v>119</v>
      </c>
      <c r="B81" s="49" t="s">
        <v>120</v>
      </c>
      <c r="C81" s="3">
        <v>0.19108003235096227</v>
      </c>
      <c r="D81" s="3">
        <v>0.50002999999999576</v>
      </c>
      <c r="E81" s="3">
        <v>3.2016500000000003</v>
      </c>
      <c r="F81" s="3">
        <v>0.30000999999999944</v>
      </c>
      <c r="G81" s="3">
        <v>1.1072200000000012</v>
      </c>
      <c r="H81" s="3">
        <v>0.40604341554286094</v>
      </c>
      <c r="I81" s="3">
        <v>0</v>
      </c>
      <c r="J81" s="3">
        <v>0</v>
      </c>
      <c r="K81" s="3">
        <v>0.50006999999999913</v>
      </c>
      <c r="L81" s="3">
        <v>0</v>
      </c>
      <c r="M81" s="3">
        <v>2.3884589662749998E-2</v>
      </c>
      <c r="N81" s="3">
        <v>1.1225757141492301</v>
      </c>
      <c r="O81" s="3">
        <v>0</v>
      </c>
      <c r="P81" s="3">
        <v>24.648896233498036</v>
      </c>
      <c r="Q81" s="3">
        <v>16.64737021686954</v>
      </c>
      <c r="R81" s="3">
        <v>29.664660361134999</v>
      </c>
    </row>
    <row r="82" spans="1:18" ht="11.25" customHeight="1" x14ac:dyDescent="0.25">
      <c r="A82" s="48" t="s">
        <v>121</v>
      </c>
      <c r="B82" s="49" t="s">
        <v>122</v>
      </c>
      <c r="C82" s="3">
        <v>9.5538759542083948E-2</v>
      </c>
      <c r="D82" s="3">
        <v>0</v>
      </c>
      <c r="E82" s="3">
        <v>0</v>
      </c>
      <c r="F82" s="3">
        <v>0</v>
      </c>
      <c r="G82" s="3">
        <v>0</v>
      </c>
      <c r="H82" s="3">
        <v>6.8548939384058274</v>
      </c>
      <c r="I82" s="3">
        <v>9.1</v>
      </c>
      <c r="J82" s="3">
        <v>9.3001000000000005</v>
      </c>
      <c r="K82" s="3">
        <v>9.1999999999999993</v>
      </c>
      <c r="L82" s="3">
        <v>8</v>
      </c>
      <c r="M82" s="3">
        <v>10.1748351963313</v>
      </c>
      <c r="N82" s="3">
        <v>10.270345541230816</v>
      </c>
      <c r="O82" s="3">
        <v>19.848029425082043</v>
      </c>
      <c r="P82" s="3">
        <v>33.963886500429901</v>
      </c>
      <c r="Q82" s="3">
        <v>55.270618113511546</v>
      </c>
      <c r="R82" s="3">
        <v>37.45243822657303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377</v>
      </c>
      <c r="B1" s="43" t="s">
        <v>236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27687.56501623513</v>
      </c>
      <c r="D2" s="30">
        <v>26902.506580000001</v>
      </c>
      <c r="E2" s="30">
        <v>25947.7</v>
      </c>
      <c r="F2" s="30">
        <v>27492.800000000007</v>
      </c>
      <c r="G2" s="30">
        <v>29102.097470000001</v>
      </c>
      <c r="H2" s="30">
        <v>28941.505721808902</v>
      </c>
      <c r="I2" s="30">
        <v>28632.006099999999</v>
      </c>
      <c r="J2" s="30">
        <v>28186.89316</v>
      </c>
      <c r="K2" s="30">
        <v>27489.407170000006</v>
      </c>
      <c r="L2" s="30">
        <v>26093.598180000005</v>
      </c>
      <c r="M2" s="30">
        <v>27241.210471004106</v>
      </c>
      <c r="N2" s="30">
        <v>25361.42058503945</v>
      </c>
      <c r="O2" s="30">
        <v>25972.652499347743</v>
      </c>
      <c r="P2" s="30">
        <v>25621.620330562731</v>
      </c>
      <c r="Q2" s="30">
        <v>24745.485322448039</v>
      </c>
      <c r="R2" s="30">
        <v>25499.833396788672</v>
      </c>
    </row>
    <row r="3" spans="1:18" ht="11.25" customHeight="1" x14ac:dyDescent="0.25">
      <c r="A3" s="46" t="s">
        <v>4</v>
      </c>
      <c r="B3" s="47" t="s">
        <v>5</v>
      </c>
      <c r="C3" s="4">
        <v>16.528489335767816</v>
      </c>
      <c r="D3" s="4">
        <v>15.699860000000081</v>
      </c>
      <c r="E3" s="4">
        <v>90.791379999999975</v>
      </c>
      <c r="F3" s="4">
        <v>35.794690000000386</v>
      </c>
      <c r="G3" s="4">
        <v>64.900649999999985</v>
      </c>
      <c r="H3" s="4">
        <v>87.920211753802576</v>
      </c>
      <c r="I3" s="4">
        <v>75.901509999999945</v>
      </c>
      <c r="J3" s="4">
        <v>117.00540999999986</v>
      </c>
      <c r="K3" s="4">
        <v>69.499559999999818</v>
      </c>
      <c r="L3" s="4">
        <v>50.997819999999962</v>
      </c>
      <c r="M3" s="4">
        <v>48.054969365755667</v>
      </c>
      <c r="N3" s="4">
        <v>36.900684954294903</v>
      </c>
      <c r="O3" s="4">
        <v>31.838707270434814</v>
      </c>
      <c r="P3" s="4">
        <v>33.605147052938399</v>
      </c>
      <c r="Q3" s="4">
        <v>45.47633399939987</v>
      </c>
      <c r="R3" s="4">
        <v>39.242044188960676</v>
      </c>
    </row>
    <row r="4" spans="1:18" ht="11.25" customHeight="1" x14ac:dyDescent="0.25">
      <c r="A4" s="48" t="s">
        <v>304</v>
      </c>
      <c r="B4" s="49" t="s">
        <v>305</v>
      </c>
      <c r="C4" s="3">
        <v>3.31995796312219</v>
      </c>
      <c r="D4" s="3">
        <v>4.0003899999999906</v>
      </c>
      <c r="E4" s="3">
        <v>22.120249999999906</v>
      </c>
      <c r="F4" s="3">
        <v>25.899780000000373</v>
      </c>
      <c r="G4" s="3">
        <v>59.700220000000016</v>
      </c>
      <c r="H4" s="3">
        <v>69.789608451546172</v>
      </c>
      <c r="I4" s="3">
        <v>66.596789999999942</v>
      </c>
      <c r="J4" s="3">
        <v>113.10499999999988</v>
      </c>
      <c r="K4" s="3">
        <v>63.198899999999817</v>
      </c>
      <c r="L4" s="3">
        <v>40.698339999999959</v>
      </c>
      <c r="M4" s="3">
        <v>40.07757043359166</v>
      </c>
      <c r="N4" s="3">
        <v>32.600153649067821</v>
      </c>
      <c r="O4" s="3">
        <v>26.371424040457832</v>
      </c>
      <c r="P4" s="3">
        <v>29.927180637476219</v>
      </c>
      <c r="Q4" s="3">
        <v>43.11927835167338</v>
      </c>
      <c r="R4" s="3">
        <v>38.490667550966464</v>
      </c>
    </row>
    <row r="5" spans="1:18" ht="11.25" customHeight="1" x14ac:dyDescent="0.25">
      <c r="A5" s="50" t="s">
        <v>306</v>
      </c>
      <c r="B5" s="51" t="s">
        <v>307</v>
      </c>
      <c r="C5" s="2">
        <v>0.59711474156874</v>
      </c>
      <c r="D5" s="2">
        <v>0.60038999999999088</v>
      </c>
      <c r="E5" s="2">
        <v>7.1350600000000419</v>
      </c>
      <c r="F5" s="2">
        <v>15.658410000000373</v>
      </c>
      <c r="G5" s="2">
        <v>46.100220000000014</v>
      </c>
      <c r="H5" s="2">
        <v>63.643511520123845</v>
      </c>
      <c r="I5" s="2">
        <v>59.045429999999932</v>
      </c>
      <c r="J5" s="2">
        <v>104.90435999999987</v>
      </c>
      <c r="K5" s="2">
        <v>56.39889999999982</v>
      </c>
      <c r="L5" s="2">
        <v>36.598739999999957</v>
      </c>
      <c r="M5" s="2">
        <v>38.716181928901797</v>
      </c>
      <c r="N5" s="2">
        <v>31.930662926296403</v>
      </c>
      <c r="O5" s="2">
        <v>26.371424040457832</v>
      </c>
      <c r="P5" s="2">
        <v>29.927180637476219</v>
      </c>
      <c r="Q5" s="2">
        <v>43.11927835167338</v>
      </c>
      <c r="R5" s="2">
        <v>38.490667550966464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8.1</v>
      </c>
      <c r="L6" s="1">
        <v>7.1999099999999316</v>
      </c>
      <c r="M6" s="1">
        <v>6.7589446750553535</v>
      </c>
      <c r="N6" s="1">
        <v>6.8309926435463799</v>
      </c>
      <c r="O6" s="1">
        <v>0</v>
      </c>
      <c r="P6" s="1">
        <v>0</v>
      </c>
      <c r="Q6" s="1">
        <v>0</v>
      </c>
      <c r="R6" s="1">
        <v>1.3613304421159933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5.2929600000000647</v>
      </c>
      <c r="F7" s="1">
        <v>14.458410000000374</v>
      </c>
      <c r="G7" s="1">
        <v>5.3</v>
      </c>
      <c r="H7" s="1">
        <v>9.8544686774362624</v>
      </c>
      <c r="I7" s="1">
        <v>3.9336199999999995</v>
      </c>
      <c r="J7" s="1">
        <v>36.97135999999977</v>
      </c>
      <c r="K7" s="1">
        <v>18.100449999999938</v>
      </c>
      <c r="L7" s="1">
        <v>4.5995400000000739</v>
      </c>
      <c r="M7" s="1">
        <v>5.3261872226528242</v>
      </c>
      <c r="N7" s="1">
        <v>0.71657363899396387</v>
      </c>
      <c r="O7" s="1">
        <v>0.71653768988249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0.59711474156874</v>
      </c>
      <c r="D8" s="1">
        <v>0.60038999999999088</v>
      </c>
      <c r="E8" s="1">
        <v>1.8420999999999768</v>
      </c>
      <c r="F8" s="1">
        <v>1.2</v>
      </c>
      <c r="G8" s="1">
        <v>40.800220000000017</v>
      </c>
      <c r="H8" s="1">
        <v>48.200048861604166</v>
      </c>
      <c r="I8" s="1">
        <v>52.510959999999976</v>
      </c>
      <c r="J8" s="1">
        <v>66.073090000000107</v>
      </c>
      <c r="K8" s="1">
        <v>29.09823999999988</v>
      </c>
      <c r="L8" s="1">
        <v>23.254159999999949</v>
      </c>
      <c r="M8" s="1">
        <v>26.63105003119362</v>
      </c>
      <c r="N8" s="1">
        <v>24.383096643756058</v>
      </c>
      <c r="O8" s="1">
        <v>25.654886350575342</v>
      </c>
      <c r="P8" s="1">
        <v>28.924027871640739</v>
      </c>
      <c r="Q8" s="1">
        <v>43.11927835167338</v>
      </c>
      <c r="R8" s="1">
        <v>37.129337108850471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5.5889939810834104</v>
      </c>
      <c r="I9" s="1">
        <v>2.6008499999999564</v>
      </c>
      <c r="J9" s="1">
        <v>1.85991</v>
      </c>
      <c r="K9" s="1">
        <v>1.1002099999999999</v>
      </c>
      <c r="L9" s="1">
        <v>1.5451299999999999</v>
      </c>
      <c r="M9" s="1">
        <v>0</v>
      </c>
      <c r="N9" s="1">
        <v>0</v>
      </c>
      <c r="O9" s="1">
        <v>0</v>
      </c>
      <c r="P9" s="1">
        <v>1.00315276583548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0.69265310021974003</v>
      </c>
      <c r="I10" s="2">
        <v>0.7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2.7228432215534499</v>
      </c>
      <c r="D11" s="2">
        <v>3.4</v>
      </c>
      <c r="E11" s="2">
        <v>14.985189999999864</v>
      </c>
      <c r="F11" s="2">
        <v>10.24137</v>
      </c>
      <c r="G11" s="2">
        <v>13.6</v>
      </c>
      <c r="H11" s="2">
        <v>5.4534438312025957</v>
      </c>
      <c r="I11" s="2">
        <v>6.8513599999999997</v>
      </c>
      <c r="J11" s="2">
        <v>8.2006399999999999</v>
      </c>
      <c r="K11" s="2">
        <v>6.8</v>
      </c>
      <c r="L11" s="2">
        <v>4.0995999999999997</v>
      </c>
      <c r="M11" s="2">
        <v>1.3613885046898642</v>
      </c>
      <c r="N11" s="2">
        <v>0.6694907227714163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2.7228432215534499</v>
      </c>
      <c r="D12" s="1">
        <v>3.4</v>
      </c>
      <c r="E12" s="1">
        <v>14.985189999999864</v>
      </c>
      <c r="F12" s="1">
        <v>10.24137</v>
      </c>
      <c r="G12" s="1">
        <v>13.6</v>
      </c>
      <c r="H12" s="1">
        <v>5.4534438312025957</v>
      </c>
      <c r="I12" s="1">
        <v>6.8513599999999997</v>
      </c>
      <c r="J12" s="1">
        <v>8.2006399999999999</v>
      </c>
      <c r="K12" s="1">
        <v>6.8</v>
      </c>
      <c r="L12" s="1">
        <v>4.0995999999999997</v>
      </c>
      <c r="M12" s="1">
        <v>1.3613885046898642</v>
      </c>
      <c r="N12" s="1">
        <v>0.6694907227714163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13.208531372645627</v>
      </c>
      <c r="D15" s="3">
        <v>8.6855800000000905</v>
      </c>
      <c r="E15" s="3">
        <v>68.671130000000062</v>
      </c>
      <c r="F15" s="3">
        <v>9.2943300000000022</v>
      </c>
      <c r="G15" s="3">
        <v>4.60042999999997</v>
      </c>
      <c r="H15" s="3">
        <v>18.130603302256407</v>
      </c>
      <c r="I15" s="3">
        <v>9.3047199999999997</v>
      </c>
      <c r="J15" s="3">
        <v>3.9004099999999786</v>
      </c>
      <c r="K15" s="3">
        <v>6.3006600000000006</v>
      </c>
      <c r="L15" s="3">
        <v>10.299479999999999</v>
      </c>
      <c r="M15" s="3">
        <v>7.97739893216401</v>
      </c>
      <c r="N15" s="3">
        <v>4.3005313052270857</v>
      </c>
      <c r="O15" s="3">
        <v>5.4672832299769816</v>
      </c>
      <c r="P15" s="3">
        <v>3.6779664154621803</v>
      </c>
      <c r="Q15" s="3">
        <v>2.3570556477264932</v>
      </c>
      <c r="R15" s="3">
        <v>0.75137663799421284</v>
      </c>
    </row>
    <row r="16" spans="1:18" ht="11.25" customHeight="1" x14ac:dyDescent="0.25">
      <c r="A16" s="50" t="s">
        <v>22</v>
      </c>
      <c r="B16" s="51" t="s">
        <v>23</v>
      </c>
      <c r="C16" s="2">
        <v>8.1207936772318572</v>
      </c>
      <c r="D16" s="2">
        <v>8.1994700000000904</v>
      </c>
      <c r="E16" s="2">
        <v>67.814060000000069</v>
      </c>
      <c r="F16" s="2">
        <v>2.7</v>
      </c>
      <c r="G16" s="2">
        <v>3.8004000000000002</v>
      </c>
      <c r="H16" s="2">
        <v>18.130603302256407</v>
      </c>
      <c r="I16" s="2">
        <v>9.3047199999999997</v>
      </c>
      <c r="J16" s="2">
        <v>3.30037</v>
      </c>
      <c r="K16" s="2">
        <v>5.2994700000000003</v>
      </c>
      <c r="L16" s="2">
        <v>10.09948</v>
      </c>
      <c r="M16" s="2">
        <v>6.54432355239903</v>
      </c>
      <c r="N16" s="2">
        <v>4.3005313052270857</v>
      </c>
      <c r="O16" s="2">
        <v>5.4672832299769816</v>
      </c>
      <c r="P16" s="2">
        <v>3.2000725529207164</v>
      </c>
      <c r="Q16" s="2">
        <v>2.3570556477264932</v>
      </c>
      <c r="R16" s="2">
        <v>0.75137663799421284</v>
      </c>
    </row>
    <row r="17" spans="1:18" ht="11.25" customHeight="1" x14ac:dyDescent="0.25">
      <c r="A17" s="55" t="s">
        <v>25</v>
      </c>
      <c r="B17" s="51" t="s">
        <v>26</v>
      </c>
      <c r="C17" s="2">
        <v>4.6100459021587792</v>
      </c>
      <c r="D17" s="2">
        <v>0.48611000000000004</v>
      </c>
      <c r="E17" s="2">
        <v>0.85707</v>
      </c>
      <c r="F17" s="2">
        <v>6.594330000000002</v>
      </c>
      <c r="G17" s="2">
        <v>0.80002999999996971</v>
      </c>
      <c r="H17" s="2">
        <v>0</v>
      </c>
      <c r="I17" s="2">
        <v>0</v>
      </c>
      <c r="J17" s="2">
        <v>0.60003999999997859</v>
      </c>
      <c r="K17" s="2">
        <v>1.00119</v>
      </c>
      <c r="L17" s="2">
        <v>0.2</v>
      </c>
      <c r="M17" s="2">
        <v>1.43307537976498</v>
      </c>
      <c r="N17" s="2">
        <v>0</v>
      </c>
      <c r="O17" s="2">
        <v>0</v>
      </c>
      <c r="P17" s="2">
        <v>0.47789386254146393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0.47769179325499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3.01389</v>
      </c>
      <c r="E20" s="3">
        <v>0</v>
      </c>
      <c r="F20" s="3">
        <v>0.60058000000000789</v>
      </c>
      <c r="G20" s="3">
        <v>0.6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321.41895851285904</v>
      </c>
      <c r="D21" s="4">
        <v>194.48482999999999</v>
      </c>
      <c r="E21" s="4">
        <v>110.78738999999996</v>
      </c>
      <c r="F21" s="4">
        <v>182.49516999999997</v>
      </c>
      <c r="G21" s="4">
        <v>308.50010000000003</v>
      </c>
      <c r="H21" s="4">
        <v>188.49718161841986</v>
      </c>
      <c r="I21" s="4">
        <v>170.60998000000001</v>
      </c>
      <c r="J21" s="4">
        <v>115.60447999999997</v>
      </c>
      <c r="K21" s="4">
        <v>97.400300000000001</v>
      </c>
      <c r="L21" s="4">
        <v>44.300719999999984</v>
      </c>
      <c r="M21" s="4">
        <v>60.308304302257156</v>
      </c>
      <c r="N21" s="4">
        <v>44.592013742537183</v>
      </c>
      <c r="O21" s="4">
        <v>57.49015302401164</v>
      </c>
      <c r="P21" s="4">
        <v>52.809486272369043</v>
      </c>
      <c r="Q21" s="4">
        <v>47.434795070220673</v>
      </c>
      <c r="R21" s="4">
        <v>56.582626767036416</v>
      </c>
    </row>
    <row r="22" spans="1:18" ht="11.25" customHeight="1" x14ac:dyDescent="0.25">
      <c r="A22" s="48" t="s">
        <v>313</v>
      </c>
      <c r="B22" s="49" t="s">
        <v>314</v>
      </c>
      <c r="C22" s="3">
        <v>96.0421755027036</v>
      </c>
      <c r="D22" s="3">
        <v>42.396140000000003</v>
      </c>
      <c r="E22" s="3">
        <v>58.094929999999998</v>
      </c>
      <c r="F22" s="3">
        <v>75.948889999999992</v>
      </c>
      <c r="G22" s="3">
        <v>76.900110000000026</v>
      </c>
      <c r="H22" s="3">
        <v>77.505493455622471</v>
      </c>
      <c r="I22" s="3">
        <v>79.599999999999994</v>
      </c>
      <c r="J22" s="3">
        <v>5.1104300000000009</v>
      </c>
      <c r="K22" s="3">
        <v>26.700000000000003</v>
      </c>
      <c r="L22" s="3">
        <v>0</v>
      </c>
      <c r="M22" s="3">
        <v>6.4247983817818808</v>
      </c>
      <c r="N22" s="3">
        <v>1.0509219451609799</v>
      </c>
      <c r="O22" s="3">
        <v>1.0270631222599449</v>
      </c>
      <c r="P22" s="3">
        <v>10.270373554982299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96.0421755027036</v>
      </c>
      <c r="D23" s="2">
        <v>42.396140000000003</v>
      </c>
      <c r="E23" s="2">
        <v>58.094929999999998</v>
      </c>
      <c r="F23" s="2">
        <v>75.948889999999992</v>
      </c>
      <c r="G23" s="2">
        <v>76.900110000000026</v>
      </c>
      <c r="H23" s="2">
        <v>77.505493455622471</v>
      </c>
      <c r="I23" s="2">
        <v>79.599999999999994</v>
      </c>
      <c r="J23" s="2">
        <v>5.1104300000000009</v>
      </c>
      <c r="K23" s="2">
        <v>26.700000000000003</v>
      </c>
      <c r="L23" s="2">
        <v>0</v>
      </c>
      <c r="M23" s="2">
        <v>6.4247983817818808</v>
      </c>
      <c r="N23" s="2">
        <v>1.0509219451609799</v>
      </c>
      <c r="O23" s="2">
        <v>1.0270631222599449</v>
      </c>
      <c r="P23" s="2">
        <v>10.270373554982299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96.0421755027036</v>
      </c>
      <c r="D24" s="1">
        <v>42.396140000000003</v>
      </c>
      <c r="E24" s="1">
        <v>49.781349999999996</v>
      </c>
      <c r="F24" s="1">
        <v>75.948889999999992</v>
      </c>
      <c r="G24" s="1">
        <v>68.500100000000032</v>
      </c>
      <c r="H24" s="1">
        <v>70.340116556797597</v>
      </c>
      <c r="I24" s="1">
        <v>73.599999999999994</v>
      </c>
      <c r="J24" s="1">
        <v>5.1104300000000009</v>
      </c>
      <c r="K24" s="1">
        <v>12.4</v>
      </c>
      <c r="L24" s="1">
        <v>0</v>
      </c>
      <c r="M24" s="1">
        <v>5.2544819479257017</v>
      </c>
      <c r="N24" s="1">
        <v>1.0509219451609799</v>
      </c>
      <c r="O24" s="1">
        <v>1.0270631222599449</v>
      </c>
      <c r="P24" s="1">
        <v>10.270373554982299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8.31358</v>
      </c>
      <c r="F25" s="1">
        <v>0</v>
      </c>
      <c r="G25" s="1">
        <v>8.40001</v>
      </c>
      <c r="H25" s="1">
        <v>7.1653768988248796</v>
      </c>
      <c r="I25" s="1">
        <v>6</v>
      </c>
      <c r="J25" s="1">
        <v>0</v>
      </c>
      <c r="K25" s="1">
        <v>14.3</v>
      </c>
      <c r="L25" s="1">
        <v>0</v>
      </c>
      <c r="M25" s="1">
        <v>1.1703164338561791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225.37678301015546</v>
      </c>
      <c r="D30" s="3">
        <v>152.08868999999999</v>
      </c>
      <c r="E30" s="3">
        <v>52.692459999999961</v>
      </c>
      <c r="F30" s="3">
        <v>106.54628</v>
      </c>
      <c r="G30" s="3">
        <v>231.59998999999999</v>
      </c>
      <c r="H30" s="3">
        <v>110.99168816279737</v>
      </c>
      <c r="I30" s="3">
        <v>91.009980000000013</v>
      </c>
      <c r="J30" s="3">
        <v>110.49404999999996</v>
      </c>
      <c r="K30" s="3">
        <v>70.700299999999999</v>
      </c>
      <c r="L30" s="3">
        <v>44.300719999999984</v>
      </c>
      <c r="M30" s="3">
        <v>53.883505920475272</v>
      </c>
      <c r="N30" s="3">
        <v>43.541091797376204</v>
      </c>
      <c r="O30" s="3">
        <v>56.463089901751694</v>
      </c>
      <c r="P30" s="3">
        <v>42.539112717386743</v>
      </c>
      <c r="Q30" s="3">
        <v>47.434795070220673</v>
      </c>
      <c r="R30" s="3">
        <v>56.582626767036416</v>
      </c>
    </row>
    <row r="31" spans="1:18" ht="11.25" customHeight="1" x14ac:dyDescent="0.25">
      <c r="A31" s="50" t="s">
        <v>321</v>
      </c>
      <c r="B31" s="51" t="s">
        <v>322</v>
      </c>
      <c r="C31" s="2">
        <v>28.900353491927</v>
      </c>
      <c r="D31" s="2">
        <v>24.997330000000002</v>
      </c>
      <c r="E31" s="2">
        <v>30.197420000000001</v>
      </c>
      <c r="F31" s="2">
        <v>27.597480000000001</v>
      </c>
      <c r="G31" s="2">
        <v>37.099620000000002</v>
      </c>
      <c r="H31" s="2">
        <v>38.90799656061904</v>
      </c>
      <c r="I31" s="2">
        <v>30.20261</v>
      </c>
      <c r="J31" s="2">
        <v>36.799999999999997</v>
      </c>
      <c r="K31" s="2">
        <v>43.4</v>
      </c>
      <c r="L31" s="2">
        <v>32.799999999999997</v>
      </c>
      <c r="M31" s="2">
        <v>43.350530237890467</v>
      </c>
      <c r="N31" s="2">
        <v>39.409572943536801</v>
      </c>
      <c r="O31" s="2">
        <v>47.291487532244197</v>
      </c>
      <c r="P31" s="2">
        <v>39.409572943536801</v>
      </c>
      <c r="Q31" s="2">
        <v>43.350530237890503</v>
      </c>
      <c r="R31" s="2">
        <v>52.546097258049102</v>
      </c>
    </row>
    <row r="32" spans="1:18" ht="11.25" customHeight="1" x14ac:dyDescent="0.25">
      <c r="A32" s="52" t="s">
        <v>323</v>
      </c>
      <c r="B32" s="53" t="s">
        <v>43</v>
      </c>
      <c r="C32" s="1">
        <v>28.900353491927</v>
      </c>
      <c r="D32" s="1">
        <v>24.997330000000002</v>
      </c>
      <c r="E32" s="1">
        <v>30.197420000000001</v>
      </c>
      <c r="F32" s="1">
        <v>27.597480000000001</v>
      </c>
      <c r="G32" s="1">
        <v>37.099620000000002</v>
      </c>
      <c r="H32" s="1">
        <v>38.90799656061904</v>
      </c>
      <c r="I32" s="1">
        <v>30.20261</v>
      </c>
      <c r="J32" s="1">
        <v>36.799999999999997</v>
      </c>
      <c r="K32" s="1">
        <v>43.4</v>
      </c>
      <c r="L32" s="1">
        <v>32.799999999999997</v>
      </c>
      <c r="M32" s="1">
        <v>43.350530237890467</v>
      </c>
      <c r="N32" s="1">
        <v>39.409572943536801</v>
      </c>
      <c r="O32" s="1">
        <v>47.291487532244197</v>
      </c>
      <c r="P32" s="1">
        <v>39.409572943536801</v>
      </c>
      <c r="Q32" s="1">
        <v>43.350530237890503</v>
      </c>
      <c r="R32" s="1">
        <v>52.546097258049102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23.096643611769107</v>
      </c>
      <c r="D34" s="2">
        <v>9.9338999999999817</v>
      </c>
      <c r="E34" s="2">
        <v>12.134129999999985</v>
      </c>
      <c r="F34" s="2">
        <v>8.81616</v>
      </c>
      <c r="G34" s="2">
        <v>2.2355800000000006</v>
      </c>
      <c r="H34" s="2">
        <v>2.2255253313662875</v>
      </c>
      <c r="I34" s="2">
        <v>1.1222599999999998</v>
      </c>
      <c r="J34" s="2">
        <v>10.29331</v>
      </c>
      <c r="K34" s="2">
        <v>6.5744899999999991</v>
      </c>
      <c r="L34" s="2">
        <v>3.2744000000000004</v>
      </c>
      <c r="M34" s="2">
        <v>1.0986911244864801</v>
      </c>
      <c r="N34" s="2">
        <v>0</v>
      </c>
      <c r="O34" s="2">
        <v>1.1066807017638878</v>
      </c>
      <c r="P34" s="2">
        <v>1.0990314872883742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10.533129114909823</v>
      </c>
      <c r="D35" s="2">
        <v>2.0322</v>
      </c>
      <c r="E35" s="2">
        <v>7.3295500000000002</v>
      </c>
      <c r="F35" s="2">
        <v>3.1596199999999999</v>
      </c>
      <c r="G35" s="2">
        <v>1.03226</v>
      </c>
      <c r="H35" s="2">
        <v>3.1329545866929158</v>
      </c>
      <c r="I35" s="2">
        <v>6.3430400000000091</v>
      </c>
      <c r="J35" s="2">
        <v>5.1765099999999533</v>
      </c>
      <c r="K35" s="2">
        <v>1.0745</v>
      </c>
      <c r="L35" s="2">
        <v>3.1252599999999888</v>
      </c>
      <c r="M35" s="2">
        <v>1.0748065348237299</v>
      </c>
      <c r="N35" s="2">
        <v>1.0504067873447118</v>
      </c>
      <c r="O35" s="2">
        <v>0</v>
      </c>
      <c r="P35" s="2">
        <v>0</v>
      </c>
      <c r="Q35" s="2">
        <v>1.0509219451609799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10.533129114909823</v>
      </c>
      <c r="D36" s="1">
        <v>2.0322</v>
      </c>
      <c r="E36" s="1">
        <v>7.3295500000000002</v>
      </c>
      <c r="F36" s="1">
        <v>3.1596199999999999</v>
      </c>
      <c r="G36" s="1">
        <v>1.03226</v>
      </c>
      <c r="H36" s="1">
        <v>3.1329545866929158</v>
      </c>
      <c r="I36" s="1">
        <v>6.3430400000000091</v>
      </c>
      <c r="J36" s="1">
        <v>5.1765099999999533</v>
      </c>
      <c r="K36" s="1">
        <v>1.0745</v>
      </c>
      <c r="L36" s="1">
        <v>3.1252599999999888</v>
      </c>
      <c r="M36" s="1">
        <v>1.0748065348237299</v>
      </c>
      <c r="N36" s="1">
        <v>1.0504067873447118</v>
      </c>
      <c r="O36" s="1">
        <v>0</v>
      </c>
      <c r="P36" s="1">
        <v>0</v>
      </c>
      <c r="Q36" s="1">
        <v>1.0509219451609799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16.432597687971729</v>
      </c>
      <c r="D38" s="2">
        <v>5.0999999999999996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15.405560332473501</v>
      </c>
      <c r="D40" s="1">
        <v>5.0999999999999996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1.0270373554982299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50.87485352083182</v>
      </c>
      <c r="D43" s="2">
        <v>17.331859999999999</v>
      </c>
      <c r="E43" s="2">
        <v>3.0313599999999812</v>
      </c>
      <c r="F43" s="2">
        <v>2.0192300000000003</v>
      </c>
      <c r="G43" s="2">
        <v>130.13244</v>
      </c>
      <c r="H43" s="2">
        <v>19.525559473368915</v>
      </c>
      <c r="I43" s="2">
        <v>10.24207</v>
      </c>
      <c r="J43" s="2">
        <v>22.4512</v>
      </c>
      <c r="K43" s="2">
        <v>9.1268999999999991</v>
      </c>
      <c r="L43" s="2">
        <v>4.1010600000000004</v>
      </c>
      <c r="M43" s="2">
        <v>4.1081244472256202</v>
      </c>
      <c r="N43" s="2">
        <v>3.0811120664946898</v>
      </c>
      <c r="O43" s="2">
        <v>7.1095141121529615</v>
      </c>
      <c r="P43" s="2">
        <v>2.0305082865615671</v>
      </c>
      <c r="Q43" s="2">
        <v>3.0333428871691899</v>
      </c>
      <c r="R43" s="2">
        <v>4.0365295089873108</v>
      </c>
    </row>
    <row r="44" spans="1:18" ht="11.25" customHeight="1" x14ac:dyDescent="0.25">
      <c r="A44" s="50" t="s">
        <v>328</v>
      </c>
      <c r="B44" s="51" t="s">
        <v>61</v>
      </c>
      <c r="C44" s="2">
        <v>59.233782363619</v>
      </c>
      <c r="D44" s="2">
        <v>20.100000000000001</v>
      </c>
      <c r="E44" s="2">
        <v>0</v>
      </c>
      <c r="F44" s="2">
        <v>0</v>
      </c>
      <c r="G44" s="2">
        <v>0</v>
      </c>
      <c r="H44" s="2">
        <v>0.9590866236670037</v>
      </c>
      <c r="I44" s="2">
        <v>0</v>
      </c>
      <c r="J44" s="2">
        <v>0</v>
      </c>
      <c r="K44" s="2">
        <v>10.52441</v>
      </c>
      <c r="L44" s="2">
        <v>0</v>
      </c>
      <c r="M44" s="2">
        <v>0</v>
      </c>
      <c r="N44" s="2">
        <v>0</v>
      </c>
      <c r="O44" s="2">
        <v>0.95540755559064483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36.305423219126979</v>
      </c>
      <c r="D45" s="2">
        <v>72.593400000000003</v>
      </c>
      <c r="E45" s="2">
        <v>0</v>
      </c>
      <c r="F45" s="2">
        <v>64.953789999999998</v>
      </c>
      <c r="G45" s="2">
        <v>61.100090000000002</v>
      </c>
      <c r="H45" s="2">
        <v>46.240565587083204</v>
      </c>
      <c r="I45" s="2">
        <v>43.1</v>
      </c>
      <c r="J45" s="2">
        <v>35.773029999999999</v>
      </c>
      <c r="K45" s="2">
        <v>0</v>
      </c>
      <c r="L45" s="2">
        <v>0</v>
      </c>
      <c r="M45" s="2">
        <v>4.25135357604898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36.305423219126979</v>
      </c>
      <c r="D51" s="1">
        <v>72.593400000000003</v>
      </c>
      <c r="E51" s="1">
        <v>0</v>
      </c>
      <c r="F51" s="1">
        <v>64.953789999999998</v>
      </c>
      <c r="G51" s="1">
        <v>61.100090000000002</v>
      </c>
      <c r="H51" s="1">
        <v>46.240565587083204</v>
      </c>
      <c r="I51" s="1">
        <v>43.1</v>
      </c>
      <c r="J51" s="1">
        <v>35.773029999999999</v>
      </c>
      <c r="K51" s="1">
        <v>0</v>
      </c>
      <c r="L51" s="1">
        <v>0</v>
      </c>
      <c r="M51" s="1">
        <v>4.25135357604898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5015.4753231039331</v>
      </c>
      <c r="D52" s="4">
        <v>3838.0251399999997</v>
      </c>
      <c r="E52" s="4">
        <v>3755.7890200000002</v>
      </c>
      <c r="F52" s="4">
        <v>4234.4717099999998</v>
      </c>
      <c r="G52" s="4">
        <v>4696.4882500000003</v>
      </c>
      <c r="H52" s="4">
        <v>4771.1084213305776</v>
      </c>
      <c r="I52" s="4">
        <v>5060.9149500000003</v>
      </c>
      <c r="J52" s="4">
        <v>4673.7876899999992</v>
      </c>
      <c r="K52" s="4">
        <v>3754.6325999999995</v>
      </c>
      <c r="L52" s="4">
        <v>3385.9788100000001</v>
      </c>
      <c r="M52" s="4">
        <v>4144.47039851923</v>
      </c>
      <c r="N52" s="4">
        <v>3395.4084270478374</v>
      </c>
      <c r="O52" s="4">
        <v>3149.4525346883329</v>
      </c>
      <c r="P52" s="4">
        <v>3048.1849327130981</v>
      </c>
      <c r="Q52" s="4">
        <v>2968.3146164268796</v>
      </c>
      <c r="R52" s="4">
        <v>3027.6197675877179</v>
      </c>
    </row>
    <row r="53" spans="1:18" ht="11.25" customHeight="1" x14ac:dyDescent="0.25">
      <c r="A53" s="48" t="s">
        <v>76</v>
      </c>
      <c r="B53" s="49" t="s">
        <v>77</v>
      </c>
      <c r="C53" s="3">
        <v>4269.5361554037327</v>
      </c>
      <c r="D53" s="3">
        <v>3351.2470699999999</v>
      </c>
      <c r="E53" s="3">
        <v>3213.0872600000002</v>
      </c>
      <c r="F53" s="3">
        <v>3011.8872699999997</v>
      </c>
      <c r="G53" s="3">
        <v>3385.1979200000005</v>
      </c>
      <c r="H53" s="3">
        <v>3634.6316827421542</v>
      </c>
      <c r="I53" s="3">
        <v>3762.6401800000003</v>
      </c>
      <c r="J53" s="3">
        <v>3203.7553399999997</v>
      </c>
      <c r="K53" s="3">
        <v>2499.3169999999996</v>
      </c>
      <c r="L53" s="3">
        <v>2647.9490000000001</v>
      </c>
      <c r="M53" s="3">
        <v>3043.4670906772344</v>
      </c>
      <c r="N53" s="3">
        <v>2399.5642742621494</v>
      </c>
      <c r="O53" s="3">
        <v>2390.0192925003553</v>
      </c>
      <c r="P53" s="3">
        <v>2159.2995053061877</v>
      </c>
      <c r="Q53" s="3">
        <v>1984.053736244565</v>
      </c>
      <c r="R53" s="3">
        <v>1906.1177313261994</v>
      </c>
    </row>
    <row r="54" spans="1:18" ht="11.25" customHeight="1" x14ac:dyDescent="0.25">
      <c r="A54" s="48" t="s">
        <v>331</v>
      </c>
      <c r="B54" s="49" t="s">
        <v>332</v>
      </c>
      <c r="C54" s="3">
        <v>745.9391677002003</v>
      </c>
      <c r="D54" s="3">
        <v>486.77807000000007</v>
      </c>
      <c r="E54" s="3">
        <v>542.70176000000015</v>
      </c>
      <c r="F54" s="3">
        <v>1222.5844400000001</v>
      </c>
      <c r="G54" s="3">
        <v>1311.29033</v>
      </c>
      <c r="H54" s="3">
        <v>1136.4767385884234</v>
      </c>
      <c r="I54" s="3">
        <v>1298.27477</v>
      </c>
      <c r="J54" s="3">
        <v>1470.03235</v>
      </c>
      <c r="K54" s="3">
        <v>1255.3155999999999</v>
      </c>
      <c r="L54" s="3">
        <v>738.02981000000011</v>
      </c>
      <c r="M54" s="3">
        <v>1101.0033078419956</v>
      </c>
      <c r="N54" s="3">
        <v>995.84415278568815</v>
      </c>
      <c r="O54" s="3">
        <v>759.43324218797773</v>
      </c>
      <c r="P54" s="3">
        <v>888.88542740691037</v>
      </c>
      <c r="Q54" s="3">
        <v>984.26088018231462</v>
      </c>
      <c r="R54" s="3">
        <v>1121.5020362615185</v>
      </c>
    </row>
    <row r="55" spans="1:18" ht="11.25" customHeight="1" x14ac:dyDescent="0.25">
      <c r="A55" s="50" t="s">
        <v>78</v>
      </c>
      <c r="B55" s="51" t="s">
        <v>79</v>
      </c>
      <c r="C55" s="2">
        <v>112.80646492003453</v>
      </c>
      <c r="D55" s="2">
        <v>119.39725999999999</v>
      </c>
      <c r="E55" s="2">
        <v>143.19884000000002</v>
      </c>
      <c r="F55" s="2">
        <v>180.40067999999999</v>
      </c>
      <c r="G55" s="2">
        <v>191.29169000000002</v>
      </c>
      <c r="H55" s="2">
        <v>118.18094153678163</v>
      </c>
      <c r="I55" s="2">
        <v>141.89695</v>
      </c>
      <c r="J55" s="2">
        <v>142.69954999999999</v>
      </c>
      <c r="K55" s="2">
        <v>140.09899000000001</v>
      </c>
      <c r="L55" s="2">
        <v>78.594899999999996</v>
      </c>
      <c r="M55" s="2">
        <v>163.24875368338189</v>
      </c>
      <c r="N55" s="2">
        <v>228.28693581258494</v>
      </c>
      <c r="O55" s="2">
        <v>101.81883500349282</v>
      </c>
      <c r="P55" s="2">
        <v>104.25310343291549</v>
      </c>
      <c r="Q55" s="2">
        <v>130.45808746065327</v>
      </c>
      <c r="R55" s="2">
        <v>155.75253783790146</v>
      </c>
    </row>
    <row r="56" spans="1:18" ht="11.25" customHeight="1" x14ac:dyDescent="0.25">
      <c r="A56" s="50" t="s">
        <v>80</v>
      </c>
      <c r="B56" s="51" t="s">
        <v>81</v>
      </c>
      <c r="C56" s="2">
        <v>588.34909716251036</v>
      </c>
      <c r="D56" s="2">
        <v>328.39609000000002</v>
      </c>
      <c r="E56" s="2">
        <v>356.11160000000001</v>
      </c>
      <c r="F56" s="2">
        <v>866.20443</v>
      </c>
      <c r="G56" s="2">
        <v>932.90738999999996</v>
      </c>
      <c r="H56" s="2">
        <v>813.38970096493767</v>
      </c>
      <c r="I56" s="2">
        <v>909.30466000000001</v>
      </c>
      <c r="J56" s="2">
        <v>1099.6009799999999</v>
      </c>
      <c r="K56" s="2">
        <v>951.10528999999997</v>
      </c>
      <c r="L56" s="2">
        <v>517.70075999999995</v>
      </c>
      <c r="M56" s="2">
        <v>732.87474921180865</v>
      </c>
      <c r="N56" s="2">
        <v>596.39820387885743</v>
      </c>
      <c r="O56" s="2">
        <v>533.22346422088503</v>
      </c>
      <c r="P56" s="2">
        <v>669.771663322824</v>
      </c>
      <c r="Q56" s="2">
        <v>705.52689404796081</v>
      </c>
      <c r="R56" s="2">
        <v>767.0297124295405</v>
      </c>
    </row>
    <row r="57" spans="1:18" ht="11.25" customHeight="1" x14ac:dyDescent="0.25">
      <c r="A57" s="55" t="s">
        <v>333</v>
      </c>
      <c r="B57" s="51" t="s">
        <v>82</v>
      </c>
      <c r="C57" s="2">
        <v>7.23703066781313</v>
      </c>
      <c r="D57" s="2">
        <v>4.0896000000000248</v>
      </c>
      <c r="E57" s="2">
        <v>5.1955300000001561</v>
      </c>
      <c r="F57" s="2">
        <v>5.2865599999999979</v>
      </c>
      <c r="G57" s="2">
        <v>3.787480000000075</v>
      </c>
      <c r="H57" s="2">
        <v>4.012812433316876</v>
      </c>
      <c r="I57" s="2">
        <v>3.7</v>
      </c>
      <c r="J57" s="2">
        <v>2.1164799999999646</v>
      </c>
      <c r="K57" s="2">
        <v>1.7068199999997915</v>
      </c>
      <c r="L57" s="2">
        <v>1.1869700000000725</v>
      </c>
      <c r="M57" s="2">
        <v>0.88152463726050045</v>
      </c>
      <c r="N57" s="2">
        <v>2.8681943305123747</v>
      </c>
      <c r="O57" s="2">
        <v>3.0811120664946996</v>
      </c>
      <c r="P57" s="2">
        <v>2.7702813638870931</v>
      </c>
      <c r="Q57" s="2">
        <v>2.4843633722771896</v>
      </c>
      <c r="R57" s="2">
        <v>2.2690360179612101</v>
      </c>
    </row>
    <row r="58" spans="1:18" ht="11.25" customHeight="1" x14ac:dyDescent="0.25">
      <c r="A58" s="55" t="s">
        <v>83</v>
      </c>
      <c r="B58" s="51" t="s">
        <v>84</v>
      </c>
      <c r="C58" s="2">
        <v>37.546574949842338</v>
      </c>
      <c r="D58" s="2">
        <v>34.895119999999999</v>
      </c>
      <c r="E58" s="2">
        <v>38.195789999999995</v>
      </c>
      <c r="F58" s="2">
        <v>170.69277</v>
      </c>
      <c r="G58" s="2">
        <v>183.30376999999999</v>
      </c>
      <c r="H58" s="2">
        <v>200.89328365338727</v>
      </c>
      <c r="I58" s="2">
        <v>243.37315999999998</v>
      </c>
      <c r="J58" s="2">
        <v>225.61533999999997</v>
      </c>
      <c r="K58" s="2">
        <v>162.40450000000001</v>
      </c>
      <c r="L58" s="2">
        <v>140.54718</v>
      </c>
      <c r="M58" s="2">
        <v>203.99828030954444</v>
      </c>
      <c r="N58" s="2">
        <v>168.29081876373348</v>
      </c>
      <c r="O58" s="2">
        <v>121.30983089710512</v>
      </c>
      <c r="P58" s="2">
        <v>112.09037928728384</v>
      </c>
      <c r="Q58" s="2">
        <v>145.79153530142329</v>
      </c>
      <c r="R58" s="2">
        <v>196.45074997611547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3668.0688468138233</v>
      </c>
      <c r="D60" s="4">
        <v>3986.2471599999999</v>
      </c>
      <c r="E60" s="4">
        <v>3815.0563899999997</v>
      </c>
      <c r="F60" s="4">
        <v>4313.8301099999999</v>
      </c>
      <c r="G60" s="4">
        <v>5007.7345100000002</v>
      </c>
      <c r="H60" s="4">
        <v>4932.775898305229</v>
      </c>
      <c r="I60" s="4">
        <v>4881.9163100000005</v>
      </c>
      <c r="J60" s="4">
        <v>4589.7753300000004</v>
      </c>
      <c r="K60" s="4">
        <v>4716.26433</v>
      </c>
      <c r="L60" s="4">
        <v>4617.3637500000004</v>
      </c>
      <c r="M60" s="4">
        <v>4719.3502688959998</v>
      </c>
      <c r="N60" s="4">
        <v>4221.1951848667222</v>
      </c>
      <c r="O60" s="4">
        <v>4668.2191649947436</v>
      </c>
      <c r="P60" s="4">
        <v>4373.5022504810686</v>
      </c>
      <c r="Q60" s="4">
        <v>4279.675667740813</v>
      </c>
      <c r="R60" s="4">
        <v>4506.8548772332115</v>
      </c>
    </row>
    <row r="61" spans="1:18" ht="11.25" customHeight="1" x14ac:dyDescent="0.25">
      <c r="A61" s="46" t="s">
        <v>89</v>
      </c>
      <c r="B61" s="47" t="s">
        <v>90</v>
      </c>
      <c r="C61" s="4">
        <v>1.5047358350565108</v>
      </c>
      <c r="D61" s="4">
        <v>1.4996299999999998</v>
      </c>
      <c r="E61" s="4">
        <v>1.6993399999999999</v>
      </c>
      <c r="F61" s="4">
        <v>36.80104</v>
      </c>
      <c r="G61" s="4">
        <v>33.899180000000001</v>
      </c>
      <c r="H61" s="4">
        <v>32.005350148084432</v>
      </c>
      <c r="I61" s="4">
        <v>33.900700000000008</v>
      </c>
      <c r="J61" s="4">
        <v>29.398610000000001</v>
      </c>
      <c r="K61" s="4">
        <v>26.40588</v>
      </c>
      <c r="L61" s="4">
        <v>24.599060000000001</v>
      </c>
      <c r="M61" s="4">
        <v>25.246006627057966</v>
      </c>
      <c r="N61" s="4">
        <v>23.95618218920027</v>
      </c>
      <c r="O61" s="4">
        <v>25.007246554932145</v>
      </c>
      <c r="P61" s="4">
        <v>25.245960823138525</v>
      </c>
      <c r="Q61" s="4">
        <v>24.744457271602418</v>
      </c>
      <c r="R61" s="4">
        <v>25.938699035823515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0.85985191416227091</v>
      </c>
      <c r="D68" s="3">
        <v>0.89962999999999993</v>
      </c>
      <c r="E68" s="3">
        <v>1.09934</v>
      </c>
      <c r="F68" s="3">
        <v>36.201039999999999</v>
      </c>
      <c r="G68" s="3">
        <v>33.399180000000001</v>
      </c>
      <c r="H68" s="3">
        <v>31.336581637527441</v>
      </c>
      <c r="I68" s="3">
        <v>33.800700000000006</v>
      </c>
      <c r="J68" s="3">
        <v>29.29861</v>
      </c>
      <c r="K68" s="3">
        <v>26.2</v>
      </c>
      <c r="L68" s="3">
        <v>24.49906</v>
      </c>
      <c r="M68" s="3">
        <v>25.150468268406964</v>
      </c>
      <c r="N68" s="3">
        <v>22.332030092133301</v>
      </c>
      <c r="O68" s="3">
        <v>23.383094457865177</v>
      </c>
      <c r="P68" s="3">
        <v>24.577192312581534</v>
      </c>
      <c r="Q68" s="3">
        <v>24.529495964637668</v>
      </c>
      <c r="R68" s="3">
        <v>25.723737728858765</v>
      </c>
    </row>
    <row r="69" spans="1:18" ht="11.25" customHeight="1" x14ac:dyDescent="0.25">
      <c r="A69" s="50" t="s">
        <v>559</v>
      </c>
      <c r="B69" s="51" t="s">
        <v>101</v>
      </c>
      <c r="C69" s="2">
        <v>0.85985191416227091</v>
      </c>
      <c r="D69" s="2">
        <v>0.89962999999999993</v>
      </c>
      <c r="E69" s="2">
        <v>1.09934</v>
      </c>
      <c r="F69" s="2">
        <v>0.9</v>
      </c>
      <c r="G69" s="2">
        <v>0.70015000000000005</v>
      </c>
      <c r="H69" s="2">
        <v>1.0270373554982399</v>
      </c>
      <c r="I69" s="2">
        <v>1.3341500000000002</v>
      </c>
      <c r="J69" s="2">
        <v>2.2986800000000001</v>
      </c>
      <c r="K69" s="2">
        <v>0.4</v>
      </c>
      <c r="L69" s="2">
        <v>0.39995999999999998</v>
      </c>
      <c r="M69" s="2">
        <v>3.2244149580028654</v>
      </c>
      <c r="N69" s="2">
        <v>0.19101547476440223</v>
      </c>
      <c r="O69" s="2">
        <v>0.38220105592434866</v>
      </c>
      <c r="P69" s="2">
        <v>0.21491085657699488</v>
      </c>
      <c r="Q69" s="2">
        <v>0.28663745694680609</v>
      </c>
      <c r="R69" s="2">
        <v>1.4808719663145147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35.30104</v>
      </c>
      <c r="G71" s="2">
        <v>32.69903</v>
      </c>
      <c r="H71" s="2">
        <v>30.309544282029201</v>
      </c>
      <c r="I71" s="2">
        <v>32.466550000000005</v>
      </c>
      <c r="J71" s="2">
        <v>26.999929999999999</v>
      </c>
      <c r="K71" s="2">
        <v>25.8</v>
      </c>
      <c r="L71" s="2">
        <v>24.0991</v>
      </c>
      <c r="M71" s="2">
        <v>21.9260533104041</v>
      </c>
      <c r="N71" s="2">
        <v>22.141014617368899</v>
      </c>
      <c r="O71" s="2">
        <v>23.000893401940829</v>
      </c>
      <c r="P71" s="2">
        <v>24.362281456004538</v>
      </c>
      <c r="Q71" s="2">
        <v>24.242858507690862</v>
      </c>
      <c r="R71" s="2">
        <v>24.242865762544252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0.64488392089423996</v>
      </c>
      <c r="D78" s="3">
        <v>0.6</v>
      </c>
      <c r="E78" s="3">
        <v>0.6</v>
      </c>
      <c r="F78" s="3">
        <v>0.6</v>
      </c>
      <c r="G78" s="3">
        <v>0.5</v>
      </c>
      <c r="H78" s="3">
        <v>0.66876851055699005</v>
      </c>
      <c r="I78" s="3">
        <v>0.1</v>
      </c>
      <c r="J78" s="3">
        <v>0.1</v>
      </c>
      <c r="K78" s="3">
        <v>0.20588000000000001</v>
      </c>
      <c r="L78" s="3">
        <v>0.1</v>
      </c>
      <c r="M78" s="3">
        <v>9.5538358650999994E-2</v>
      </c>
      <c r="N78" s="3">
        <v>1.6241520970669698</v>
      </c>
      <c r="O78" s="3">
        <v>1.6241520970669698</v>
      </c>
      <c r="P78" s="3">
        <v>0.66876851055699005</v>
      </c>
      <c r="Q78" s="3">
        <v>0.21496130696474999</v>
      </c>
      <c r="R78" s="3">
        <v>0.21496130696474999</v>
      </c>
    </row>
    <row r="79" spans="1:18" ht="11.25" customHeight="1" x14ac:dyDescent="0.25">
      <c r="A79" s="59" t="s">
        <v>117</v>
      </c>
      <c r="B79" s="47" t="s">
        <v>118</v>
      </c>
      <c r="C79" s="4">
        <v>18664.425351752561</v>
      </c>
      <c r="D79" s="4">
        <v>18866.349910000001</v>
      </c>
      <c r="E79" s="4">
        <v>18173.476490000001</v>
      </c>
      <c r="F79" s="4">
        <v>18689.207280000002</v>
      </c>
      <c r="G79" s="4">
        <v>18990.47478</v>
      </c>
      <c r="H79" s="4">
        <v>18929.174774063122</v>
      </c>
      <c r="I79" s="4">
        <v>18406.363689999998</v>
      </c>
      <c r="J79" s="4">
        <v>18653.22191</v>
      </c>
      <c r="K79" s="4">
        <v>18822.704500000003</v>
      </c>
      <c r="L79" s="4">
        <v>17968.856600000003</v>
      </c>
      <c r="M79" s="4">
        <v>18242.419101683026</v>
      </c>
      <c r="N79" s="4">
        <v>17638.102829517735</v>
      </c>
      <c r="O79" s="4">
        <v>18040.644692815287</v>
      </c>
      <c r="P79" s="4">
        <v>18087.556267782176</v>
      </c>
      <c r="Q79" s="4">
        <v>17379.672245569036</v>
      </c>
      <c r="R79" s="4">
        <v>17843.59538197592</v>
      </c>
    </row>
    <row r="80" spans="1:18" ht="11.25" customHeight="1" x14ac:dyDescent="0.25">
      <c r="A80" s="59" t="s">
        <v>560</v>
      </c>
      <c r="B80" s="47">
        <v>7200</v>
      </c>
      <c r="C80" s="4">
        <v>0.14331088112813545</v>
      </c>
      <c r="D80" s="4">
        <v>0.20005000000000001</v>
      </c>
      <c r="E80" s="4">
        <v>9.9989999999999996E-2</v>
      </c>
      <c r="F80" s="4">
        <v>0.2</v>
      </c>
      <c r="G80" s="4">
        <v>0.1</v>
      </c>
      <c r="H80" s="4">
        <v>2.3884589662749998E-2</v>
      </c>
      <c r="I80" s="4">
        <v>2.3989600000000002</v>
      </c>
      <c r="J80" s="4">
        <v>8.0997299999999992</v>
      </c>
      <c r="K80" s="4">
        <v>2.5</v>
      </c>
      <c r="L80" s="4">
        <v>1.50142</v>
      </c>
      <c r="M80" s="4">
        <v>1.3614216107767299</v>
      </c>
      <c r="N80" s="4">
        <v>1.2652627211197707</v>
      </c>
      <c r="O80" s="4">
        <v>0</v>
      </c>
      <c r="P80" s="4">
        <v>0.71628543794371435</v>
      </c>
      <c r="Q80" s="4">
        <v>0.16720637008985392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0.14331088112813545</v>
      </c>
      <c r="D81" s="3">
        <v>0.20005000000000001</v>
      </c>
      <c r="E81" s="3">
        <v>9.9989999999999996E-2</v>
      </c>
      <c r="F81" s="3">
        <v>0.2</v>
      </c>
      <c r="G81" s="3">
        <v>0.1</v>
      </c>
      <c r="H81" s="3">
        <v>2.3884589662749998E-2</v>
      </c>
      <c r="I81" s="3">
        <v>2.3989600000000002</v>
      </c>
      <c r="J81" s="3">
        <v>8.0997299999999992</v>
      </c>
      <c r="K81" s="3">
        <v>2.5</v>
      </c>
      <c r="L81" s="3">
        <v>1.50142</v>
      </c>
      <c r="M81" s="3">
        <v>1.2658832521257299</v>
      </c>
      <c r="N81" s="3">
        <v>1.2652627211197707</v>
      </c>
      <c r="O81" s="3">
        <v>0</v>
      </c>
      <c r="P81" s="3">
        <v>0.71628543794371435</v>
      </c>
      <c r="Q81" s="3">
        <v>0.16720637008985392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9.5538358650999994E-2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376</v>
      </c>
      <c r="B1" s="43" t="s">
        <v>238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1243209.7305818291</v>
      </c>
      <c r="D2" s="30">
        <v>1273356.3</v>
      </c>
      <c r="E2" s="30">
        <v>1264722.0999999999</v>
      </c>
      <c r="F2" s="30">
        <v>1289944.4000000001</v>
      </c>
      <c r="G2" s="30">
        <v>1306184.7</v>
      </c>
      <c r="H2" s="30">
        <v>1313373.3639056084</v>
      </c>
      <c r="I2" s="30">
        <v>1315304.9000000004</v>
      </c>
      <c r="J2" s="30">
        <v>1291528.5999999999</v>
      </c>
      <c r="K2" s="30">
        <v>1297531.5</v>
      </c>
      <c r="L2" s="30">
        <v>1225092.7000000002</v>
      </c>
      <c r="M2" s="30">
        <v>1276428.1073851141</v>
      </c>
      <c r="N2" s="30">
        <v>1218284.3221553457</v>
      </c>
      <c r="O2" s="30">
        <v>1208376.5405560331</v>
      </c>
      <c r="P2" s="30">
        <v>1208379.884398585</v>
      </c>
      <c r="Q2" s="30">
        <v>1161130.7681284042</v>
      </c>
      <c r="R2" s="30">
        <v>1182391.4445399826</v>
      </c>
    </row>
    <row r="3" spans="1:18" ht="11.25" customHeight="1" x14ac:dyDescent="0.25">
      <c r="A3" s="46" t="s">
        <v>4</v>
      </c>
      <c r="B3" s="47" t="s">
        <v>5</v>
      </c>
      <c r="C3" s="4">
        <v>61632.245456944991</v>
      </c>
      <c r="D3" s="4">
        <v>59885.203619999986</v>
      </c>
      <c r="E3" s="4">
        <v>57417.487959999984</v>
      </c>
      <c r="F3" s="4">
        <v>54335.729600000006</v>
      </c>
      <c r="G3" s="4">
        <v>56701.382939999938</v>
      </c>
      <c r="H3" s="4">
        <v>55169.275009823694</v>
      </c>
      <c r="I3" s="4">
        <v>58582.910280000033</v>
      </c>
      <c r="J3" s="4">
        <v>56117.800680000037</v>
      </c>
      <c r="K3" s="4">
        <v>56571.800119999978</v>
      </c>
      <c r="L3" s="4">
        <v>46513.804359999995</v>
      </c>
      <c r="M3" s="4">
        <v>53850.35902071085</v>
      </c>
      <c r="N3" s="4">
        <v>54455.906307127938</v>
      </c>
      <c r="O3" s="4">
        <v>48145.095887275638</v>
      </c>
      <c r="P3" s="4">
        <v>49328.95856165811</v>
      </c>
      <c r="Q3" s="4">
        <v>47317.903509189695</v>
      </c>
      <c r="R3" s="4">
        <v>46518.934135388263</v>
      </c>
    </row>
    <row r="4" spans="1:18" ht="11.25" customHeight="1" x14ac:dyDescent="0.25">
      <c r="A4" s="48" t="s">
        <v>304</v>
      </c>
      <c r="B4" s="49" t="s">
        <v>305</v>
      </c>
      <c r="C4" s="3">
        <v>54681.047707054116</v>
      </c>
      <c r="D4" s="3">
        <v>54757.285110000004</v>
      </c>
      <c r="E4" s="3">
        <v>51394.144289999997</v>
      </c>
      <c r="F4" s="3">
        <v>48182.878919999996</v>
      </c>
      <c r="G4" s="3">
        <v>50825.074769999948</v>
      </c>
      <c r="H4" s="3">
        <v>50552.601155343778</v>
      </c>
      <c r="I4" s="3">
        <v>53240.226090000026</v>
      </c>
      <c r="J4" s="3">
        <v>51223.148910000033</v>
      </c>
      <c r="K4" s="3">
        <v>51828.759559999991</v>
      </c>
      <c r="L4" s="3">
        <v>40767.825829999987</v>
      </c>
      <c r="M4" s="3">
        <v>48949.108652324539</v>
      </c>
      <c r="N4" s="3">
        <v>49526.460622244405</v>
      </c>
      <c r="O4" s="3">
        <v>44200.623310187519</v>
      </c>
      <c r="P4" s="3">
        <v>45335.732207197405</v>
      </c>
      <c r="Q4" s="3">
        <v>43951.391789441121</v>
      </c>
      <c r="R4" s="3">
        <v>42891.675166387919</v>
      </c>
    </row>
    <row r="5" spans="1:18" ht="11.25" customHeight="1" x14ac:dyDescent="0.25">
      <c r="A5" s="50" t="s">
        <v>306</v>
      </c>
      <c r="B5" s="51" t="s">
        <v>307</v>
      </c>
      <c r="C5" s="2">
        <v>28002.043269625432</v>
      </c>
      <c r="D5" s="2">
        <v>28662.994819999996</v>
      </c>
      <c r="E5" s="2">
        <v>26331.767390000005</v>
      </c>
      <c r="F5" s="2">
        <v>23257.577929999989</v>
      </c>
      <c r="G5" s="2">
        <v>27206.246969999942</v>
      </c>
      <c r="H5" s="2">
        <v>28894.309620596683</v>
      </c>
      <c r="I5" s="2">
        <v>30767.769550000026</v>
      </c>
      <c r="J5" s="2">
        <v>30019.135620000026</v>
      </c>
      <c r="K5" s="2">
        <v>31284.92964999998</v>
      </c>
      <c r="L5" s="2">
        <v>25182.032559999985</v>
      </c>
      <c r="M5" s="2">
        <v>30978.46666330217</v>
      </c>
      <c r="N5" s="2">
        <v>32340.261161638315</v>
      </c>
      <c r="O5" s="2">
        <v>28884.890356989989</v>
      </c>
      <c r="P5" s="2">
        <v>29514.505118768571</v>
      </c>
      <c r="Q5" s="2">
        <v>28285.829530292249</v>
      </c>
      <c r="R5" s="2">
        <v>28307.036196327215</v>
      </c>
    </row>
    <row r="6" spans="1:18" ht="11.25" customHeight="1" x14ac:dyDescent="0.25">
      <c r="A6" s="52" t="s">
        <v>6</v>
      </c>
      <c r="B6" s="53" t="s">
        <v>7</v>
      </c>
      <c r="C6" s="1">
        <v>91.480775104309402</v>
      </c>
      <c r="D6" s="1">
        <v>92.400210000001593</v>
      </c>
      <c r="E6" s="1">
        <v>324.69441000003064</v>
      </c>
      <c r="F6" s="1">
        <v>1256.2916200000097</v>
      </c>
      <c r="G6" s="1">
        <v>1075.0561399999656</v>
      </c>
      <c r="H6" s="1">
        <v>1190.6670676165327</v>
      </c>
      <c r="I6" s="1">
        <v>1134.8141000000146</v>
      </c>
      <c r="J6" s="1">
        <v>1151.0183300000256</v>
      </c>
      <c r="K6" s="1">
        <v>1364.4201999999852</v>
      </c>
      <c r="L6" s="1">
        <v>1102.3650199999854</v>
      </c>
      <c r="M6" s="1">
        <v>1246.9321807199397</v>
      </c>
      <c r="N6" s="1">
        <v>2397.5448501620795</v>
      </c>
      <c r="O6" s="1">
        <v>2674.6666471008884</v>
      </c>
      <c r="P6" s="1">
        <v>2792.1655088615512</v>
      </c>
      <c r="Q6" s="1">
        <v>1873.990980667636</v>
      </c>
      <c r="R6" s="1">
        <v>2013.9486665123554</v>
      </c>
    </row>
    <row r="7" spans="1:18" ht="11.25" customHeight="1" x14ac:dyDescent="0.25">
      <c r="A7" s="52" t="s">
        <v>8</v>
      </c>
      <c r="B7" s="53" t="s">
        <v>9</v>
      </c>
      <c r="C7" s="1">
        <v>2291.7012849948819</v>
      </c>
      <c r="D7" s="1">
        <v>2751.1799700000174</v>
      </c>
      <c r="E7" s="1">
        <v>2459.1915999999705</v>
      </c>
      <c r="F7" s="1">
        <v>1243.6514299999876</v>
      </c>
      <c r="G7" s="1">
        <v>3033.1565299999747</v>
      </c>
      <c r="H7" s="1">
        <v>2389.2826189498041</v>
      </c>
      <c r="I7" s="1">
        <v>2104.4256000000182</v>
      </c>
      <c r="J7" s="1">
        <v>2461.2048800000084</v>
      </c>
      <c r="K7" s="1">
        <v>2630.8739399999981</v>
      </c>
      <c r="L7" s="1">
        <v>1014.1758800000046</v>
      </c>
      <c r="M7" s="1">
        <v>1565.4112880159141</v>
      </c>
      <c r="N7" s="1">
        <v>1983.8950742994577</v>
      </c>
      <c r="O7" s="1">
        <v>2298.5524067415076</v>
      </c>
      <c r="P7" s="1">
        <v>3533.7611080734423</v>
      </c>
      <c r="Q7" s="1">
        <v>3268.6741313981724</v>
      </c>
      <c r="R7" s="1">
        <v>2724.2532561053422</v>
      </c>
    </row>
    <row r="8" spans="1:18" ht="11.25" customHeight="1" x14ac:dyDescent="0.25">
      <c r="A8" s="52" t="s">
        <v>10</v>
      </c>
      <c r="B8" s="53" t="s">
        <v>11</v>
      </c>
      <c r="C8" s="1">
        <v>25314.434149691962</v>
      </c>
      <c r="D8" s="1">
        <v>25499.914929999984</v>
      </c>
      <c r="E8" s="1">
        <v>23385.849529999996</v>
      </c>
      <c r="F8" s="1">
        <v>20450.299049999991</v>
      </c>
      <c r="G8" s="1">
        <v>22799.915069999995</v>
      </c>
      <c r="H8" s="1">
        <v>24680.891972184007</v>
      </c>
      <c r="I8" s="1">
        <v>26962.843569999997</v>
      </c>
      <c r="J8" s="1">
        <v>25657.396339999992</v>
      </c>
      <c r="K8" s="1">
        <v>26621.685639999996</v>
      </c>
      <c r="L8" s="1">
        <v>22643.090219999995</v>
      </c>
      <c r="M8" s="1">
        <v>27860.003139824796</v>
      </c>
      <c r="N8" s="1">
        <v>27715.100664656675</v>
      </c>
      <c r="O8" s="1">
        <v>23554.584195357402</v>
      </c>
      <c r="P8" s="1">
        <v>22842.147624032776</v>
      </c>
      <c r="Q8" s="1">
        <v>22789.295851806441</v>
      </c>
      <c r="R8" s="1">
        <v>23173.098614661627</v>
      </c>
    </row>
    <row r="9" spans="1:18" ht="11.25" customHeight="1" x14ac:dyDescent="0.25">
      <c r="A9" s="52" t="s">
        <v>12</v>
      </c>
      <c r="B9" s="53" t="s">
        <v>13</v>
      </c>
      <c r="C9" s="1">
        <v>304.42705983428186</v>
      </c>
      <c r="D9" s="1">
        <v>319.49970999999675</v>
      </c>
      <c r="E9" s="1">
        <v>162.03184999999999</v>
      </c>
      <c r="F9" s="1">
        <v>307.33582999999999</v>
      </c>
      <c r="G9" s="1">
        <v>298.11923000000002</v>
      </c>
      <c r="H9" s="1">
        <v>633.46796184633922</v>
      </c>
      <c r="I9" s="1">
        <v>565.68628000000001</v>
      </c>
      <c r="J9" s="1">
        <v>749.51607000000013</v>
      </c>
      <c r="K9" s="1">
        <v>667.94987000000003</v>
      </c>
      <c r="L9" s="1">
        <v>422.40143999999998</v>
      </c>
      <c r="M9" s="1">
        <v>306.12005474151727</v>
      </c>
      <c r="N9" s="1">
        <v>243.72057252009807</v>
      </c>
      <c r="O9" s="1">
        <v>357.08710779018952</v>
      </c>
      <c r="P9" s="1">
        <v>346.4308778008043</v>
      </c>
      <c r="Q9" s="1">
        <v>353.86856641999464</v>
      </c>
      <c r="R9" s="1">
        <v>395.73565904788751</v>
      </c>
    </row>
    <row r="10" spans="1:18" ht="11.25" customHeight="1" x14ac:dyDescent="0.25">
      <c r="A10" s="50" t="s">
        <v>14</v>
      </c>
      <c r="B10" s="51" t="s">
        <v>15</v>
      </c>
      <c r="C10" s="2">
        <v>628.44768745116141</v>
      </c>
      <c r="D10" s="2">
        <v>543.09204</v>
      </c>
      <c r="E10" s="2">
        <v>466.80012999999997</v>
      </c>
      <c r="F10" s="2">
        <v>414.30406999999997</v>
      </c>
      <c r="G10" s="2">
        <v>359.70126000000005</v>
      </c>
      <c r="H10" s="2">
        <v>351.3178885856845</v>
      </c>
      <c r="I10" s="2">
        <v>345.10233999999997</v>
      </c>
      <c r="J10" s="2">
        <v>316.39792999999997</v>
      </c>
      <c r="K10" s="2">
        <v>377.90741999999995</v>
      </c>
      <c r="L10" s="2">
        <v>325.50076999999999</v>
      </c>
      <c r="M10" s="2">
        <v>550.06099135288878</v>
      </c>
      <c r="N10" s="2">
        <v>422.71065292723841</v>
      </c>
      <c r="O10" s="2">
        <v>352.70351332704342</v>
      </c>
      <c r="P10" s="2">
        <v>370.21136544641638</v>
      </c>
      <c r="Q10" s="2">
        <v>282.05301187391996</v>
      </c>
      <c r="R10" s="2">
        <v>300.18073485058386</v>
      </c>
    </row>
    <row r="11" spans="1:18" ht="11.25" customHeight="1" x14ac:dyDescent="0.25">
      <c r="A11" s="50" t="s">
        <v>308</v>
      </c>
      <c r="B11" s="51" t="s">
        <v>309</v>
      </c>
      <c r="C11" s="2">
        <v>25431.014318849298</v>
      </c>
      <c r="D11" s="2">
        <v>24931.692850000007</v>
      </c>
      <c r="E11" s="2">
        <v>23666.269449999993</v>
      </c>
      <c r="F11" s="2">
        <v>23554.698570000004</v>
      </c>
      <c r="G11" s="2">
        <v>22102.025980000002</v>
      </c>
      <c r="H11" s="2">
        <v>20272.355089281766</v>
      </c>
      <c r="I11" s="2">
        <v>20973.847250000003</v>
      </c>
      <c r="J11" s="2">
        <v>19699.007389999999</v>
      </c>
      <c r="K11" s="2">
        <v>18946.907610000002</v>
      </c>
      <c r="L11" s="2">
        <v>14349.998190000002</v>
      </c>
      <c r="M11" s="2">
        <v>16495.843032036719</v>
      </c>
      <c r="N11" s="2">
        <v>15801.801063350547</v>
      </c>
      <c r="O11" s="2">
        <v>13960.812399301956</v>
      </c>
      <c r="P11" s="2">
        <v>14376.794305858024</v>
      </c>
      <c r="Q11" s="2">
        <v>14271.44559685783</v>
      </c>
      <c r="R11" s="2">
        <v>13381.274377664422</v>
      </c>
    </row>
    <row r="12" spans="1:18" ht="11.25" customHeight="1" x14ac:dyDescent="0.25">
      <c r="A12" s="52" t="s">
        <v>16</v>
      </c>
      <c r="B12" s="53" t="s">
        <v>17</v>
      </c>
      <c r="C12" s="1">
        <v>25431.014318849298</v>
      </c>
      <c r="D12" s="1">
        <v>24931.692850000007</v>
      </c>
      <c r="E12" s="1">
        <v>23666.269449999993</v>
      </c>
      <c r="F12" s="1">
        <v>23554.698570000004</v>
      </c>
      <c r="G12" s="1">
        <v>22102.025980000002</v>
      </c>
      <c r="H12" s="1">
        <v>20272.355089281766</v>
      </c>
      <c r="I12" s="1">
        <v>20973.847250000003</v>
      </c>
      <c r="J12" s="1">
        <v>19699.007389999999</v>
      </c>
      <c r="K12" s="1">
        <v>18946.907610000002</v>
      </c>
      <c r="L12" s="1">
        <v>14349.998190000002</v>
      </c>
      <c r="M12" s="1">
        <v>16495.843032036719</v>
      </c>
      <c r="N12" s="1">
        <v>15801.801063350547</v>
      </c>
      <c r="O12" s="1">
        <v>13960.812399301956</v>
      </c>
      <c r="P12" s="1">
        <v>14376.794305858024</v>
      </c>
      <c r="Q12" s="1">
        <v>14271.44559685783</v>
      </c>
      <c r="R12" s="1">
        <v>13381.274377664422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619.54243112823087</v>
      </c>
      <c r="D14" s="2">
        <v>619.50540000000001</v>
      </c>
      <c r="E14" s="2">
        <v>929.30731999999989</v>
      </c>
      <c r="F14" s="2">
        <v>956.29834999999991</v>
      </c>
      <c r="G14" s="2">
        <v>1157.1005600000001</v>
      </c>
      <c r="H14" s="2">
        <v>1034.6185568796384</v>
      </c>
      <c r="I14" s="2">
        <v>1153.50695</v>
      </c>
      <c r="J14" s="2">
        <v>1188.60797</v>
      </c>
      <c r="K14" s="2">
        <v>1219.0148799999999</v>
      </c>
      <c r="L14" s="2">
        <v>910.29431</v>
      </c>
      <c r="M14" s="2">
        <v>924.73796563277222</v>
      </c>
      <c r="N14" s="2">
        <v>961.68774432830423</v>
      </c>
      <c r="O14" s="2">
        <v>1002.2170405685121</v>
      </c>
      <c r="P14" s="2">
        <v>1074.221417124402</v>
      </c>
      <c r="Q14" s="2">
        <v>1112.0636504171243</v>
      </c>
      <c r="R14" s="2">
        <v>903.1838575456992</v>
      </c>
    </row>
    <row r="15" spans="1:18" ht="11.25" customHeight="1" x14ac:dyDescent="0.25">
      <c r="A15" s="54" t="s">
        <v>310</v>
      </c>
      <c r="B15" s="49" t="s">
        <v>311</v>
      </c>
      <c r="C15" s="3">
        <v>6750.4560643759623</v>
      </c>
      <c r="D15" s="3">
        <v>4932.3185100000001</v>
      </c>
      <c r="E15" s="3">
        <v>5823.5471699999998</v>
      </c>
      <c r="F15" s="3">
        <v>5911.5599300000003</v>
      </c>
      <c r="G15" s="3">
        <v>5891.0858500000004</v>
      </c>
      <c r="H15" s="3">
        <v>4621.6418491297591</v>
      </c>
      <c r="I15" s="3">
        <v>5378.684189999999</v>
      </c>
      <c r="J15" s="3">
        <v>4829.6531299999997</v>
      </c>
      <c r="K15" s="3">
        <v>4772.7399700000005</v>
      </c>
      <c r="L15" s="3">
        <v>5691.6324700000005</v>
      </c>
      <c r="M15" s="3">
        <v>4826.7788962831919</v>
      </c>
      <c r="N15" s="3">
        <v>5003.3823518991312</v>
      </c>
      <c r="O15" s="3">
        <v>3943.8754623465629</v>
      </c>
      <c r="P15" s="3">
        <v>3926.3017342256635</v>
      </c>
      <c r="Q15" s="3">
        <v>3090.7402475024701</v>
      </c>
      <c r="R15" s="3">
        <v>3424.2619391571698</v>
      </c>
    </row>
    <row r="16" spans="1:18" ht="11.25" customHeight="1" x14ac:dyDescent="0.25">
      <c r="A16" s="50" t="s">
        <v>22</v>
      </c>
      <c r="B16" s="51" t="s">
        <v>23</v>
      </c>
      <c r="C16" s="2">
        <v>3685.3801104140944</v>
      </c>
      <c r="D16" s="2">
        <v>2084.2247199999993</v>
      </c>
      <c r="E16" s="2">
        <v>2979.8949299999999</v>
      </c>
      <c r="F16" s="2">
        <v>3256.7787599999992</v>
      </c>
      <c r="G16" s="2">
        <v>3215.0966000000008</v>
      </c>
      <c r="H16" s="2">
        <v>1960.8737860999008</v>
      </c>
      <c r="I16" s="2">
        <v>2489.8286699999999</v>
      </c>
      <c r="J16" s="2">
        <v>2162.1142500000005</v>
      </c>
      <c r="K16" s="2">
        <v>2000.6877099999997</v>
      </c>
      <c r="L16" s="2">
        <v>3002.3235500000005</v>
      </c>
      <c r="M16" s="2">
        <v>1914.1279958902132</v>
      </c>
      <c r="N16" s="2">
        <v>1774.5505111940233</v>
      </c>
      <c r="O16" s="2">
        <v>875.99062008555143</v>
      </c>
      <c r="P16" s="2">
        <v>916.50978447157479</v>
      </c>
      <c r="Q16" s="2">
        <v>70.437564398795757</v>
      </c>
      <c r="R16" s="2">
        <v>566.91840682428881</v>
      </c>
    </row>
    <row r="17" spans="1:18" ht="11.25" customHeight="1" x14ac:dyDescent="0.25">
      <c r="A17" s="55" t="s">
        <v>25</v>
      </c>
      <c r="B17" s="51" t="s">
        <v>26</v>
      </c>
      <c r="C17" s="2">
        <v>380.92839476342488</v>
      </c>
      <c r="D17" s="2">
        <v>400.97670000000005</v>
      </c>
      <c r="E17" s="2">
        <v>441.37288000000001</v>
      </c>
      <c r="F17" s="2">
        <v>356.20012999999994</v>
      </c>
      <c r="G17" s="2">
        <v>285.91206999999997</v>
      </c>
      <c r="H17" s="2">
        <v>414.66001954697225</v>
      </c>
      <c r="I17" s="2">
        <v>477.77452000000005</v>
      </c>
      <c r="J17" s="2">
        <v>510.43240000000003</v>
      </c>
      <c r="K17" s="2">
        <v>512.12531999999999</v>
      </c>
      <c r="L17" s="2">
        <v>420.20310000000001</v>
      </c>
      <c r="M17" s="2">
        <v>399.51958050883013</v>
      </c>
      <c r="N17" s="2">
        <v>427.17493254232022</v>
      </c>
      <c r="O17" s="2">
        <v>440.58250918513426</v>
      </c>
      <c r="P17" s="2">
        <v>297.45864364112288</v>
      </c>
      <c r="Q17" s="2">
        <v>324.68738792648389</v>
      </c>
      <c r="R17" s="2">
        <v>344.68957379568457</v>
      </c>
    </row>
    <row r="18" spans="1:18" ht="11.25" customHeight="1" x14ac:dyDescent="0.25">
      <c r="A18" s="56" t="s">
        <v>312</v>
      </c>
      <c r="B18" s="51" t="s">
        <v>24</v>
      </c>
      <c r="C18" s="2">
        <v>2531.2853610547231</v>
      </c>
      <c r="D18" s="2">
        <v>2312.9181600000002</v>
      </c>
      <c r="E18" s="2">
        <v>2263.7038399999997</v>
      </c>
      <c r="F18" s="2">
        <v>2180.6802899999993</v>
      </c>
      <c r="G18" s="2">
        <v>2277.2779900000005</v>
      </c>
      <c r="H18" s="2">
        <v>2133.8506657726066</v>
      </c>
      <c r="I18" s="2">
        <v>2307.7886000000003</v>
      </c>
      <c r="J18" s="2">
        <v>2041.5067899999995</v>
      </c>
      <c r="K18" s="2">
        <v>2123.8113499999999</v>
      </c>
      <c r="L18" s="2">
        <v>2132.4166899999996</v>
      </c>
      <c r="M18" s="2">
        <v>2387.9801621544661</v>
      </c>
      <c r="N18" s="2">
        <v>2692.2697561112859</v>
      </c>
      <c r="O18" s="2">
        <v>2494.0261220429643</v>
      </c>
      <c r="P18" s="2">
        <v>2578.1020893236791</v>
      </c>
      <c r="Q18" s="2">
        <v>2571.412210984312</v>
      </c>
      <c r="R18" s="2">
        <v>2406.610154289499</v>
      </c>
    </row>
    <row r="19" spans="1:18" ht="11.25" customHeight="1" x14ac:dyDescent="0.25">
      <c r="A19" s="55" t="s">
        <v>27</v>
      </c>
      <c r="B19" s="51" t="s">
        <v>28</v>
      </c>
      <c r="C19" s="2">
        <v>152.8621981437187</v>
      </c>
      <c r="D19" s="2">
        <v>134.19893000000002</v>
      </c>
      <c r="E19" s="2">
        <v>138.57552000000001</v>
      </c>
      <c r="F19" s="2">
        <v>117.90075000000002</v>
      </c>
      <c r="G19" s="2">
        <v>112.79919000000002</v>
      </c>
      <c r="H19" s="2">
        <v>112.25737771027944</v>
      </c>
      <c r="I19" s="2">
        <v>103.2924</v>
      </c>
      <c r="J19" s="2">
        <v>115.59969</v>
      </c>
      <c r="K19" s="2">
        <v>136.11559000000003</v>
      </c>
      <c r="L19" s="2">
        <v>136.68913000000003</v>
      </c>
      <c r="M19" s="2">
        <v>125.1511577296822</v>
      </c>
      <c r="N19" s="2">
        <v>109.3871520515012</v>
      </c>
      <c r="O19" s="2">
        <v>133.27621103291239</v>
      </c>
      <c r="P19" s="2">
        <v>134.23121678928737</v>
      </c>
      <c r="Q19" s="2">
        <v>124.20308419287899</v>
      </c>
      <c r="R19" s="2">
        <v>106.04380424769744</v>
      </c>
    </row>
    <row r="20" spans="1:18" ht="11.25" customHeight="1" x14ac:dyDescent="0.25">
      <c r="A20" s="48" t="s">
        <v>29</v>
      </c>
      <c r="B20" s="49" t="s">
        <v>30</v>
      </c>
      <c r="C20" s="3">
        <v>200.74168551490709</v>
      </c>
      <c r="D20" s="3">
        <v>195.59999999999997</v>
      </c>
      <c r="E20" s="3">
        <v>199.79650000000001</v>
      </c>
      <c r="F20" s="3">
        <v>241.29075</v>
      </c>
      <c r="G20" s="3">
        <v>-14.777680000000004</v>
      </c>
      <c r="H20" s="3">
        <v>-4.9679946498519172</v>
      </c>
      <c r="I20" s="3">
        <v>-36</v>
      </c>
      <c r="J20" s="3">
        <v>64.998639999999995</v>
      </c>
      <c r="K20" s="3">
        <v>-29.69941</v>
      </c>
      <c r="L20" s="3">
        <v>54.346060000000001</v>
      </c>
      <c r="M20" s="3">
        <v>74.471472103109804</v>
      </c>
      <c r="N20" s="3">
        <v>-73.9366670155935</v>
      </c>
      <c r="O20" s="3">
        <v>0.59711474156874544</v>
      </c>
      <c r="P20" s="3">
        <v>66.924620235024406</v>
      </c>
      <c r="Q20" s="3">
        <v>275.77147224610701</v>
      </c>
      <c r="R20" s="3">
        <v>202.9970298431852</v>
      </c>
    </row>
    <row r="21" spans="1:18" ht="11.25" customHeight="1" x14ac:dyDescent="0.25">
      <c r="A21" s="46" t="s">
        <v>31</v>
      </c>
      <c r="B21" s="47" t="s">
        <v>32</v>
      </c>
      <c r="C21" s="4">
        <v>582305.04237042018</v>
      </c>
      <c r="D21" s="4">
        <v>598386.18627999991</v>
      </c>
      <c r="E21" s="4">
        <v>594927.60106000002</v>
      </c>
      <c r="F21" s="4">
        <v>599966.24884000001</v>
      </c>
      <c r="G21" s="4">
        <v>604585.28980000003</v>
      </c>
      <c r="H21" s="4">
        <v>604477.59660781105</v>
      </c>
      <c r="I21" s="4">
        <v>604284.16761000012</v>
      </c>
      <c r="J21" s="4">
        <v>588833.34957999992</v>
      </c>
      <c r="K21" s="4">
        <v>586889.81984000001</v>
      </c>
      <c r="L21" s="4">
        <v>555028.73236999998</v>
      </c>
      <c r="M21" s="4">
        <v>553179.15573103586</v>
      </c>
      <c r="N21" s="4">
        <v>536690.58392366196</v>
      </c>
      <c r="O21" s="4">
        <v>516462.67397570796</v>
      </c>
      <c r="P21" s="4">
        <v>509345.39442851616</v>
      </c>
      <c r="Q21" s="4">
        <v>508435.51055680489</v>
      </c>
      <c r="R21" s="4">
        <v>515072.50695231993</v>
      </c>
    </row>
    <row r="22" spans="1:18" ht="11.25" customHeight="1" x14ac:dyDescent="0.25">
      <c r="A22" s="48" t="s">
        <v>313</v>
      </c>
      <c r="B22" s="49" t="s">
        <v>314</v>
      </c>
      <c r="C22" s="3">
        <v>7152.9823394301584</v>
      </c>
      <c r="D22" s="3">
        <v>6031.6901100000159</v>
      </c>
      <c r="E22" s="3">
        <v>8244.814079999951</v>
      </c>
      <c r="F22" s="3">
        <v>7324.0220300000337</v>
      </c>
      <c r="G22" s="3">
        <v>4862.8736599999947</v>
      </c>
      <c r="H22" s="3">
        <v>7834.2606567970033</v>
      </c>
      <c r="I22" s="3">
        <v>6494.3634099999736</v>
      </c>
      <c r="J22" s="3">
        <v>6608.7651599999681</v>
      </c>
      <c r="K22" s="3">
        <v>4778.3283100000308</v>
      </c>
      <c r="L22" s="3">
        <v>5042.2562299999781</v>
      </c>
      <c r="M22" s="3">
        <v>3998.0685863062313</v>
      </c>
      <c r="N22" s="3">
        <v>4130.9772690527816</v>
      </c>
      <c r="O22" s="3">
        <v>2633.1125537713497</v>
      </c>
      <c r="P22" s="3">
        <v>3511.008956684961</v>
      </c>
      <c r="Q22" s="3">
        <v>3310.6172252418673</v>
      </c>
      <c r="R22" s="3">
        <v>3677.7625957092714</v>
      </c>
    </row>
    <row r="23" spans="1:18" ht="11.25" customHeight="1" x14ac:dyDescent="0.25">
      <c r="A23" s="50" t="s">
        <v>315</v>
      </c>
      <c r="B23" s="51" t="s">
        <v>316</v>
      </c>
      <c r="C23" s="2">
        <v>8299.2035477207264</v>
      </c>
      <c r="D23" s="2">
        <v>6332.7981500000133</v>
      </c>
      <c r="E23" s="2">
        <v>9546.0147699999507</v>
      </c>
      <c r="F23" s="2">
        <v>8094.4205500000344</v>
      </c>
      <c r="G23" s="2">
        <v>6070.5774199999951</v>
      </c>
      <c r="H23" s="2">
        <v>7410.6209090613229</v>
      </c>
      <c r="I23" s="2">
        <v>7329.6715299999742</v>
      </c>
      <c r="J23" s="2">
        <v>7659.9505299999673</v>
      </c>
      <c r="K23" s="2">
        <v>5498.0131900000306</v>
      </c>
      <c r="L23" s="2">
        <v>5703.6507399999782</v>
      </c>
      <c r="M23" s="2">
        <v>4570.0088382709964</v>
      </c>
      <c r="N23" s="2">
        <v>4316.0133903310052</v>
      </c>
      <c r="O23" s="2">
        <v>4378.5772880325985</v>
      </c>
      <c r="P23" s="2">
        <v>4657.879872604346</v>
      </c>
      <c r="Q23" s="2">
        <v>5288.4517763226286</v>
      </c>
      <c r="R23" s="2">
        <v>4933.8349355588671</v>
      </c>
    </row>
    <row r="24" spans="1:18" ht="11.25" customHeight="1" x14ac:dyDescent="0.25">
      <c r="A24" s="52" t="s">
        <v>33</v>
      </c>
      <c r="B24" s="53" t="s">
        <v>34</v>
      </c>
      <c r="C24" s="1">
        <v>2208.6554036101802</v>
      </c>
      <c r="D24" s="1">
        <v>-442.80760999998358</v>
      </c>
      <c r="E24" s="1">
        <v>1682.5973499999523</v>
      </c>
      <c r="F24" s="1">
        <v>280.79906000003336</v>
      </c>
      <c r="G24" s="1">
        <v>-1550.7140799999995</v>
      </c>
      <c r="H24" s="1">
        <v>-135.21100157312867</v>
      </c>
      <c r="I24" s="1">
        <v>-608.31364000001577</v>
      </c>
      <c r="J24" s="1">
        <v>1123.2892099999617</v>
      </c>
      <c r="K24" s="1">
        <v>-731.10334999996667</v>
      </c>
      <c r="L24" s="1">
        <v>-52.703150000024266</v>
      </c>
      <c r="M24" s="1">
        <v>-1096.6609830880475</v>
      </c>
      <c r="N24" s="1">
        <v>-1348.9783980661032</v>
      </c>
      <c r="O24" s="1">
        <v>-981.05920569301452</v>
      </c>
      <c r="P24" s="1">
        <v>-603.70795172856401</v>
      </c>
      <c r="Q24" s="1">
        <v>-39.147099741874626</v>
      </c>
      <c r="R24" s="1">
        <v>137.54976803514</v>
      </c>
    </row>
    <row r="25" spans="1:18" ht="11.25" customHeight="1" x14ac:dyDescent="0.25">
      <c r="A25" s="52" t="s">
        <v>35</v>
      </c>
      <c r="B25" s="53" t="s">
        <v>36</v>
      </c>
      <c r="C25" s="1">
        <v>6090.5481441105458</v>
      </c>
      <c r="D25" s="1">
        <v>6775.6057599999967</v>
      </c>
      <c r="E25" s="1">
        <v>7863.4174199999979</v>
      </c>
      <c r="F25" s="1">
        <v>7813.6214900000014</v>
      </c>
      <c r="G25" s="1">
        <v>7621.2914999999939</v>
      </c>
      <c r="H25" s="1">
        <v>7545.8319106344516</v>
      </c>
      <c r="I25" s="1">
        <v>7937.9851699999899</v>
      </c>
      <c r="J25" s="1">
        <v>6536.6613200000056</v>
      </c>
      <c r="K25" s="1">
        <v>6229.1165399999973</v>
      </c>
      <c r="L25" s="1">
        <v>5756.3538900000021</v>
      </c>
      <c r="M25" s="1">
        <v>5666.6698213590444</v>
      </c>
      <c r="N25" s="1">
        <v>5664.9917883971084</v>
      </c>
      <c r="O25" s="1">
        <v>5359.636493725613</v>
      </c>
      <c r="P25" s="1">
        <v>5261.5878243329098</v>
      </c>
      <c r="Q25" s="1">
        <v>5327.5988760645032</v>
      </c>
      <c r="R25" s="1">
        <v>4796.2851675237271</v>
      </c>
    </row>
    <row r="26" spans="1:18" ht="11.25" customHeight="1" x14ac:dyDescent="0.25">
      <c r="A26" s="50" t="s">
        <v>317</v>
      </c>
      <c r="B26" s="51" t="s">
        <v>318</v>
      </c>
      <c r="C26" s="2">
        <v>-1146.2212082905669</v>
      </c>
      <c r="D26" s="2">
        <v>-301.10803999999666</v>
      </c>
      <c r="E26" s="2">
        <v>-1301.2006899999997</v>
      </c>
      <c r="F26" s="2">
        <v>-770.39852000000042</v>
      </c>
      <c r="G26" s="2">
        <v>-1207.7037600000001</v>
      </c>
      <c r="H26" s="2">
        <v>423.63974773568088</v>
      </c>
      <c r="I26" s="2">
        <v>-835.30812000000049</v>
      </c>
      <c r="J26" s="2">
        <v>-1051.1853699999999</v>
      </c>
      <c r="K26" s="2">
        <v>-719.68487999999979</v>
      </c>
      <c r="L26" s="2">
        <v>-661.39451000000031</v>
      </c>
      <c r="M26" s="2">
        <v>-571.94025196476548</v>
      </c>
      <c r="N26" s="2">
        <v>-185.03612127822345</v>
      </c>
      <c r="O26" s="2">
        <v>-1745.4647342612489</v>
      </c>
      <c r="P26" s="2">
        <v>-1146.8709159193852</v>
      </c>
      <c r="Q26" s="2">
        <v>-1977.8345510807617</v>
      </c>
      <c r="R26" s="2">
        <v>-1256.0723398495959</v>
      </c>
    </row>
    <row r="27" spans="1:18" ht="11.25" customHeight="1" x14ac:dyDescent="0.25">
      <c r="A27" s="52" t="s">
        <v>37</v>
      </c>
      <c r="B27" s="53" t="s">
        <v>38</v>
      </c>
      <c r="C27" s="1">
        <v>-996.94264802012867</v>
      </c>
      <c r="D27" s="1">
        <v>-133.00641999999664</v>
      </c>
      <c r="E27" s="1">
        <v>-1040.2006199999996</v>
      </c>
      <c r="F27" s="1">
        <v>-497.99873000000048</v>
      </c>
      <c r="G27" s="1">
        <v>-1010.7030100000001</v>
      </c>
      <c r="H27" s="1">
        <v>673.92734061436977</v>
      </c>
      <c r="I27" s="1">
        <v>-536.40588000000048</v>
      </c>
      <c r="J27" s="1">
        <v>-622.38715999999988</v>
      </c>
      <c r="K27" s="1">
        <v>-368.8875299999998</v>
      </c>
      <c r="L27" s="1">
        <v>-368.39519999999999</v>
      </c>
      <c r="M27" s="1">
        <v>-376.73079654526362</v>
      </c>
      <c r="N27" s="1">
        <v>-247.51777219625166</v>
      </c>
      <c r="O27" s="1">
        <v>-1522.2860009574042</v>
      </c>
      <c r="P27" s="1">
        <v>-467.92402482372779</v>
      </c>
      <c r="Q27" s="1">
        <v>-1158.0216077618211</v>
      </c>
      <c r="R27" s="1">
        <v>-553.93274048607157</v>
      </c>
    </row>
    <row r="28" spans="1:18" ht="11.25" customHeight="1" x14ac:dyDescent="0.25">
      <c r="A28" s="52" t="s">
        <v>39</v>
      </c>
      <c r="B28" s="53" t="s">
        <v>40</v>
      </c>
      <c r="C28" s="1">
        <v>-175.59903099732435</v>
      </c>
      <c r="D28" s="1">
        <v>-168.10162</v>
      </c>
      <c r="E28" s="1">
        <v>-261.00006999999999</v>
      </c>
      <c r="F28" s="1">
        <v>-272.39979</v>
      </c>
      <c r="G28" s="1">
        <v>-197.00075000000001</v>
      </c>
      <c r="H28" s="1">
        <v>-250.28759287868886</v>
      </c>
      <c r="I28" s="1">
        <v>-298.90224000000001</v>
      </c>
      <c r="J28" s="1">
        <v>-428.79820999999998</v>
      </c>
      <c r="K28" s="1">
        <v>-351.89726000000002</v>
      </c>
      <c r="L28" s="1">
        <v>-292.99931000000038</v>
      </c>
      <c r="M28" s="1">
        <v>-195.20945541950184</v>
      </c>
      <c r="N28" s="1">
        <v>61.52626858920226</v>
      </c>
      <c r="O28" s="1">
        <v>-201.39607370160712</v>
      </c>
      <c r="P28" s="1">
        <v>-678.94689109565741</v>
      </c>
      <c r="Q28" s="1">
        <v>-825.21085565801172</v>
      </c>
      <c r="R28" s="1">
        <v>-717.64069534095847</v>
      </c>
    </row>
    <row r="29" spans="1:18" ht="11.25" customHeight="1" x14ac:dyDescent="0.25">
      <c r="A29" s="57" t="s">
        <v>41</v>
      </c>
      <c r="B29" s="53" t="s">
        <v>42</v>
      </c>
      <c r="C29" s="1">
        <v>26.320470726886242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1.0999099999999995</v>
      </c>
      <c r="L29" s="1">
        <v>0</v>
      </c>
      <c r="M29" s="1">
        <v>0</v>
      </c>
      <c r="N29" s="1">
        <v>0.95538232882593699</v>
      </c>
      <c r="O29" s="1">
        <v>-21.782659602237565</v>
      </c>
      <c r="P29" s="1">
        <v>0</v>
      </c>
      <c r="Q29" s="1">
        <v>5.3979123390712065</v>
      </c>
      <c r="R29" s="1">
        <v>15.501095977434279</v>
      </c>
    </row>
    <row r="30" spans="1:18" ht="11.25" customHeight="1" x14ac:dyDescent="0.25">
      <c r="A30" s="48" t="s">
        <v>319</v>
      </c>
      <c r="B30" s="49" t="s">
        <v>320</v>
      </c>
      <c r="C30" s="3">
        <v>575152.06003099005</v>
      </c>
      <c r="D30" s="3">
        <v>592354.49617000006</v>
      </c>
      <c r="E30" s="3">
        <v>586682.78698000009</v>
      </c>
      <c r="F30" s="3">
        <v>592642.22680999991</v>
      </c>
      <c r="G30" s="3">
        <v>599722.41613999999</v>
      </c>
      <c r="H30" s="3">
        <v>596643.33595101407</v>
      </c>
      <c r="I30" s="3">
        <v>597789.80420000013</v>
      </c>
      <c r="J30" s="3">
        <v>582224.58441999997</v>
      </c>
      <c r="K30" s="3">
        <v>582111.49153000012</v>
      </c>
      <c r="L30" s="3">
        <v>549986.47613999993</v>
      </c>
      <c r="M30" s="3">
        <v>549181.0871447298</v>
      </c>
      <c r="N30" s="3">
        <v>532559.60665460932</v>
      </c>
      <c r="O30" s="3">
        <v>513829.56142193661</v>
      </c>
      <c r="P30" s="3">
        <v>505834.38547183119</v>
      </c>
      <c r="Q30" s="3">
        <v>505124.89333156304</v>
      </c>
      <c r="R30" s="3">
        <v>511394.74435661064</v>
      </c>
    </row>
    <row r="31" spans="1:18" ht="11.25" customHeight="1" x14ac:dyDescent="0.25">
      <c r="A31" s="50" t="s">
        <v>321</v>
      </c>
      <c r="B31" s="51" t="s">
        <v>322</v>
      </c>
      <c r="C31" s="2">
        <v>5324.8431642046289</v>
      </c>
      <c r="D31" s="2">
        <v>6427.9834000000001</v>
      </c>
      <c r="E31" s="2">
        <v>6937.3285500000002</v>
      </c>
      <c r="F31" s="2">
        <v>7157.1307300000008</v>
      </c>
      <c r="G31" s="2">
        <v>6648.7583399999994</v>
      </c>
      <c r="H31" s="2">
        <v>6075.243595421488</v>
      </c>
      <c r="I31" s="2">
        <v>6931.25774</v>
      </c>
      <c r="J31" s="2">
        <v>7448.4490100000003</v>
      </c>
      <c r="K31" s="2">
        <v>6830.5220699999991</v>
      </c>
      <c r="L31" s="2">
        <v>5707.8837199999998</v>
      </c>
      <c r="M31" s="2">
        <v>5545.1330772556557</v>
      </c>
      <c r="N31" s="2">
        <v>4884.8066797548163</v>
      </c>
      <c r="O31" s="2">
        <v>4946.3970659139459</v>
      </c>
      <c r="P31" s="2">
        <v>5086.2934215139621</v>
      </c>
      <c r="Q31" s="2">
        <v>5256.3665096356581</v>
      </c>
      <c r="R31" s="2">
        <v>5188.0815786335652</v>
      </c>
    </row>
    <row r="32" spans="1:18" ht="11.25" customHeight="1" x14ac:dyDescent="0.25">
      <c r="A32" s="52" t="s">
        <v>323</v>
      </c>
      <c r="B32" s="53" t="s">
        <v>43</v>
      </c>
      <c r="C32" s="1">
        <v>3567.3071854938366</v>
      </c>
      <c r="D32" s="1">
        <v>4284.3837199999998</v>
      </c>
      <c r="E32" s="1">
        <v>4696.4294700000009</v>
      </c>
      <c r="F32" s="1">
        <v>4949.1868900000009</v>
      </c>
      <c r="G32" s="1">
        <v>4577.5094099999988</v>
      </c>
      <c r="H32" s="1">
        <v>3958.9596490905387</v>
      </c>
      <c r="I32" s="1">
        <v>4999.3627699999997</v>
      </c>
      <c r="J32" s="1">
        <v>5558.0433400000002</v>
      </c>
      <c r="K32" s="1">
        <v>4853.5129099999995</v>
      </c>
      <c r="L32" s="1">
        <v>4023.0926200000004</v>
      </c>
      <c r="M32" s="1">
        <v>3959.530433077085</v>
      </c>
      <c r="N32" s="1">
        <v>3479.2687734259653</v>
      </c>
      <c r="O32" s="1">
        <v>3661.0822976351751</v>
      </c>
      <c r="P32" s="1">
        <v>3763.7327637830053</v>
      </c>
      <c r="Q32" s="1">
        <v>3790.5800986643853</v>
      </c>
      <c r="R32" s="1">
        <v>3766.1603022410886</v>
      </c>
    </row>
    <row r="33" spans="1:18" ht="11.25" customHeight="1" x14ac:dyDescent="0.25">
      <c r="A33" s="52" t="s">
        <v>44</v>
      </c>
      <c r="B33" s="53" t="s">
        <v>45</v>
      </c>
      <c r="C33" s="1">
        <v>1757.5359787107925</v>
      </c>
      <c r="D33" s="1">
        <v>2143.5996800000003</v>
      </c>
      <c r="E33" s="1">
        <v>2240.8990799999997</v>
      </c>
      <c r="F33" s="1">
        <v>2207.9438399999999</v>
      </c>
      <c r="G33" s="1">
        <v>2071.2489300000002</v>
      </c>
      <c r="H33" s="1">
        <v>2116.2839463309492</v>
      </c>
      <c r="I33" s="1">
        <v>1931.8949700000001</v>
      </c>
      <c r="J33" s="1">
        <v>1890.4056700000001</v>
      </c>
      <c r="K33" s="1">
        <v>1977.0091599999998</v>
      </c>
      <c r="L33" s="1">
        <v>1684.7910999999999</v>
      </c>
      <c r="M33" s="1">
        <v>1585.6026441785698</v>
      </c>
      <c r="N33" s="1">
        <v>1405.537906328851</v>
      </c>
      <c r="O33" s="1">
        <v>1285.3147682787703</v>
      </c>
      <c r="P33" s="1">
        <v>1322.5606577309568</v>
      </c>
      <c r="Q33" s="1">
        <v>1465.7864109712734</v>
      </c>
      <c r="R33" s="1">
        <v>1421.9212763924761</v>
      </c>
    </row>
    <row r="34" spans="1:18" ht="11.25" customHeight="1" x14ac:dyDescent="0.25">
      <c r="A34" s="55" t="s">
        <v>558</v>
      </c>
      <c r="B34" s="51" t="s">
        <v>46</v>
      </c>
      <c r="C34" s="2">
        <v>24012.67900825568</v>
      </c>
      <c r="D34" s="2">
        <v>26177.495160000002</v>
      </c>
      <c r="E34" s="2">
        <v>24822.879369999999</v>
      </c>
      <c r="F34" s="2">
        <v>24411.550200000001</v>
      </c>
      <c r="G34" s="2">
        <v>26140.042360000003</v>
      </c>
      <c r="H34" s="2">
        <v>26691.67104129455</v>
      </c>
      <c r="I34" s="2">
        <v>27122.379390000002</v>
      </c>
      <c r="J34" s="2">
        <v>26305.583210000001</v>
      </c>
      <c r="K34" s="2">
        <v>27393.282519999997</v>
      </c>
      <c r="L34" s="2">
        <v>27028.974990000006</v>
      </c>
      <c r="M34" s="2">
        <v>26851.937332939313</v>
      </c>
      <c r="N34" s="2">
        <v>26661.644964734904</v>
      </c>
      <c r="O34" s="2">
        <v>24878.147698194654</v>
      </c>
      <c r="P34" s="2">
        <v>27727.571071683746</v>
      </c>
      <c r="Q34" s="2">
        <v>29457.677153567336</v>
      </c>
      <c r="R34" s="2">
        <v>30440.208510131262</v>
      </c>
    </row>
    <row r="35" spans="1:18" ht="11.25" customHeight="1" x14ac:dyDescent="0.25">
      <c r="A35" s="50" t="s">
        <v>324</v>
      </c>
      <c r="B35" s="51" t="s">
        <v>325</v>
      </c>
      <c r="C35" s="2">
        <v>137071.81634870282</v>
      </c>
      <c r="D35" s="2">
        <v>135012.19279999999</v>
      </c>
      <c r="E35" s="2">
        <v>132563.48204999999</v>
      </c>
      <c r="F35" s="2">
        <v>125445.30048999998</v>
      </c>
      <c r="G35" s="2">
        <v>120431.00788999998</v>
      </c>
      <c r="H35" s="2">
        <v>115039.27983093511</v>
      </c>
      <c r="I35" s="2">
        <v>113391.11872000003</v>
      </c>
      <c r="J35" s="2">
        <v>109327.63279</v>
      </c>
      <c r="K35" s="2">
        <v>103447.14764</v>
      </c>
      <c r="L35" s="2">
        <v>100947.01654</v>
      </c>
      <c r="M35" s="2">
        <v>94430.254120031037</v>
      </c>
      <c r="N35" s="2">
        <v>92015.687259165003</v>
      </c>
      <c r="O35" s="2">
        <v>85837.710320316357</v>
      </c>
      <c r="P35" s="2">
        <v>82022.490041582714</v>
      </c>
      <c r="Q35" s="2">
        <v>81883.401371684813</v>
      </c>
      <c r="R35" s="2">
        <v>80237.28469926698</v>
      </c>
    </row>
    <row r="36" spans="1:18" ht="11.25" customHeight="1" x14ac:dyDescent="0.25">
      <c r="A36" s="57" t="s">
        <v>47</v>
      </c>
      <c r="B36" s="53" t="s">
        <v>48</v>
      </c>
      <c r="C36" s="1">
        <v>136899.56063438393</v>
      </c>
      <c r="D36" s="1">
        <v>134776.39356</v>
      </c>
      <c r="E36" s="1">
        <v>132406.78229</v>
      </c>
      <c r="F36" s="1">
        <v>125294.70064</v>
      </c>
      <c r="G36" s="1">
        <v>120256.20827999998</v>
      </c>
      <c r="H36" s="1">
        <v>114852.765106796</v>
      </c>
      <c r="I36" s="1">
        <v>113202.51923000002</v>
      </c>
      <c r="J36" s="1">
        <v>109210.43350000001</v>
      </c>
      <c r="K36" s="1">
        <v>103341.44752</v>
      </c>
      <c r="L36" s="1">
        <v>100815.41675999999</v>
      </c>
      <c r="M36" s="1">
        <v>94299.963690195407</v>
      </c>
      <c r="N36" s="1">
        <v>91923.230040138573</v>
      </c>
      <c r="O36" s="1">
        <v>85754.711382941765</v>
      </c>
      <c r="P36" s="1">
        <v>81950.955720457496</v>
      </c>
      <c r="Q36" s="1">
        <v>81800.378520751372</v>
      </c>
      <c r="R36" s="1">
        <v>80147.215928384816</v>
      </c>
    </row>
    <row r="37" spans="1:18" ht="11.25" customHeight="1" x14ac:dyDescent="0.25">
      <c r="A37" s="52" t="s">
        <v>49</v>
      </c>
      <c r="B37" s="53" t="s">
        <v>50</v>
      </c>
      <c r="C37" s="1">
        <v>172.25571431888932</v>
      </c>
      <c r="D37" s="1">
        <v>235.79924</v>
      </c>
      <c r="E37" s="1">
        <v>156.69976</v>
      </c>
      <c r="F37" s="1">
        <v>150.59985</v>
      </c>
      <c r="G37" s="1">
        <v>174.79961000000003</v>
      </c>
      <c r="H37" s="1">
        <v>186.51472413911534</v>
      </c>
      <c r="I37" s="1">
        <v>188.59949</v>
      </c>
      <c r="J37" s="1">
        <v>117.19929</v>
      </c>
      <c r="K37" s="1">
        <v>105.70012000000004</v>
      </c>
      <c r="L37" s="1">
        <v>131.59978000000004</v>
      </c>
      <c r="M37" s="1">
        <v>130.29042983563241</v>
      </c>
      <c r="N37" s="1">
        <v>92.457219026436604</v>
      </c>
      <c r="O37" s="1">
        <v>82.998937374577338</v>
      </c>
      <c r="P37" s="1">
        <v>71.534321125214476</v>
      </c>
      <c r="Q37" s="1">
        <v>83.02285093344905</v>
      </c>
      <c r="R37" s="1">
        <v>90.068770882163648</v>
      </c>
    </row>
    <row r="38" spans="1:18" ht="11.25" customHeight="1" x14ac:dyDescent="0.25">
      <c r="A38" s="50" t="s">
        <v>326</v>
      </c>
      <c r="B38" s="51" t="s">
        <v>327</v>
      </c>
      <c r="C38" s="2">
        <v>51112.099619618173</v>
      </c>
      <c r="D38" s="2">
        <v>51366.336059999994</v>
      </c>
      <c r="E38" s="2">
        <v>48790.82865000001</v>
      </c>
      <c r="F38" s="2">
        <v>50736.792600000015</v>
      </c>
      <c r="G38" s="2">
        <v>55462.059639999999</v>
      </c>
      <c r="H38" s="2">
        <v>57263.25184281807</v>
      </c>
      <c r="I38" s="2">
        <v>58199.42409</v>
      </c>
      <c r="J38" s="2">
        <v>59713.762130000003</v>
      </c>
      <c r="K38" s="2">
        <v>59517.092420000015</v>
      </c>
      <c r="L38" s="2">
        <v>56227.095459999997</v>
      </c>
      <c r="M38" s="2">
        <v>57262.714697010728</v>
      </c>
      <c r="N38" s="2">
        <v>58190.743833555316</v>
      </c>
      <c r="O38" s="2">
        <v>55706.590421938687</v>
      </c>
      <c r="P38" s="2">
        <v>55322.937643252677</v>
      </c>
      <c r="Q38" s="2">
        <v>55827.901044404527</v>
      </c>
      <c r="R38" s="2">
        <v>56887.190051219193</v>
      </c>
    </row>
    <row r="39" spans="1:18" ht="11.25" customHeight="1" x14ac:dyDescent="0.25">
      <c r="A39" s="52" t="s">
        <v>53</v>
      </c>
      <c r="B39" s="53" t="s">
        <v>54</v>
      </c>
      <c r="C39" s="1">
        <v>121.19045278273555</v>
      </c>
      <c r="D39" s="1">
        <v>103.00301</v>
      </c>
      <c r="E39" s="1">
        <v>34.101749999999996</v>
      </c>
      <c r="F39" s="1">
        <v>30.90044</v>
      </c>
      <c r="G39" s="1">
        <v>46.600149999999999</v>
      </c>
      <c r="H39" s="1">
        <v>14.378538935710713</v>
      </c>
      <c r="I39" s="1">
        <v>15.400169999999999</v>
      </c>
      <c r="J39" s="1">
        <v>14.40016</v>
      </c>
      <c r="K39" s="1">
        <v>1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45783.683748600539</v>
      </c>
      <c r="D40" s="1">
        <v>46041.143069999998</v>
      </c>
      <c r="E40" s="1">
        <v>43473.155750000013</v>
      </c>
      <c r="F40" s="1">
        <v>45393.807710000016</v>
      </c>
      <c r="G40" s="1">
        <v>49550.986680000002</v>
      </c>
      <c r="H40" s="1">
        <v>51554.22077096728</v>
      </c>
      <c r="I40" s="1">
        <v>52431.340830000001</v>
      </c>
      <c r="J40" s="1">
        <v>54389.942280000003</v>
      </c>
      <c r="K40" s="1">
        <v>54019.675650000012</v>
      </c>
      <c r="L40" s="1">
        <v>50428.305550000005</v>
      </c>
      <c r="M40" s="1">
        <v>51010.348641456316</v>
      </c>
      <c r="N40" s="1">
        <v>52660.556427622214</v>
      </c>
      <c r="O40" s="1">
        <v>50526.162639510258</v>
      </c>
      <c r="P40" s="1">
        <v>49959.894109437068</v>
      </c>
      <c r="Q40" s="1">
        <v>50635.539814450116</v>
      </c>
      <c r="R40" s="1">
        <v>52040.670316744894</v>
      </c>
    </row>
    <row r="41" spans="1:18" ht="11.25" customHeight="1" x14ac:dyDescent="0.25">
      <c r="A41" s="52" t="s">
        <v>51</v>
      </c>
      <c r="B41" s="53" t="s">
        <v>52</v>
      </c>
      <c r="C41" s="1">
        <v>5207.2254182349079</v>
      </c>
      <c r="D41" s="1">
        <v>5222.1899800000001</v>
      </c>
      <c r="E41" s="1">
        <v>5283.5711499999998</v>
      </c>
      <c r="F41" s="1">
        <v>5312.0844499999994</v>
      </c>
      <c r="G41" s="1">
        <v>5864.4728100000002</v>
      </c>
      <c r="H41" s="1">
        <v>5694.6525329150882</v>
      </c>
      <c r="I41" s="1">
        <v>5752.6830900000004</v>
      </c>
      <c r="J41" s="1">
        <v>5309.4196899999988</v>
      </c>
      <c r="K41" s="1">
        <v>5496.4167699999989</v>
      </c>
      <c r="L41" s="1">
        <v>5798.7899100000004</v>
      </c>
      <c r="M41" s="1">
        <v>6252.3660555544166</v>
      </c>
      <c r="N41" s="1">
        <v>5530.1874059330967</v>
      </c>
      <c r="O41" s="1">
        <v>5180.4277824284272</v>
      </c>
      <c r="P41" s="1">
        <v>5363.0435338156076</v>
      </c>
      <c r="Q41" s="1">
        <v>5192.3612299544084</v>
      </c>
      <c r="R41" s="1">
        <v>4846.5197344742992</v>
      </c>
    </row>
    <row r="42" spans="1:18" ht="11.25" customHeight="1" x14ac:dyDescent="0.25">
      <c r="A42" s="55" t="s">
        <v>57</v>
      </c>
      <c r="B42" s="51" t="s">
        <v>58</v>
      </c>
      <c r="C42" s="2">
        <v>43841.836895765693</v>
      </c>
      <c r="D42" s="2">
        <v>43361.423170000002</v>
      </c>
      <c r="E42" s="2">
        <v>43725.63783</v>
      </c>
      <c r="F42" s="2">
        <v>47388.390589999988</v>
      </c>
      <c r="G42" s="2">
        <v>46158.730299999996</v>
      </c>
      <c r="H42" s="2">
        <v>45196.187051377623</v>
      </c>
      <c r="I42" s="2">
        <v>43449.815279999995</v>
      </c>
      <c r="J42" s="2">
        <v>44288.06553</v>
      </c>
      <c r="K42" s="2">
        <v>39048.594550000002</v>
      </c>
      <c r="L42" s="2">
        <v>37289.432889999996</v>
      </c>
      <c r="M42" s="2">
        <v>41102.960041545404</v>
      </c>
      <c r="N42" s="2">
        <v>36553.134461383008</v>
      </c>
      <c r="O42" s="2">
        <v>38315.595912568584</v>
      </c>
      <c r="P42" s="2">
        <v>35482.218319063883</v>
      </c>
      <c r="Q42" s="2">
        <v>36751.54977391936</v>
      </c>
      <c r="R42" s="2">
        <v>35534.339867403462</v>
      </c>
    </row>
    <row r="43" spans="1:18" ht="11.25" customHeight="1" x14ac:dyDescent="0.25">
      <c r="A43" s="50" t="s">
        <v>59</v>
      </c>
      <c r="B43" s="51" t="s">
        <v>60</v>
      </c>
      <c r="C43" s="2">
        <v>247112.57165621087</v>
      </c>
      <c r="D43" s="2">
        <v>263658.34210999997</v>
      </c>
      <c r="E43" s="2">
        <v>264547.19302000001</v>
      </c>
      <c r="F43" s="2">
        <v>271388.36947999999</v>
      </c>
      <c r="G43" s="2">
        <v>278085.88449999999</v>
      </c>
      <c r="H43" s="2">
        <v>281404.78539968387</v>
      </c>
      <c r="I43" s="2">
        <v>282311.22250999999</v>
      </c>
      <c r="J43" s="2">
        <v>272282.56240999995</v>
      </c>
      <c r="K43" s="2">
        <v>282139.04506000003</v>
      </c>
      <c r="L43" s="2">
        <v>267450.03330999997</v>
      </c>
      <c r="M43" s="2">
        <v>271345.32829298632</v>
      </c>
      <c r="N43" s="2">
        <v>265322.89135489974</v>
      </c>
      <c r="O43" s="2">
        <v>260614.76195367175</v>
      </c>
      <c r="P43" s="2">
        <v>259797.47003942996</v>
      </c>
      <c r="Q43" s="2">
        <v>259257.17387781412</v>
      </c>
      <c r="R43" s="2">
        <v>265333.77529720153</v>
      </c>
    </row>
    <row r="44" spans="1:18" ht="11.25" customHeight="1" x14ac:dyDescent="0.25">
      <c r="A44" s="50" t="s">
        <v>328</v>
      </c>
      <c r="B44" s="51" t="s">
        <v>61</v>
      </c>
      <c r="C44" s="2">
        <v>26301.707698715472</v>
      </c>
      <c r="D44" s="2">
        <v>25793.484849999997</v>
      </c>
      <c r="E44" s="2">
        <v>24646.750120000004</v>
      </c>
      <c r="F44" s="2">
        <v>23859.060870000001</v>
      </c>
      <c r="G44" s="2">
        <v>22376.031619999994</v>
      </c>
      <c r="H44" s="2">
        <v>20392.664421840142</v>
      </c>
      <c r="I44" s="2">
        <v>21142.561040000004</v>
      </c>
      <c r="J44" s="2">
        <v>19603.515160000003</v>
      </c>
      <c r="K44" s="2">
        <v>19701.127260000001</v>
      </c>
      <c r="L44" s="2">
        <v>15956.77103</v>
      </c>
      <c r="M44" s="2">
        <v>12983.662714553106</v>
      </c>
      <c r="N44" s="2">
        <v>11962.355979478014</v>
      </c>
      <c r="O44" s="2">
        <v>11160.788745085149</v>
      </c>
      <c r="P44" s="2">
        <v>9886.3052947048509</v>
      </c>
      <c r="Q44" s="2">
        <v>8750.3614894467646</v>
      </c>
      <c r="R44" s="2">
        <v>7902.9313333874215</v>
      </c>
    </row>
    <row r="45" spans="1:18" ht="11.25" customHeight="1" x14ac:dyDescent="0.25">
      <c r="A45" s="50" t="s">
        <v>329</v>
      </c>
      <c r="B45" s="51" t="s">
        <v>330</v>
      </c>
      <c r="C45" s="2">
        <v>40374.505639516719</v>
      </c>
      <c r="D45" s="2">
        <v>40557.238619999989</v>
      </c>
      <c r="E45" s="2">
        <v>40648.687390000006</v>
      </c>
      <c r="F45" s="2">
        <v>42255.631850000005</v>
      </c>
      <c r="G45" s="2">
        <v>44419.901489999997</v>
      </c>
      <c r="H45" s="2">
        <v>44580.252767643222</v>
      </c>
      <c r="I45" s="2">
        <v>45242.025429999994</v>
      </c>
      <c r="J45" s="2">
        <v>43255.014180000013</v>
      </c>
      <c r="K45" s="2">
        <v>44034.680010000004</v>
      </c>
      <c r="L45" s="2">
        <v>39379.268200000006</v>
      </c>
      <c r="M45" s="2">
        <v>39659.096868408044</v>
      </c>
      <c r="N45" s="2">
        <v>36968.342121638489</v>
      </c>
      <c r="O45" s="2">
        <v>32369.569304247441</v>
      </c>
      <c r="P45" s="2">
        <v>30509.099640599357</v>
      </c>
      <c r="Q45" s="2">
        <v>27940.462111090415</v>
      </c>
      <c r="R45" s="2">
        <v>29870.933019367305</v>
      </c>
    </row>
    <row r="46" spans="1:18" ht="11.25" customHeight="1" x14ac:dyDescent="0.25">
      <c r="A46" s="52" t="s">
        <v>62</v>
      </c>
      <c r="B46" s="53" t="s">
        <v>63</v>
      </c>
      <c r="C46" s="1">
        <v>1331.9957945760193</v>
      </c>
      <c r="D46" s="1">
        <v>1172.5992100000003</v>
      </c>
      <c r="E46" s="1">
        <v>1416.84869</v>
      </c>
      <c r="F46" s="1">
        <v>1224.6003500000004</v>
      </c>
      <c r="G46" s="1">
        <v>1434.2957499999998</v>
      </c>
      <c r="H46" s="1">
        <v>1708.9890291357694</v>
      </c>
      <c r="I46" s="1">
        <v>1282.6970700000002</v>
      </c>
      <c r="J46" s="1">
        <v>1400.7979700000001</v>
      </c>
      <c r="K46" s="1">
        <v>1317.5011</v>
      </c>
      <c r="L46" s="1">
        <v>1039.0971899999997</v>
      </c>
      <c r="M46" s="1">
        <v>1091.3825606851376</v>
      </c>
      <c r="N46" s="1">
        <v>754.94395709491289</v>
      </c>
      <c r="O46" s="1">
        <v>700.5350990212238</v>
      </c>
      <c r="P46" s="1">
        <v>847.44904952981551</v>
      </c>
      <c r="Q46" s="1">
        <v>655.87095978367961</v>
      </c>
      <c r="R46" s="1">
        <v>486.4811117809611</v>
      </c>
    </row>
    <row r="47" spans="1:18" ht="11.25" customHeight="1" x14ac:dyDescent="0.25">
      <c r="A47" s="52" t="s">
        <v>64</v>
      </c>
      <c r="B47" s="53" t="s">
        <v>65</v>
      </c>
      <c r="C47" s="1">
        <v>5981.8217675761771</v>
      </c>
      <c r="D47" s="1">
        <v>5070.6992200000004</v>
      </c>
      <c r="E47" s="1">
        <v>5941.1942900000004</v>
      </c>
      <c r="F47" s="1">
        <v>5734.9932600000011</v>
      </c>
      <c r="G47" s="1">
        <v>6122.4852499999997</v>
      </c>
      <c r="H47" s="1">
        <v>5872.1688753514882</v>
      </c>
      <c r="I47" s="1">
        <v>5806.0872500000005</v>
      </c>
      <c r="J47" s="1">
        <v>5921.4002100000007</v>
      </c>
      <c r="K47" s="1">
        <v>5277.6036899999999</v>
      </c>
      <c r="L47" s="1">
        <v>4134.3954100000001</v>
      </c>
      <c r="M47" s="1">
        <v>4537.5459326332984</v>
      </c>
      <c r="N47" s="1">
        <v>4215.8445773901367</v>
      </c>
      <c r="O47" s="1">
        <v>3999.0930404386431</v>
      </c>
      <c r="P47" s="1">
        <v>3989.3963606260436</v>
      </c>
      <c r="Q47" s="1">
        <v>3686.7541541312098</v>
      </c>
      <c r="R47" s="1">
        <v>4081.5400910875478</v>
      </c>
    </row>
    <row r="48" spans="1:18" ht="11.25" customHeight="1" x14ac:dyDescent="0.25">
      <c r="A48" s="52" t="s">
        <v>66</v>
      </c>
      <c r="B48" s="53" t="s">
        <v>67</v>
      </c>
      <c r="C48" s="1">
        <v>18157.373700585682</v>
      </c>
      <c r="D48" s="1">
        <v>17697.796649999997</v>
      </c>
      <c r="E48" s="1">
        <v>18002.481090000001</v>
      </c>
      <c r="F48" s="1">
        <v>17474.670329999997</v>
      </c>
      <c r="G48" s="1">
        <v>18723.249339999998</v>
      </c>
      <c r="H48" s="1">
        <v>19640.80046794915</v>
      </c>
      <c r="I48" s="1">
        <v>19922.565309999998</v>
      </c>
      <c r="J48" s="1">
        <v>19283.512310000002</v>
      </c>
      <c r="K48" s="1">
        <v>18918.289069999999</v>
      </c>
      <c r="L48" s="1">
        <v>17955.08559000001</v>
      </c>
      <c r="M48" s="1">
        <v>17808.684564550233</v>
      </c>
      <c r="N48" s="1">
        <v>17439.546479677534</v>
      </c>
      <c r="O48" s="1">
        <v>14907.855832122066</v>
      </c>
      <c r="P48" s="1">
        <v>14165.256427635835</v>
      </c>
      <c r="Q48" s="1">
        <v>12964.89195451309</v>
      </c>
      <c r="R48" s="1">
        <v>13609.288767603173</v>
      </c>
    </row>
    <row r="49" spans="1:18" ht="11.25" customHeight="1" x14ac:dyDescent="0.25">
      <c r="A49" s="52" t="s">
        <v>68</v>
      </c>
      <c r="B49" s="53" t="s">
        <v>69</v>
      </c>
      <c r="C49" s="1">
        <v>9520.9717303186608</v>
      </c>
      <c r="D49" s="1">
        <v>9910.2949200000003</v>
      </c>
      <c r="E49" s="1">
        <v>9927.2755899999993</v>
      </c>
      <c r="F49" s="1">
        <v>10594.16971</v>
      </c>
      <c r="G49" s="1">
        <v>11391.394039999999</v>
      </c>
      <c r="H49" s="1">
        <v>11928.280783554424</v>
      </c>
      <c r="I49" s="1">
        <v>11572.296090000002</v>
      </c>
      <c r="J49" s="1">
        <v>10843.592830000001</v>
      </c>
      <c r="K49" s="1">
        <v>10752.585819999998</v>
      </c>
      <c r="L49" s="1">
        <v>8691.0009399999999</v>
      </c>
      <c r="M49" s="1">
        <v>9156.5177185663888</v>
      </c>
      <c r="N49" s="1">
        <v>8792.390939904948</v>
      </c>
      <c r="O49" s="1">
        <v>7740.5925036256112</v>
      </c>
      <c r="P49" s="1">
        <v>6635.1858333862556</v>
      </c>
      <c r="Q49" s="1">
        <v>5760.6319184686608</v>
      </c>
      <c r="R49" s="1">
        <v>6277.6791200699081</v>
      </c>
    </row>
    <row r="50" spans="1:18" ht="11.25" customHeight="1" x14ac:dyDescent="0.25">
      <c r="A50" s="52" t="s">
        <v>70</v>
      </c>
      <c r="B50" s="53" t="s">
        <v>71</v>
      </c>
      <c r="C50" s="1">
        <v>1138.6501632385764</v>
      </c>
      <c r="D50" s="1">
        <v>1303.6626600000002</v>
      </c>
      <c r="E50" s="1">
        <v>784.59927000000005</v>
      </c>
      <c r="F50" s="1">
        <v>811.79930999999988</v>
      </c>
      <c r="G50" s="1">
        <v>910.89791999999989</v>
      </c>
      <c r="H50" s="1">
        <v>1023.9083105472307</v>
      </c>
      <c r="I50" s="1">
        <v>1118.9984499999998</v>
      </c>
      <c r="J50" s="1">
        <v>1060.8987399999999</v>
      </c>
      <c r="K50" s="1">
        <v>981.09886000000006</v>
      </c>
      <c r="L50" s="1">
        <v>752.09892000000002</v>
      </c>
      <c r="M50" s="1">
        <v>1184.0545733312342</v>
      </c>
      <c r="N50" s="1">
        <v>1165.3050226236533</v>
      </c>
      <c r="O50" s="1">
        <v>836.6059458884489</v>
      </c>
      <c r="P50" s="1">
        <v>877.1858024173896</v>
      </c>
      <c r="Q50" s="1">
        <v>932.35887783658598</v>
      </c>
      <c r="R50" s="1">
        <v>799.15429151608851</v>
      </c>
    </row>
    <row r="51" spans="1:18" ht="11.25" customHeight="1" x14ac:dyDescent="0.25">
      <c r="A51" s="52" t="s">
        <v>72</v>
      </c>
      <c r="B51" s="53" t="s">
        <v>73</v>
      </c>
      <c r="C51" s="1">
        <v>4243.69248322161</v>
      </c>
      <c r="D51" s="1">
        <v>5402.1859600000007</v>
      </c>
      <c r="E51" s="1">
        <v>4576.2884599999988</v>
      </c>
      <c r="F51" s="1">
        <v>6415.3988900000004</v>
      </c>
      <c r="G51" s="1">
        <v>5837.5791899999995</v>
      </c>
      <c r="H51" s="1">
        <v>4406.1053011051627</v>
      </c>
      <c r="I51" s="1">
        <v>5539.3812600000001</v>
      </c>
      <c r="J51" s="1">
        <v>4744.8121199999978</v>
      </c>
      <c r="K51" s="1">
        <v>6787.6014699999996</v>
      </c>
      <c r="L51" s="1">
        <v>6807.5901499999991</v>
      </c>
      <c r="M51" s="1">
        <v>5880.9115186417494</v>
      </c>
      <c r="N51" s="1">
        <v>4600.3111449473045</v>
      </c>
      <c r="O51" s="1">
        <v>4184.8868831514483</v>
      </c>
      <c r="P51" s="1">
        <v>3994.6261670040185</v>
      </c>
      <c r="Q51" s="1">
        <v>3939.954246357192</v>
      </c>
      <c r="R51" s="1">
        <v>4616.7896373096328</v>
      </c>
    </row>
    <row r="52" spans="1:18" ht="11.25" customHeight="1" x14ac:dyDescent="0.25">
      <c r="A52" s="46" t="s">
        <v>74</v>
      </c>
      <c r="B52" s="47" t="s">
        <v>75</v>
      </c>
      <c r="C52" s="4">
        <v>286050.7933600152</v>
      </c>
      <c r="D52" s="4">
        <v>293623.71523999999</v>
      </c>
      <c r="E52" s="4">
        <v>288199.09855000005</v>
      </c>
      <c r="F52" s="4">
        <v>297530.06027999998</v>
      </c>
      <c r="G52" s="4">
        <v>298989.04131000006</v>
      </c>
      <c r="H52" s="4">
        <v>301143.96586290974</v>
      </c>
      <c r="I52" s="4">
        <v>292650.8207499999</v>
      </c>
      <c r="J52" s="4">
        <v>281078.50969000009</v>
      </c>
      <c r="K52" s="4">
        <v>282568.61125999998</v>
      </c>
      <c r="L52" s="4">
        <v>262754.80525000003</v>
      </c>
      <c r="M52" s="4">
        <v>285196.99515519064</v>
      </c>
      <c r="N52" s="4">
        <v>256770.96329756104</v>
      </c>
      <c r="O52" s="4">
        <v>267495.60210674303</v>
      </c>
      <c r="P52" s="4">
        <v>274147.61846468225</v>
      </c>
      <c r="Q52" s="4">
        <v>240719.14139392739</v>
      </c>
      <c r="R52" s="4">
        <v>248475.96059787032</v>
      </c>
    </row>
    <row r="53" spans="1:18" ht="11.25" customHeight="1" x14ac:dyDescent="0.25">
      <c r="A53" s="48" t="s">
        <v>76</v>
      </c>
      <c r="B53" s="49" t="s">
        <v>77</v>
      </c>
      <c r="C53" s="3">
        <v>275025.31752374477</v>
      </c>
      <c r="D53" s="3">
        <v>283427.77902999998</v>
      </c>
      <c r="E53" s="3">
        <v>278332.45353</v>
      </c>
      <c r="F53" s="3">
        <v>287735.09865</v>
      </c>
      <c r="G53" s="3">
        <v>289170.16091000004</v>
      </c>
      <c r="H53" s="3">
        <v>291848.20090544445</v>
      </c>
      <c r="I53" s="3">
        <v>283027.05641999998</v>
      </c>
      <c r="J53" s="3">
        <v>272012.74808000005</v>
      </c>
      <c r="K53" s="3">
        <v>273967.77938000002</v>
      </c>
      <c r="L53" s="3">
        <v>256458.98978999999</v>
      </c>
      <c r="M53" s="3">
        <v>277365.93893969397</v>
      </c>
      <c r="N53" s="3">
        <v>249034.46917700768</v>
      </c>
      <c r="O53" s="3">
        <v>259763.45032049806</v>
      </c>
      <c r="P53" s="3">
        <v>266368.02831244987</v>
      </c>
      <c r="Q53" s="3">
        <v>232859.90748843882</v>
      </c>
      <c r="R53" s="3">
        <v>240730.22098971688</v>
      </c>
    </row>
    <row r="54" spans="1:18" ht="11.25" customHeight="1" x14ac:dyDescent="0.25">
      <c r="A54" s="48" t="s">
        <v>331</v>
      </c>
      <c r="B54" s="49" t="s">
        <v>332</v>
      </c>
      <c r="C54" s="3">
        <v>11025.475836270498</v>
      </c>
      <c r="D54" s="3">
        <v>10195.936209999998</v>
      </c>
      <c r="E54" s="3">
        <v>9866.6450200000018</v>
      </c>
      <c r="F54" s="3">
        <v>9794.961629999998</v>
      </c>
      <c r="G54" s="3">
        <v>9818.8803999999982</v>
      </c>
      <c r="H54" s="3">
        <v>9295.7649574652751</v>
      </c>
      <c r="I54" s="3">
        <v>9623.7643300000018</v>
      </c>
      <c r="J54" s="3">
        <v>9065.7616100000032</v>
      </c>
      <c r="K54" s="3">
        <v>8600.8318800000015</v>
      </c>
      <c r="L54" s="3">
        <v>6295.8154600000007</v>
      </c>
      <c r="M54" s="3">
        <v>7831.0562154967465</v>
      </c>
      <c r="N54" s="3">
        <v>7736.4941205533487</v>
      </c>
      <c r="O54" s="3">
        <v>7732.1517862449919</v>
      </c>
      <c r="P54" s="3">
        <v>7779.5901522323802</v>
      </c>
      <c r="Q54" s="3">
        <v>7859.2339054886033</v>
      </c>
      <c r="R54" s="3">
        <v>7745.7396081534143</v>
      </c>
    </row>
    <row r="55" spans="1:18" ht="11.25" customHeight="1" x14ac:dyDescent="0.25">
      <c r="A55" s="50" t="s">
        <v>78</v>
      </c>
      <c r="B55" s="51" t="s">
        <v>79</v>
      </c>
      <c r="C55" s="2">
        <v>3912.7882186501274</v>
      </c>
      <c r="D55" s="2">
        <v>3590.8678599999998</v>
      </c>
      <c r="E55" s="2">
        <v>3322.7930899999997</v>
      </c>
      <c r="F55" s="2">
        <v>3248.6064099999994</v>
      </c>
      <c r="G55" s="2">
        <v>3236.2859499999995</v>
      </c>
      <c r="H55" s="2">
        <v>3066.8180132292118</v>
      </c>
      <c r="I55" s="2">
        <v>3340.9903900000004</v>
      </c>
      <c r="J55" s="2">
        <v>3120.1897399999998</v>
      </c>
      <c r="K55" s="2">
        <v>2915.1378400000003</v>
      </c>
      <c r="L55" s="2">
        <v>2203.6165699999997</v>
      </c>
      <c r="M55" s="2">
        <v>2686.6737987420997</v>
      </c>
      <c r="N55" s="2">
        <v>2775.3064445559489</v>
      </c>
      <c r="O55" s="2">
        <v>2885.8726263210333</v>
      </c>
      <c r="P55" s="2">
        <v>2887.2018730044342</v>
      </c>
      <c r="Q55" s="2">
        <v>2911.5649929404904</v>
      </c>
      <c r="R55" s="2">
        <v>2747.1010526706091</v>
      </c>
    </row>
    <row r="56" spans="1:18" ht="11.25" customHeight="1" x14ac:dyDescent="0.25">
      <c r="A56" s="50" t="s">
        <v>80</v>
      </c>
      <c r="B56" s="51" t="s">
        <v>81</v>
      </c>
      <c r="C56" s="2">
        <v>6534.0594248590833</v>
      </c>
      <c r="D56" s="2">
        <v>6142.4804799999993</v>
      </c>
      <c r="E56" s="2">
        <v>6081.0416499999992</v>
      </c>
      <c r="F56" s="2">
        <v>6052.2525800000003</v>
      </c>
      <c r="G56" s="2">
        <v>6110.3140899999989</v>
      </c>
      <c r="H56" s="2">
        <v>5832.5690264641271</v>
      </c>
      <c r="I56" s="2">
        <v>5875.0661500000015</v>
      </c>
      <c r="J56" s="2">
        <v>5524.6014300000006</v>
      </c>
      <c r="K56" s="2">
        <v>5275.7651800000003</v>
      </c>
      <c r="L56" s="2">
        <v>3785.25666</v>
      </c>
      <c r="M56" s="2">
        <v>4712.8355784847581</v>
      </c>
      <c r="N56" s="2">
        <v>4430.495844081398</v>
      </c>
      <c r="O56" s="2">
        <v>4345.2039743957166</v>
      </c>
      <c r="P56" s="2">
        <v>4366.1268749402843</v>
      </c>
      <c r="Q56" s="2">
        <v>4397.4634565778142</v>
      </c>
      <c r="R56" s="2">
        <v>4331.0404127257107</v>
      </c>
    </row>
    <row r="57" spans="1:18" ht="11.25" customHeight="1" x14ac:dyDescent="0.25">
      <c r="A57" s="55" t="s">
        <v>333</v>
      </c>
      <c r="B57" s="51" t="s">
        <v>82</v>
      </c>
      <c r="C57" s="2">
        <v>253.60669663058803</v>
      </c>
      <c r="D57" s="2">
        <v>128.10035000000002</v>
      </c>
      <c r="E57" s="2">
        <v>117.46057000000002</v>
      </c>
      <c r="F57" s="2">
        <v>125.64173999999998</v>
      </c>
      <c r="G57" s="2">
        <v>103.03912999999999</v>
      </c>
      <c r="H57" s="2">
        <v>102.9557337650587</v>
      </c>
      <c r="I57" s="2">
        <v>97.005040000000008</v>
      </c>
      <c r="J57" s="2">
        <v>90.656840000000003</v>
      </c>
      <c r="K57" s="2">
        <v>96.999549999999999</v>
      </c>
      <c r="L57" s="2">
        <v>72.251130000000003</v>
      </c>
      <c r="M57" s="2">
        <v>67.85619147519968</v>
      </c>
      <c r="N57" s="2">
        <v>30.811254864315377</v>
      </c>
      <c r="O57" s="2">
        <v>37.785799839886892</v>
      </c>
      <c r="P57" s="2">
        <v>22.822023376226685</v>
      </c>
      <c r="Q57" s="2">
        <v>26.559712204176286</v>
      </c>
      <c r="R57" s="2">
        <v>21.973799583312669</v>
      </c>
    </row>
    <row r="58" spans="1:18" ht="11.25" customHeight="1" x14ac:dyDescent="0.25">
      <c r="A58" s="55" t="s">
        <v>83</v>
      </c>
      <c r="B58" s="51" t="s">
        <v>84</v>
      </c>
      <c r="C58" s="2">
        <v>325.02149613069611</v>
      </c>
      <c r="D58" s="2">
        <v>334.48752000000002</v>
      </c>
      <c r="E58" s="2">
        <v>345.34971000000002</v>
      </c>
      <c r="F58" s="2">
        <v>368.46090000000004</v>
      </c>
      <c r="G58" s="2">
        <v>369.24123000000003</v>
      </c>
      <c r="H58" s="2">
        <v>293.42218400687847</v>
      </c>
      <c r="I58" s="2">
        <v>310.70274999999998</v>
      </c>
      <c r="J58" s="2">
        <v>330.31359999999995</v>
      </c>
      <c r="K58" s="2">
        <v>312.92931000000004</v>
      </c>
      <c r="L58" s="2">
        <v>234.69110000000003</v>
      </c>
      <c r="M58" s="2">
        <v>363.69064679468829</v>
      </c>
      <c r="N58" s="2">
        <v>499.88057705168649</v>
      </c>
      <c r="O58" s="2">
        <v>463.28938568835287</v>
      </c>
      <c r="P58" s="2">
        <v>503.43938091143622</v>
      </c>
      <c r="Q58" s="2">
        <v>523.64574376612245</v>
      </c>
      <c r="R58" s="2">
        <v>645.62434317378359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45427.386602513172</v>
      </c>
      <c r="D60" s="4">
        <v>48158.300239999997</v>
      </c>
      <c r="E60" s="4">
        <v>47107.123890000003</v>
      </c>
      <c r="F60" s="4">
        <v>50771.074690000009</v>
      </c>
      <c r="G60" s="4">
        <v>52806.607120000001</v>
      </c>
      <c r="H60" s="4">
        <v>52800.353503260842</v>
      </c>
      <c r="I60" s="4">
        <v>51771.142220000002</v>
      </c>
      <c r="J60" s="4">
        <v>49983.673830000007</v>
      </c>
      <c r="K60" s="4">
        <v>50152.30664000001</v>
      </c>
      <c r="L60" s="4">
        <v>48691.861770000003</v>
      </c>
      <c r="M60" s="4">
        <v>54307.63240560938</v>
      </c>
      <c r="N60" s="4">
        <v>49443.224336376457</v>
      </c>
      <c r="O60" s="4">
        <v>49526.174329791458</v>
      </c>
      <c r="P60" s="4">
        <v>49389.892105955892</v>
      </c>
      <c r="Q60" s="4">
        <v>45544.1377709558</v>
      </c>
      <c r="R60" s="4">
        <v>46193.698097252614</v>
      </c>
    </row>
    <row r="61" spans="1:18" ht="11.25" customHeight="1" x14ac:dyDescent="0.25">
      <c r="A61" s="46" t="s">
        <v>89</v>
      </c>
      <c r="B61" s="47" t="s">
        <v>90</v>
      </c>
      <c r="C61" s="4">
        <v>49232.544396685807</v>
      </c>
      <c r="D61" s="4">
        <v>49184.936719999998</v>
      </c>
      <c r="E61" s="4">
        <v>50378.642190000006</v>
      </c>
      <c r="F61" s="4">
        <v>54831.872250000008</v>
      </c>
      <c r="G61" s="4">
        <v>55293.471759999986</v>
      </c>
      <c r="H61" s="4">
        <v>58907.854832755875</v>
      </c>
      <c r="I61" s="4">
        <v>62585.628020000004</v>
      </c>
      <c r="J61" s="4">
        <v>68400.646690000009</v>
      </c>
      <c r="K61" s="4">
        <v>72665.915149999986</v>
      </c>
      <c r="L61" s="4">
        <v>76416.731429999985</v>
      </c>
      <c r="M61" s="4">
        <v>82923.926425504324</v>
      </c>
      <c r="N61" s="4">
        <v>78816.803557234132</v>
      </c>
      <c r="O61" s="4">
        <v>83829.667361890664</v>
      </c>
      <c r="P61" s="4">
        <v>85027.402037060398</v>
      </c>
      <c r="Q61" s="4">
        <v>82969.998819483735</v>
      </c>
      <c r="R61" s="4">
        <v>86862.997673435428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426.14884876277762</v>
      </c>
      <c r="D64" s="3">
        <v>468.9</v>
      </c>
      <c r="E64" s="3">
        <v>508.50024999999965</v>
      </c>
      <c r="F64" s="3">
        <v>588.70000000000005</v>
      </c>
      <c r="G64" s="3">
        <v>630.29999999999995</v>
      </c>
      <c r="H64" s="3">
        <v>701.60982134326969</v>
      </c>
      <c r="I64" s="3">
        <v>803.0000000000008</v>
      </c>
      <c r="J64" s="3">
        <v>967.8</v>
      </c>
      <c r="K64" s="3">
        <v>1096.5999999999999</v>
      </c>
      <c r="L64" s="3">
        <v>1276.6214499999999</v>
      </c>
      <c r="M64" s="3">
        <v>1484.5705550778639</v>
      </c>
      <c r="N64" s="3">
        <v>1626.4211330849328</v>
      </c>
      <c r="O64" s="3">
        <v>1725.8287952612959</v>
      </c>
      <c r="P64" s="3">
        <v>1809.186013184293</v>
      </c>
      <c r="Q64" s="3">
        <v>1924.1186586414435</v>
      </c>
      <c r="R64" s="3">
        <v>2033.0562720932448</v>
      </c>
    </row>
    <row r="65" spans="1:18" ht="11.25" customHeight="1" x14ac:dyDescent="0.25">
      <c r="A65" s="50" t="s">
        <v>95</v>
      </c>
      <c r="B65" s="51" t="s">
        <v>96</v>
      </c>
      <c r="C65" s="2">
        <v>426.14884876277762</v>
      </c>
      <c r="D65" s="2">
        <v>468.9</v>
      </c>
      <c r="E65" s="2">
        <v>508.50024999999965</v>
      </c>
      <c r="F65" s="2">
        <v>588.70000000000005</v>
      </c>
      <c r="G65" s="2">
        <v>630.29999999999995</v>
      </c>
      <c r="H65" s="2">
        <v>701.60982134326969</v>
      </c>
      <c r="I65" s="2">
        <v>803.0000000000008</v>
      </c>
      <c r="J65" s="2">
        <v>967.8</v>
      </c>
      <c r="K65" s="2">
        <v>1096.5999999999999</v>
      </c>
      <c r="L65" s="2">
        <v>1276.6214499999999</v>
      </c>
      <c r="M65" s="2">
        <v>1484.5705550778639</v>
      </c>
      <c r="N65" s="2">
        <v>1626.4211330849328</v>
      </c>
      <c r="O65" s="2">
        <v>1725.8287952612959</v>
      </c>
      <c r="P65" s="2">
        <v>1809.186013184293</v>
      </c>
      <c r="Q65" s="2">
        <v>1924.1186586414435</v>
      </c>
      <c r="R65" s="2">
        <v>2033.0562720932448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48363.885755241274</v>
      </c>
      <c r="D68" s="3">
        <v>48268.539570000001</v>
      </c>
      <c r="E68" s="3">
        <v>49407.141940000016</v>
      </c>
      <c r="F68" s="3">
        <v>53739.548290000006</v>
      </c>
      <c r="G68" s="3">
        <v>54155.471759999993</v>
      </c>
      <c r="H68" s="3">
        <v>57760.988490919633</v>
      </c>
      <c r="I68" s="3">
        <v>61336.03231000001</v>
      </c>
      <c r="J68" s="3">
        <v>66985.045010000002</v>
      </c>
      <c r="K68" s="3">
        <v>71096.721889999986</v>
      </c>
      <c r="L68" s="3">
        <v>74645.609979999994</v>
      </c>
      <c r="M68" s="3">
        <v>80995.842924978846</v>
      </c>
      <c r="N68" s="3">
        <v>76723.868618856388</v>
      </c>
      <c r="O68" s="3">
        <v>81630.541537872326</v>
      </c>
      <c r="P68" s="3">
        <v>82718.407100593424</v>
      </c>
      <c r="Q68" s="3">
        <v>80564.247410292926</v>
      </c>
      <c r="R68" s="3">
        <v>84337.79943134122</v>
      </c>
    </row>
    <row r="69" spans="1:18" ht="11.25" customHeight="1" x14ac:dyDescent="0.25">
      <c r="A69" s="50" t="s">
        <v>559</v>
      </c>
      <c r="B69" s="51" t="s">
        <v>101</v>
      </c>
      <c r="C69" s="2">
        <v>46810.026267725632</v>
      </c>
      <c r="D69" s="2">
        <v>46355.641110000004</v>
      </c>
      <c r="E69" s="2">
        <v>47082.829610000015</v>
      </c>
      <c r="F69" s="2">
        <v>51086.173820000011</v>
      </c>
      <c r="G69" s="2">
        <v>50876.805049999995</v>
      </c>
      <c r="H69" s="2">
        <v>53340.323812496645</v>
      </c>
      <c r="I69" s="2">
        <v>54507.010230000022</v>
      </c>
      <c r="J69" s="2">
        <v>57272.131910000004</v>
      </c>
      <c r="K69" s="2">
        <v>59515.345299999986</v>
      </c>
      <c r="L69" s="2">
        <v>60928.83221</v>
      </c>
      <c r="M69" s="2">
        <v>65474.224667619572</v>
      </c>
      <c r="N69" s="2">
        <v>60465.169669594841</v>
      </c>
      <c r="O69" s="2">
        <v>64152.848556227211</v>
      </c>
      <c r="P69" s="2">
        <v>66133.988447873926</v>
      </c>
      <c r="Q69" s="2">
        <v>62779.15156365859</v>
      </c>
      <c r="R69" s="2">
        <v>66409.90694924476</v>
      </c>
    </row>
    <row r="70" spans="1:18" ht="11.25" customHeight="1" x14ac:dyDescent="0.25">
      <c r="A70" s="50" t="s">
        <v>106</v>
      </c>
      <c r="B70" s="51" t="s">
        <v>107</v>
      </c>
      <c r="C70" s="2">
        <v>103.51558591254518</v>
      </c>
      <c r="D70" s="2">
        <v>96.102599999999995</v>
      </c>
      <c r="E70" s="2">
        <v>87.901270000000011</v>
      </c>
      <c r="F70" s="2">
        <v>82.14161</v>
      </c>
      <c r="G70" s="2">
        <v>82.098230000000001</v>
      </c>
      <c r="H70" s="2">
        <v>79.7032149876418</v>
      </c>
      <c r="I70" s="2">
        <v>88.098819999999989</v>
      </c>
      <c r="J70" s="2">
        <v>134.79915</v>
      </c>
      <c r="K70" s="2">
        <v>148.26944999999998</v>
      </c>
      <c r="L70" s="2">
        <v>179.89841000000001</v>
      </c>
      <c r="M70" s="2">
        <v>164.99480788611157</v>
      </c>
      <c r="N70" s="2">
        <v>166.90031640966649</v>
      </c>
      <c r="O70" s="2">
        <v>204.66210981752013</v>
      </c>
      <c r="P70" s="2">
        <v>191.76915050821518</v>
      </c>
      <c r="Q70" s="2">
        <v>189.42884326945349</v>
      </c>
      <c r="R70" s="2">
        <v>194.49812301199219</v>
      </c>
    </row>
    <row r="71" spans="1:18" ht="11.25" customHeight="1" x14ac:dyDescent="0.25">
      <c r="A71" s="50" t="s">
        <v>102</v>
      </c>
      <c r="B71" s="51" t="s">
        <v>103</v>
      </c>
      <c r="C71" s="2">
        <v>401.11776649364805</v>
      </c>
      <c r="D71" s="2">
        <v>600.79584999999997</v>
      </c>
      <c r="E71" s="2">
        <v>732.90179999999998</v>
      </c>
      <c r="F71" s="2">
        <v>506.31615999999991</v>
      </c>
      <c r="G71" s="2">
        <v>562.38806999999997</v>
      </c>
      <c r="H71" s="2">
        <v>582.52490708530752</v>
      </c>
      <c r="I71" s="2">
        <v>654.19053000000008</v>
      </c>
      <c r="J71" s="2">
        <v>850.70431999999983</v>
      </c>
      <c r="K71" s="2">
        <v>898.9161600000001</v>
      </c>
      <c r="L71" s="2">
        <v>1103.8969599999996</v>
      </c>
      <c r="M71" s="2">
        <v>1408.427627874117</v>
      </c>
      <c r="N71" s="2">
        <v>1669.8150349102857</v>
      </c>
      <c r="O71" s="2">
        <v>1891.8940221168398</v>
      </c>
      <c r="P71" s="2">
        <v>2243.5732155682904</v>
      </c>
      <c r="Q71" s="2">
        <v>2463.9110047343715</v>
      </c>
      <c r="R71" s="2">
        <v>2629.9606951033034</v>
      </c>
    </row>
    <row r="72" spans="1:18" ht="11.25" customHeight="1" x14ac:dyDescent="0.25">
      <c r="A72" s="55" t="s">
        <v>104</v>
      </c>
      <c r="B72" s="51" t="s">
        <v>105</v>
      </c>
      <c r="C72" s="2">
        <v>331.44642075127905</v>
      </c>
      <c r="D72" s="2">
        <v>374.4085</v>
      </c>
      <c r="E72" s="2">
        <v>401.90828999999991</v>
      </c>
      <c r="F72" s="2">
        <v>582.31133999999997</v>
      </c>
      <c r="G72" s="2">
        <v>628.69484</v>
      </c>
      <c r="H72" s="2">
        <v>470.59919157947542</v>
      </c>
      <c r="I72" s="2">
        <v>501.79554000000007</v>
      </c>
      <c r="J72" s="2">
        <v>712.90051000000005</v>
      </c>
      <c r="K72" s="2">
        <v>337.80394000000001</v>
      </c>
      <c r="L72" s="2">
        <v>366.49787000000003</v>
      </c>
      <c r="M72" s="2">
        <v>397.20067521926342</v>
      </c>
      <c r="N72" s="2">
        <v>526.31905176368377</v>
      </c>
      <c r="O72" s="2">
        <v>581.20626160806819</v>
      </c>
      <c r="P72" s="2">
        <v>730.70129562878753</v>
      </c>
      <c r="Q72" s="2">
        <v>725.47256463638075</v>
      </c>
      <c r="R72" s="2">
        <v>767.44091434573238</v>
      </c>
    </row>
    <row r="73" spans="1:18" ht="11.25" customHeight="1" x14ac:dyDescent="0.25">
      <c r="A73" s="50" t="s">
        <v>338</v>
      </c>
      <c r="B73" s="51" t="s">
        <v>339</v>
      </c>
      <c r="C73" s="2">
        <v>717.77971435815516</v>
      </c>
      <c r="D73" s="2">
        <v>841.59150999999986</v>
      </c>
      <c r="E73" s="2">
        <v>1101.6009700000002</v>
      </c>
      <c r="F73" s="2">
        <v>1482.6053600000002</v>
      </c>
      <c r="G73" s="2">
        <v>2005.4855700000005</v>
      </c>
      <c r="H73" s="2">
        <v>3287.8373647705553</v>
      </c>
      <c r="I73" s="2">
        <v>5584.9371900000006</v>
      </c>
      <c r="J73" s="2">
        <v>8014.5091200000006</v>
      </c>
      <c r="K73" s="2">
        <v>10196.38704</v>
      </c>
      <c r="L73" s="2">
        <v>12066.484530000002</v>
      </c>
      <c r="M73" s="2">
        <v>13550.99514637979</v>
      </c>
      <c r="N73" s="2">
        <v>13895.664546177915</v>
      </c>
      <c r="O73" s="2">
        <v>14799.930588102687</v>
      </c>
      <c r="P73" s="2">
        <v>13418.374991014201</v>
      </c>
      <c r="Q73" s="2">
        <v>14406.283433994129</v>
      </c>
      <c r="R73" s="2">
        <v>14335.992749635427</v>
      </c>
    </row>
    <row r="74" spans="1:18" ht="11.25" customHeight="1" x14ac:dyDescent="0.25">
      <c r="A74" s="52" t="s">
        <v>108</v>
      </c>
      <c r="B74" s="53" t="s">
        <v>109</v>
      </c>
      <c r="C74" s="1">
        <v>59.209906594864123</v>
      </c>
      <c r="D74" s="1">
        <v>70.099950000000007</v>
      </c>
      <c r="E74" s="1">
        <v>159.99996999999999</v>
      </c>
      <c r="F74" s="1">
        <v>267.09773000000001</v>
      </c>
      <c r="G74" s="1">
        <v>349.30559</v>
      </c>
      <c r="H74" s="1">
        <v>580.23093364937495</v>
      </c>
      <c r="I74" s="1">
        <v>887.28836000000001</v>
      </c>
      <c r="J74" s="1">
        <v>1199.3930999999998</v>
      </c>
      <c r="K74" s="1">
        <v>1825.5153299999999</v>
      </c>
      <c r="L74" s="1">
        <v>2253.1021300000002</v>
      </c>
      <c r="M74" s="1">
        <v>2802.7618680427495</v>
      </c>
      <c r="N74" s="1">
        <v>2878.3778804481631</v>
      </c>
      <c r="O74" s="1">
        <v>2845.7073530856537</v>
      </c>
      <c r="P74" s="1">
        <v>2685.8427082597095</v>
      </c>
      <c r="Q74" s="1">
        <v>2655.0366190157793</v>
      </c>
      <c r="R74" s="1">
        <v>2728.600193080882</v>
      </c>
    </row>
    <row r="75" spans="1:18" ht="11.25" customHeight="1" x14ac:dyDescent="0.25">
      <c r="A75" s="52" t="s">
        <v>340</v>
      </c>
      <c r="B75" s="53" t="s">
        <v>110</v>
      </c>
      <c r="C75" s="1">
        <v>644.19128620748302</v>
      </c>
      <c r="D75" s="1">
        <v>753.49191999999994</v>
      </c>
      <c r="E75" s="1">
        <v>920.00100000000009</v>
      </c>
      <c r="F75" s="1">
        <v>1188.0076300000001</v>
      </c>
      <c r="G75" s="1">
        <v>1618.3803500000001</v>
      </c>
      <c r="H75" s="1">
        <v>2527.0866892164559</v>
      </c>
      <c r="I75" s="1">
        <v>4023.0491800000004</v>
      </c>
      <c r="J75" s="1">
        <v>6084.2155700000003</v>
      </c>
      <c r="K75" s="1">
        <v>7942.7687699999997</v>
      </c>
      <c r="L75" s="1">
        <v>9547.9818200000009</v>
      </c>
      <c r="M75" s="1">
        <v>10509.243880651511</v>
      </c>
      <c r="N75" s="1">
        <v>10912.481068160043</v>
      </c>
      <c r="O75" s="1">
        <v>11901.581563238427</v>
      </c>
      <c r="P75" s="1">
        <v>10688.823496608917</v>
      </c>
      <c r="Q75" s="1">
        <v>11696.455571064293</v>
      </c>
      <c r="R75" s="1">
        <v>11558.094648375893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-0.8837298175217384</v>
      </c>
      <c r="O76" s="1">
        <v>0</v>
      </c>
      <c r="P76" s="1">
        <v>0</v>
      </c>
      <c r="Q76" s="1">
        <v>0</v>
      </c>
      <c r="R76" s="1">
        <v>-0.95538464299948578</v>
      </c>
    </row>
    <row r="77" spans="1:18" ht="11.25" customHeight="1" x14ac:dyDescent="0.25">
      <c r="A77" s="52" t="s">
        <v>111</v>
      </c>
      <c r="B77" s="53" t="s">
        <v>112</v>
      </c>
      <c r="C77" s="1">
        <v>14.378521555807993</v>
      </c>
      <c r="D77" s="1">
        <v>17.999639999999996</v>
      </c>
      <c r="E77" s="1">
        <v>21.6</v>
      </c>
      <c r="F77" s="1">
        <v>27.499999999999996</v>
      </c>
      <c r="G77" s="1">
        <v>37.799630000000001</v>
      </c>
      <c r="H77" s="1">
        <v>180.51974190472444</v>
      </c>
      <c r="I77" s="1">
        <v>674.59965000000011</v>
      </c>
      <c r="J77" s="1">
        <v>730.90045000000009</v>
      </c>
      <c r="K77" s="1">
        <v>428.10293999999999</v>
      </c>
      <c r="L77" s="1">
        <v>265.40057999999999</v>
      </c>
      <c r="M77" s="1">
        <v>238.98939768553041</v>
      </c>
      <c r="N77" s="1">
        <v>105.68932738723147</v>
      </c>
      <c r="O77" s="1">
        <v>52.641671778605534</v>
      </c>
      <c r="P77" s="1">
        <v>43.708786145574393</v>
      </c>
      <c r="Q77" s="1">
        <v>54.791243914056466</v>
      </c>
      <c r="R77" s="1">
        <v>50.253292821652565</v>
      </c>
    </row>
    <row r="78" spans="1:18" ht="11.25" customHeight="1" x14ac:dyDescent="0.25">
      <c r="A78" s="54" t="s">
        <v>115</v>
      </c>
      <c r="B78" s="58" t="s">
        <v>116</v>
      </c>
      <c r="C78" s="3">
        <v>442.50979268176019</v>
      </c>
      <c r="D78" s="3">
        <v>447.49715000000003</v>
      </c>
      <c r="E78" s="3">
        <v>463.00000000000006</v>
      </c>
      <c r="F78" s="3">
        <v>503.62396000000001</v>
      </c>
      <c r="G78" s="3">
        <v>507.7</v>
      </c>
      <c r="H78" s="3">
        <v>445.25652049297844</v>
      </c>
      <c r="I78" s="3">
        <v>446.59571</v>
      </c>
      <c r="J78" s="3">
        <v>447.80168000000003</v>
      </c>
      <c r="K78" s="3">
        <v>472.59325999999999</v>
      </c>
      <c r="L78" s="3">
        <v>494.50000000000006</v>
      </c>
      <c r="M78" s="3">
        <v>443.51294544759673</v>
      </c>
      <c r="N78" s="3">
        <v>466.51380529282466</v>
      </c>
      <c r="O78" s="3">
        <v>473.29702875704623</v>
      </c>
      <c r="P78" s="3">
        <v>499.80892328269823</v>
      </c>
      <c r="Q78" s="3">
        <v>481.63275054934553</v>
      </c>
      <c r="R78" s="3">
        <v>492.14197000095487</v>
      </c>
    </row>
    <row r="79" spans="1:18" ht="11.25" customHeight="1" x14ac:dyDescent="0.25">
      <c r="A79" s="59" t="s">
        <v>117</v>
      </c>
      <c r="B79" s="47" t="s">
        <v>118</v>
      </c>
      <c r="C79" s="4">
        <v>217441.26835550598</v>
      </c>
      <c r="D79" s="4">
        <v>223015.65846999997</v>
      </c>
      <c r="E79" s="4">
        <v>225532.94623</v>
      </c>
      <c r="F79" s="4">
        <v>231038.11659999998</v>
      </c>
      <c r="G79" s="4">
        <v>236189.60606000002</v>
      </c>
      <c r="H79" s="4">
        <v>239398.63240618669</v>
      </c>
      <c r="I79" s="4">
        <v>243785.03258</v>
      </c>
      <c r="J79" s="4">
        <v>245222.31886000003</v>
      </c>
      <c r="K79" s="4">
        <v>246331.24576999998</v>
      </c>
      <c r="L79" s="4">
        <v>233137.96539</v>
      </c>
      <c r="M79" s="4">
        <v>244225.41262203964</v>
      </c>
      <c r="N79" s="4">
        <v>239251.77283803694</v>
      </c>
      <c r="O79" s="4">
        <v>240140.67238351906</v>
      </c>
      <c r="P79" s="4">
        <v>237982.55094471568</v>
      </c>
      <c r="Q79" s="4">
        <v>232761.27789624239</v>
      </c>
      <c r="R79" s="4">
        <v>235810.98433745236</v>
      </c>
    </row>
    <row r="80" spans="1:18" ht="11.25" customHeight="1" x14ac:dyDescent="0.25">
      <c r="A80" s="59" t="s">
        <v>560</v>
      </c>
      <c r="B80" s="47">
        <v>7200</v>
      </c>
      <c r="C80" s="4">
        <v>1120.4500397437678</v>
      </c>
      <c r="D80" s="4">
        <v>1102.29943</v>
      </c>
      <c r="E80" s="4">
        <v>1159.20012</v>
      </c>
      <c r="F80" s="4">
        <v>1471.29774</v>
      </c>
      <c r="G80" s="4">
        <v>1619.3010099999999</v>
      </c>
      <c r="H80" s="4">
        <v>1475.6856828603911</v>
      </c>
      <c r="I80" s="4">
        <v>1645.1985400000001</v>
      </c>
      <c r="J80" s="4">
        <v>1892.3006699999999</v>
      </c>
      <c r="K80" s="4">
        <v>2351.8012199999998</v>
      </c>
      <c r="L80" s="4">
        <v>2548.79943</v>
      </c>
      <c r="M80" s="4">
        <v>2744.6260250233304</v>
      </c>
      <c r="N80" s="4">
        <v>2855.0678953468723</v>
      </c>
      <c r="O80" s="4">
        <v>2776.6545111053651</v>
      </c>
      <c r="P80" s="4">
        <v>3158.0678559964263</v>
      </c>
      <c r="Q80" s="4">
        <v>3382.7981818000735</v>
      </c>
      <c r="R80" s="4">
        <v>3456.3627462636691</v>
      </c>
    </row>
    <row r="81" spans="1:18" ht="11.25" customHeight="1" x14ac:dyDescent="0.25">
      <c r="A81" s="48" t="s">
        <v>119</v>
      </c>
      <c r="B81" s="49" t="s">
        <v>120</v>
      </c>
      <c r="C81" s="3">
        <v>816.99634864006282</v>
      </c>
      <c r="D81" s="3">
        <v>695.59339999999997</v>
      </c>
      <c r="E81" s="3">
        <v>718.29973000000007</v>
      </c>
      <c r="F81" s="3">
        <v>824.29751999999996</v>
      </c>
      <c r="G81" s="3">
        <v>926.19341000000009</v>
      </c>
      <c r="H81" s="3">
        <v>912.34367961559428</v>
      </c>
      <c r="I81" s="3">
        <v>1045.4987599999999</v>
      </c>
      <c r="J81" s="3">
        <v>1052.5865499999998</v>
      </c>
      <c r="K81" s="3">
        <v>1957.79332</v>
      </c>
      <c r="L81" s="3">
        <v>2025.0919699999995</v>
      </c>
      <c r="M81" s="3">
        <v>2182.7410695651774</v>
      </c>
      <c r="N81" s="3">
        <v>2176.1009693509491</v>
      </c>
      <c r="O81" s="3">
        <v>2105.2350784963346</v>
      </c>
      <c r="P81" s="3">
        <v>2203.2335154973184</v>
      </c>
      <c r="Q81" s="3">
        <v>2401.8581260130654</v>
      </c>
      <c r="R81" s="3">
        <v>2480.2709706492928</v>
      </c>
    </row>
    <row r="82" spans="1:18" ht="11.25" customHeight="1" x14ac:dyDescent="0.25">
      <c r="A82" s="48" t="s">
        <v>121</v>
      </c>
      <c r="B82" s="49" t="s">
        <v>122</v>
      </c>
      <c r="C82" s="3">
        <v>303.45369110370484</v>
      </c>
      <c r="D82" s="3">
        <v>406.70603000000006</v>
      </c>
      <c r="E82" s="3">
        <v>440.90038999999996</v>
      </c>
      <c r="F82" s="3">
        <v>647.0002199999999</v>
      </c>
      <c r="G82" s="3">
        <v>693.10760000000005</v>
      </c>
      <c r="H82" s="3">
        <v>563.34200324479673</v>
      </c>
      <c r="I82" s="3">
        <v>599.69978000000003</v>
      </c>
      <c r="J82" s="3">
        <v>839.71412000000009</v>
      </c>
      <c r="K82" s="3">
        <v>394.00789999999995</v>
      </c>
      <c r="L82" s="3">
        <v>523.70745999999997</v>
      </c>
      <c r="M82" s="3">
        <v>561.88495545815215</v>
      </c>
      <c r="N82" s="3">
        <v>678.96692599592177</v>
      </c>
      <c r="O82" s="3">
        <v>671.41943260903065</v>
      </c>
      <c r="P82" s="3">
        <v>954.8343404991075</v>
      </c>
      <c r="Q82" s="3">
        <v>980.94005578700774</v>
      </c>
      <c r="R82" s="3">
        <v>976.09177561437684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375</v>
      </c>
      <c r="B1" s="43" t="s">
        <v>240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114835.54129000625</v>
      </c>
      <c r="D2" s="30">
        <v>113124.94282</v>
      </c>
      <c r="E2" s="30">
        <v>113499.70164000003</v>
      </c>
      <c r="F2" s="30">
        <v>113369.69654999996</v>
      </c>
      <c r="G2" s="30">
        <v>116105.39387999992</v>
      </c>
      <c r="H2" s="30">
        <v>117967.52449414867</v>
      </c>
      <c r="I2" s="30">
        <v>117231.98142000003</v>
      </c>
      <c r="J2" s="30">
        <v>116164.15665000003</v>
      </c>
      <c r="K2" s="30">
        <v>112101.61439999998</v>
      </c>
      <c r="L2" s="30">
        <v>102725.92120999997</v>
      </c>
      <c r="M2" s="30">
        <v>107975.66367561511</v>
      </c>
      <c r="N2" s="30">
        <v>105318.37894920628</v>
      </c>
      <c r="O2" s="30">
        <v>100856.34503012379</v>
      </c>
      <c r="P2" s="30">
        <v>98361.967702474198</v>
      </c>
      <c r="Q2" s="30">
        <v>100515.05114936353</v>
      </c>
      <c r="R2" s="30">
        <v>98249.446554839014</v>
      </c>
    </row>
    <row r="3" spans="1:18" ht="11.25" customHeight="1" x14ac:dyDescent="0.25">
      <c r="A3" s="46" t="s">
        <v>4</v>
      </c>
      <c r="B3" s="47" t="s">
        <v>5</v>
      </c>
      <c r="C3" s="4">
        <v>1046.5517327935086</v>
      </c>
      <c r="D3" s="4">
        <v>1235.3745100000253</v>
      </c>
      <c r="E3" s="4">
        <v>1464.3201100000113</v>
      </c>
      <c r="F3" s="4">
        <v>1450.5612200000005</v>
      </c>
      <c r="G3" s="4">
        <v>1633.1948399999628</v>
      </c>
      <c r="H3" s="4">
        <v>1574.2022237223043</v>
      </c>
      <c r="I3" s="4">
        <v>1731.5198000000164</v>
      </c>
      <c r="J3" s="4">
        <v>1788.0288300000184</v>
      </c>
      <c r="K3" s="4">
        <v>1829.3034699999844</v>
      </c>
      <c r="L3" s="4">
        <v>1356.1844299999634</v>
      </c>
      <c r="M3" s="4">
        <v>1667.2744376299729</v>
      </c>
      <c r="N3" s="4">
        <v>1826.6825508517829</v>
      </c>
      <c r="O3" s="4">
        <v>1813.5090408491633</v>
      </c>
      <c r="P3" s="4">
        <v>1909.4831324435559</v>
      </c>
      <c r="Q3" s="4">
        <v>1955.0972309825547</v>
      </c>
      <c r="R3" s="4">
        <v>1825.2216380125585</v>
      </c>
    </row>
    <row r="4" spans="1:18" ht="11.25" customHeight="1" x14ac:dyDescent="0.25">
      <c r="A4" s="48" t="s">
        <v>304</v>
      </c>
      <c r="B4" s="49" t="s">
        <v>305</v>
      </c>
      <c r="C4" s="3">
        <v>922.87545516621412</v>
      </c>
      <c r="D4" s="3">
        <v>1102.5583400000253</v>
      </c>
      <c r="E4" s="3">
        <v>1311.3842900000113</v>
      </c>
      <c r="F4" s="3">
        <v>1320.0688200000009</v>
      </c>
      <c r="G4" s="3">
        <v>1491.3664099999628</v>
      </c>
      <c r="H4" s="3">
        <v>1419.0693370390522</v>
      </c>
      <c r="I4" s="3">
        <v>1548.2726500000163</v>
      </c>
      <c r="J4" s="3">
        <v>1562.2238200000183</v>
      </c>
      <c r="K4" s="3">
        <v>1578.7619099999847</v>
      </c>
      <c r="L4" s="3">
        <v>1053.7091199999636</v>
      </c>
      <c r="M4" s="3">
        <v>1268.1573484344144</v>
      </c>
      <c r="N4" s="3">
        <v>1480.2057537865971</v>
      </c>
      <c r="O4" s="3">
        <v>1453.7420841852984</v>
      </c>
      <c r="P4" s="3">
        <v>1533.7324254785215</v>
      </c>
      <c r="Q4" s="3">
        <v>1578.3147384724434</v>
      </c>
      <c r="R4" s="3">
        <v>1441.3588345208184</v>
      </c>
    </row>
    <row r="5" spans="1:18" ht="11.25" customHeight="1" x14ac:dyDescent="0.25">
      <c r="A5" s="50" t="s">
        <v>306</v>
      </c>
      <c r="B5" s="51" t="s">
        <v>307</v>
      </c>
      <c r="C5" s="2">
        <v>179.22992318030168</v>
      </c>
      <c r="D5" s="2">
        <v>170.35422000002421</v>
      </c>
      <c r="E5" s="2">
        <v>140.90356000001091</v>
      </c>
      <c r="F5" s="2">
        <v>151.48674000000142</v>
      </c>
      <c r="G5" s="2">
        <v>218.66732999996265</v>
      </c>
      <c r="H5" s="2">
        <v>267.74831613160586</v>
      </c>
      <c r="I5" s="2">
        <v>230.96772000001647</v>
      </c>
      <c r="J5" s="2">
        <v>301.80160000001888</v>
      </c>
      <c r="K5" s="2">
        <v>312.04945999998455</v>
      </c>
      <c r="L5" s="2">
        <v>170.09396999996366</v>
      </c>
      <c r="M5" s="2">
        <v>241.29415913474503</v>
      </c>
      <c r="N5" s="2">
        <v>434.39371831391196</v>
      </c>
      <c r="O5" s="2">
        <v>394.53681094342357</v>
      </c>
      <c r="P5" s="2">
        <v>410.81141646216111</v>
      </c>
      <c r="Q5" s="2">
        <v>374.95335645461148</v>
      </c>
      <c r="R5" s="2">
        <v>349.16875550265405</v>
      </c>
    </row>
    <row r="6" spans="1:18" ht="11.25" customHeight="1" x14ac:dyDescent="0.25">
      <c r="A6" s="52" t="s">
        <v>6</v>
      </c>
      <c r="B6" s="53" t="s">
        <v>7</v>
      </c>
      <c r="C6" s="1">
        <v>0.64488434662569682</v>
      </c>
      <c r="D6" s="1">
        <v>0.64728000000131891</v>
      </c>
      <c r="E6" s="1">
        <v>1.8998400000091733</v>
      </c>
      <c r="F6" s="1">
        <v>1.4051600000003639</v>
      </c>
      <c r="G6" s="1">
        <v>4.2854299999900762</v>
      </c>
      <c r="H6" s="1">
        <v>46.145674502390222</v>
      </c>
      <c r="I6" s="1">
        <v>44.167810000009368</v>
      </c>
      <c r="J6" s="1">
        <v>68.001310000014456</v>
      </c>
      <c r="K6" s="1">
        <v>84.554469999982345</v>
      </c>
      <c r="L6" s="1">
        <v>36.797989999988786</v>
      </c>
      <c r="M6" s="1">
        <v>47.266608820363516</v>
      </c>
      <c r="N6" s="1">
        <v>112.59731886789538</v>
      </c>
      <c r="O6" s="1">
        <v>111.55531501290241</v>
      </c>
      <c r="P6" s="1">
        <v>129.20686099320665</v>
      </c>
      <c r="Q6" s="1">
        <v>95.527023096245742</v>
      </c>
      <c r="R6" s="1">
        <v>82.759746683910663</v>
      </c>
    </row>
    <row r="7" spans="1:18" ht="11.25" customHeight="1" x14ac:dyDescent="0.25">
      <c r="A7" s="52" t="s">
        <v>8</v>
      </c>
      <c r="B7" s="53" t="s">
        <v>9</v>
      </c>
      <c r="C7" s="1">
        <v>171.96900749709243</v>
      </c>
      <c r="D7" s="1">
        <v>164.69961000002252</v>
      </c>
      <c r="E7" s="1">
        <v>130.60365999999999</v>
      </c>
      <c r="F7" s="1">
        <v>134.40021000000002</v>
      </c>
      <c r="G7" s="1">
        <v>144.19627999997272</v>
      </c>
      <c r="H7" s="1">
        <v>165.59324284670902</v>
      </c>
      <c r="I7" s="1">
        <v>169.399910000006</v>
      </c>
      <c r="J7" s="1">
        <v>169.29969000000619</v>
      </c>
      <c r="K7" s="1">
        <v>164.89528000000189</v>
      </c>
      <c r="L7" s="1">
        <v>102.09532999997602</v>
      </c>
      <c r="M7" s="1">
        <v>132.29572095277524</v>
      </c>
      <c r="N7" s="1">
        <v>164.15878702078913</v>
      </c>
      <c r="O7" s="1">
        <v>141.96973229553515</v>
      </c>
      <c r="P7" s="1">
        <v>132.24892794858874</v>
      </c>
      <c r="Q7" s="1">
        <v>96.613098983403816</v>
      </c>
      <c r="R7" s="1">
        <v>70.722267976555415</v>
      </c>
    </row>
    <row r="8" spans="1:18" ht="11.25" customHeight="1" x14ac:dyDescent="0.25">
      <c r="A8" s="52" t="s">
        <v>10</v>
      </c>
      <c r="B8" s="53" t="s">
        <v>11</v>
      </c>
      <c r="C8" s="1">
        <v>6.6160313365835464</v>
      </c>
      <c r="D8" s="1">
        <v>5.0073300000003655</v>
      </c>
      <c r="E8" s="1">
        <v>8.4000600000017585</v>
      </c>
      <c r="F8" s="1">
        <v>15.681370000001053</v>
      </c>
      <c r="G8" s="1">
        <v>70.185619999999872</v>
      </c>
      <c r="H8" s="1">
        <v>56.009398782506622</v>
      </c>
      <c r="I8" s="1">
        <v>17.400000000001093</v>
      </c>
      <c r="J8" s="1">
        <v>64.500599999998201</v>
      </c>
      <c r="K8" s="1">
        <v>62.5997100000003</v>
      </c>
      <c r="L8" s="1">
        <v>31.200649999998859</v>
      </c>
      <c r="M8" s="1">
        <v>61.731829361606287</v>
      </c>
      <c r="N8" s="1">
        <v>157.63761242522742</v>
      </c>
      <c r="O8" s="1">
        <v>141.01176363498598</v>
      </c>
      <c r="P8" s="1">
        <v>149.35562752036572</v>
      </c>
      <c r="Q8" s="1">
        <v>182.81323437496189</v>
      </c>
      <c r="R8" s="1">
        <v>195.68674084218796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0.69321212420359402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354.63714043451222</v>
      </c>
      <c r="D11" s="2">
        <v>350.49959000000115</v>
      </c>
      <c r="E11" s="2">
        <v>338.3756000000003</v>
      </c>
      <c r="F11" s="2">
        <v>291.48527999999931</v>
      </c>
      <c r="G11" s="2">
        <v>233.49971000000033</v>
      </c>
      <c r="H11" s="2">
        <v>243.6806072136072</v>
      </c>
      <c r="I11" s="2">
        <v>223.19909999999982</v>
      </c>
      <c r="J11" s="2">
        <v>187.93192999999962</v>
      </c>
      <c r="K11" s="2">
        <v>215.17681000000013</v>
      </c>
      <c r="L11" s="2">
        <v>185.82379999999995</v>
      </c>
      <c r="M11" s="2">
        <v>188.58467552172749</v>
      </c>
      <c r="N11" s="2">
        <v>215.80338725966649</v>
      </c>
      <c r="O11" s="2">
        <v>205.57360944500647</v>
      </c>
      <c r="P11" s="2">
        <v>206.28987947131617</v>
      </c>
      <c r="Q11" s="2">
        <v>247.0618121578529</v>
      </c>
      <c r="R11" s="2">
        <v>245.7228518548792</v>
      </c>
    </row>
    <row r="12" spans="1:18" ht="11.25" customHeight="1" x14ac:dyDescent="0.25">
      <c r="A12" s="52" t="s">
        <v>16</v>
      </c>
      <c r="B12" s="53" t="s">
        <v>17</v>
      </c>
      <c r="C12" s="1">
        <v>354.63714043451222</v>
      </c>
      <c r="D12" s="1">
        <v>350.49959000000115</v>
      </c>
      <c r="E12" s="1">
        <v>338.3756000000003</v>
      </c>
      <c r="F12" s="1">
        <v>291.48527999999931</v>
      </c>
      <c r="G12" s="1">
        <v>233.49971000000033</v>
      </c>
      <c r="H12" s="1">
        <v>243.6806072136072</v>
      </c>
      <c r="I12" s="1">
        <v>223.19909999999982</v>
      </c>
      <c r="J12" s="1">
        <v>187.93192999999962</v>
      </c>
      <c r="K12" s="1">
        <v>215.17681000000013</v>
      </c>
      <c r="L12" s="1">
        <v>185.82379999999995</v>
      </c>
      <c r="M12" s="1">
        <v>188.58467552172749</v>
      </c>
      <c r="N12" s="1">
        <v>215.80338725966649</v>
      </c>
      <c r="O12" s="1">
        <v>205.57360944500647</v>
      </c>
      <c r="P12" s="1">
        <v>206.28987947131617</v>
      </c>
      <c r="Q12" s="1">
        <v>247.0618121578529</v>
      </c>
      <c r="R12" s="1">
        <v>245.7228518548792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389.00839155140022</v>
      </c>
      <c r="D14" s="2">
        <v>581.70452999999998</v>
      </c>
      <c r="E14" s="2">
        <v>832.10512999999992</v>
      </c>
      <c r="F14" s="2">
        <v>877.09679999999992</v>
      </c>
      <c r="G14" s="2">
        <v>1039.19937</v>
      </c>
      <c r="H14" s="2">
        <v>907.64041369383915</v>
      </c>
      <c r="I14" s="2">
        <v>1094.10583</v>
      </c>
      <c r="J14" s="2">
        <v>1072.49029</v>
      </c>
      <c r="K14" s="2">
        <v>1051.5356400000001</v>
      </c>
      <c r="L14" s="2">
        <v>697.79134999999997</v>
      </c>
      <c r="M14" s="2">
        <v>838.27851377794207</v>
      </c>
      <c r="N14" s="2">
        <v>829.3154360888152</v>
      </c>
      <c r="O14" s="2">
        <v>853.63166379686845</v>
      </c>
      <c r="P14" s="2">
        <v>916.63112954504425</v>
      </c>
      <c r="Q14" s="2">
        <v>956.29956985997933</v>
      </c>
      <c r="R14" s="2">
        <v>846.46722716328509</v>
      </c>
    </row>
    <row r="15" spans="1:18" ht="11.25" customHeight="1" x14ac:dyDescent="0.25">
      <c r="A15" s="54" t="s">
        <v>310</v>
      </c>
      <c r="B15" s="49" t="s">
        <v>311</v>
      </c>
      <c r="C15" s="3">
        <v>89.494774536881422</v>
      </c>
      <c r="D15" s="3">
        <v>102.40092000000003</v>
      </c>
      <c r="E15" s="3">
        <v>110.55727000000002</v>
      </c>
      <c r="F15" s="3">
        <v>105.49883999999986</v>
      </c>
      <c r="G15" s="3">
        <v>108.23299999999995</v>
      </c>
      <c r="H15" s="3">
        <v>132.60703540977983</v>
      </c>
      <c r="I15" s="3">
        <v>181.3451100000002</v>
      </c>
      <c r="J15" s="3">
        <v>223.60302000000001</v>
      </c>
      <c r="K15" s="3">
        <v>248.44154999999972</v>
      </c>
      <c r="L15" s="3">
        <v>288.28860999999984</v>
      </c>
      <c r="M15" s="3">
        <v>383.87465865244371</v>
      </c>
      <c r="N15" s="3">
        <v>343.68218349980617</v>
      </c>
      <c r="O15" s="3">
        <v>339.54014853793632</v>
      </c>
      <c r="P15" s="3">
        <v>354.47311943747474</v>
      </c>
      <c r="Q15" s="3">
        <v>356.3151248886636</v>
      </c>
      <c r="R15" s="3">
        <v>354.51183131471123</v>
      </c>
    </row>
    <row r="16" spans="1:18" ht="11.25" customHeight="1" x14ac:dyDescent="0.25">
      <c r="A16" s="50" t="s">
        <v>22</v>
      </c>
      <c r="B16" s="51" t="s">
        <v>23</v>
      </c>
      <c r="C16" s="2">
        <v>5.898889174985797</v>
      </c>
      <c r="D16" s="2">
        <v>5.9000299999999974</v>
      </c>
      <c r="E16" s="2">
        <v>7.3976999999999862</v>
      </c>
      <c r="F16" s="2">
        <v>7.599839999999972</v>
      </c>
      <c r="G16" s="2">
        <v>8.8946599999999307</v>
      </c>
      <c r="H16" s="2">
        <v>10.796359928652635</v>
      </c>
      <c r="I16" s="2">
        <v>10.396750000000111</v>
      </c>
      <c r="J16" s="2">
        <v>9.601509999999962</v>
      </c>
      <c r="K16" s="2">
        <v>7.6977699999999345</v>
      </c>
      <c r="L16" s="2">
        <v>6.9000400000000131</v>
      </c>
      <c r="M16" s="2">
        <v>125.92079856997748</v>
      </c>
      <c r="N16" s="2">
        <v>54.217360881930219</v>
      </c>
      <c r="O16" s="2">
        <v>76.332019230677545</v>
      </c>
      <c r="P16" s="2">
        <v>81.232495529978053</v>
      </c>
      <c r="Q16" s="2">
        <v>84.985896921437217</v>
      </c>
      <c r="R16" s="2">
        <v>73.613280673633795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83.595885361895625</v>
      </c>
      <c r="D18" s="2">
        <v>96.500890000000027</v>
      </c>
      <c r="E18" s="2">
        <v>103.15957000000003</v>
      </c>
      <c r="F18" s="2">
        <v>97.898999999999887</v>
      </c>
      <c r="G18" s="2">
        <v>99.338340000000017</v>
      </c>
      <c r="H18" s="2">
        <v>121.81067548112719</v>
      </c>
      <c r="I18" s="2">
        <v>170.94836000000009</v>
      </c>
      <c r="J18" s="2">
        <v>214.00151000000005</v>
      </c>
      <c r="K18" s="2">
        <v>240.74377999999979</v>
      </c>
      <c r="L18" s="2">
        <v>281.38856999999985</v>
      </c>
      <c r="M18" s="2">
        <v>257.95386008246624</v>
      </c>
      <c r="N18" s="2">
        <v>289.46482261787594</v>
      </c>
      <c r="O18" s="2">
        <v>263.20812930725879</v>
      </c>
      <c r="P18" s="2">
        <v>273.24062390749668</v>
      </c>
      <c r="Q18" s="2">
        <v>271.32922796722642</v>
      </c>
      <c r="R18" s="2">
        <v>280.89855064107746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34.181503090413116</v>
      </c>
      <c r="D20" s="3">
        <v>30.415249999999986</v>
      </c>
      <c r="E20" s="3">
        <v>42.378550000000018</v>
      </c>
      <c r="F20" s="3">
        <v>24.993560000000002</v>
      </c>
      <c r="G20" s="3">
        <v>33.595429999999993</v>
      </c>
      <c r="H20" s="3">
        <v>22.52585127347211</v>
      </c>
      <c r="I20" s="3">
        <v>1.9020399999999995</v>
      </c>
      <c r="J20" s="3">
        <v>2.201989999999995</v>
      </c>
      <c r="K20" s="3">
        <v>2.1000099999999975</v>
      </c>
      <c r="L20" s="3">
        <v>14.186700000000002</v>
      </c>
      <c r="M20" s="3">
        <v>15.242430543114764</v>
      </c>
      <c r="N20" s="3">
        <v>2.7946135653797199</v>
      </c>
      <c r="O20" s="3">
        <v>20.226808125928571</v>
      </c>
      <c r="P20" s="3">
        <v>21.277587527559689</v>
      </c>
      <c r="Q20" s="3">
        <v>20.467367621447721</v>
      </c>
      <c r="R20" s="3">
        <v>29.35097217702895</v>
      </c>
    </row>
    <row r="21" spans="1:18" ht="11.25" customHeight="1" x14ac:dyDescent="0.25">
      <c r="A21" s="46" t="s">
        <v>31</v>
      </c>
      <c r="B21" s="47" t="s">
        <v>32</v>
      </c>
      <c r="C21" s="4">
        <v>98223.886187242999</v>
      </c>
      <c r="D21" s="4">
        <v>97095.741809999978</v>
      </c>
      <c r="E21" s="4">
        <v>98699.370349999997</v>
      </c>
      <c r="F21" s="4">
        <v>98144.43293999997</v>
      </c>
      <c r="G21" s="4">
        <v>100082.50157999998</v>
      </c>
      <c r="H21" s="4">
        <v>101688.98220288954</v>
      </c>
      <c r="I21" s="4">
        <v>102050.54590000001</v>
      </c>
      <c r="J21" s="4">
        <v>99864.806840000019</v>
      </c>
      <c r="K21" s="4">
        <v>96333.021829999998</v>
      </c>
      <c r="L21" s="4">
        <v>89346.11381000001</v>
      </c>
      <c r="M21" s="4">
        <v>92907.932057251615</v>
      </c>
      <c r="N21" s="4">
        <v>89614.079968275022</v>
      </c>
      <c r="O21" s="4">
        <v>86096.616883598326</v>
      </c>
      <c r="P21" s="4">
        <v>83434.05419155609</v>
      </c>
      <c r="Q21" s="4">
        <v>85130.612576145519</v>
      </c>
      <c r="R21" s="4">
        <v>83213.153560037506</v>
      </c>
    </row>
    <row r="22" spans="1:18" ht="11.25" customHeight="1" x14ac:dyDescent="0.25">
      <c r="A22" s="48" t="s">
        <v>313</v>
      </c>
      <c r="B22" s="49" t="s">
        <v>314</v>
      </c>
      <c r="C22" s="3">
        <v>3188.4987761168713</v>
      </c>
      <c r="D22" s="3">
        <v>3349.0851899999966</v>
      </c>
      <c r="E22" s="3">
        <v>4037.4856499999983</v>
      </c>
      <c r="F22" s="3">
        <v>3506.7107800000003</v>
      </c>
      <c r="G22" s="3">
        <v>3761.4406399999925</v>
      </c>
      <c r="H22" s="3">
        <v>4137.4866492925257</v>
      </c>
      <c r="I22" s="3">
        <v>4473.9253299999928</v>
      </c>
      <c r="J22" s="3">
        <v>3806.7411700000048</v>
      </c>
      <c r="K22" s="3">
        <v>3616.1062399999937</v>
      </c>
      <c r="L22" s="3">
        <v>3472.1105700000026</v>
      </c>
      <c r="M22" s="3">
        <v>3362.8780419981381</v>
      </c>
      <c r="N22" s="3">
        <v>3403.8620946929036</v>
      </c>
      <c r="O22" s="3">
        <v>3114.8646492724547</v>
      </c>
      <c r="P22" s="3">
        <v>3252.5456685558997</v>
      </c>
      <c r="Q22" s="3">
        <v>3157.9473136629458</v>
      </c>
      <c r="R22" s="3">
        <v>2382.3782725717683</v>
      </c>
    </row>
    <row r="23" spans="1:18" ht="11.25" customHeight="1" x14ac:dyDescent="0.25">
      <c r="A23" s="50" t="s">
        <v>315</v>
      </c>
      <c r="B23" s="51" t="s">
        <v>316</v>
      </c>
      <c r="C23" s="2">
        <v>3188.4987761168713</v>
      </c>
      <c r="D23" s="2">
        <v>3349.0851899999966</v>
      </c>
      <c r="E23" s="2">
        <v>4037.4856499999983</v>
      </c>
      <c r="F23" s="2">
        <v>3506.7107800000003</v>
      </c>
      <c r="G23" s="2">
        <v>3761.4406399999925</v>
      </c>
      <c r="H23" s="2">
        <v>4137.4866492925257</v>
      </c>
      <c r="I23" s="2">
        <v>4473.9253299999928</v>
      </c>
      <c r="J23" s="2">
        <v>3806.7411700000048</v>
      </c>
      <c r="K23" s="2">
        <v>3616.1062399999937</v>
      </c>
      <c r="L23" s="2">
        <v>3472.1105700000026</v>
      </c>
      <c r="M23" s="2">
        <v>3362.8780419981381</v>
      </c>
      <c r="N23" s="2">
        <v>3403.8620946929036</v>
      </c>
      <c r="O23" s="2">
        <v>3114.8646492724547</v>
      </c>
      <c r="P23" s="2">
        <v>3252.5456685558997</v>
      </c>
      <c r="Q23" s="2">
        <v>3157.9473136629458</v>
      </c>
      <c r="R23" s="2">
        <v>2382.3782725717683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3188.4987761168713</v>
      </c>
      <c r="D25" s="1">
        <v>3349.0851899999966</v>
      </c>
      <c r="E25" s="1">
        <v>4037.4856499999983</v>
      </c>
      <c r="F25" s="1">
        <v>3506.7107800000003</v>
      </c>
      <c r="G25" s="1">
        <v>3761.4406399999925</v>
      </c>
      <c r="H25" s="1">
        <v>4137.4866492925257</v>
      </c>
      <c r="I25" s="1">
        <v>4473.9253299999928</v>
      </c>
      <c r="J25" s="1">
        <v>3806.7411700000048</v>
      </c>
      <c r="K25" s="1">
        <v>3616.1062399999937</v>
      </c>
      <c r="L25" s="1">
        <v>3472.1105700000026</v>
      </c>
      <c r="M25" s="1">
        <v>3362.8780419981381</v>
      </c>
      <c r="N25" s="1">
        <v>3403.8620946929036</v>
      </c>
      <c r="O25" s="1">
        <v>3114.8646492724547</v>
      </c>
      <c r="P25" s="1">
        <v>3252.5456685558997</v>
      </c>
      <c r="Q25" s="1">
        <v>3157.9473136629458</v>
      </c>
      <c r="R25" s="1">
        <v>2382.3782725717683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95035.387411126125</v>
      </c>
      <c r="D30" s="3">
        <v>93746.65661999998</v>
      </c>
      <c r="E30" s="3">
        <v>94661.884699999995</v>
      </c>
      <c r="F30" s="3">
        <v>94637.722159999976</v>
      </c>
      <c r="G30" s="3">
        <v>96321.060939999996</v>
      </c>
      <c r="H30" s="3">
        <v>97551.495553597022</v>
      </c>
      <c r="I30" s="3">
        <v>97576.620570000014</v>
      </c>
      <c r="J30" s="3">
        <v>96058.065670000011</v>
      </c>
      <c r="K30" s="3">
        <v>92716.915590000004</v>
      </c>
      <c r="L30" s="3">
        <v>85874.003240000005</v>
      </c>
      <c r="M30" s="3">
        <v>89545.054015253481</v>
      </c>
      <c r="N30" s="3">
        <v>86210.217873582122</v>
      </c>
      <c r="O30" s="3">
        <v>82981.752234325875</v>
      </c>
      <c r="P30" s="3">
        <v>80181.508523000186</v>
      </c>
      <c r="Q30" s="3">
        <v>81972.665262482566</v>
      </c>
      <c r="R30" s="3">
        <v>80830.775287465731</v>
      </c>
    </row>
    <row r="31" spans="1:18" ht="11.25" customHeight="1" x14ac:dyDescent="0.25">
      <c r="A31" s="50" t="s">
        <v>321</v>
      </c>
      <c r="B31" s="51" t="s">
        <v>322</v>
      </c>
      <c r="C31" s="2">
        <v>2719.8332824077806</v>
      </c>
      <c r="D31" s="2">
        <v>3522.5702600000004</v>
      </c>
      <c r="E31" s="2">
        <v>3691.2034999999996</v>
      </c>
      <c r="F31" s="2">
        <v>2979.6508200000003</v>
      </c>
      <c r="G31" s="2">
        <v>2691.2159299999998</v>
      </c>
      <c r="H31" s="2">
        <v>2868.8568948534885</v>
      </c>
      <c r="I31" s="2">
        <v>2972.7454900000002</v>
      </c>
      <c r="J31" s="2">
        <v>3063.1074699999999</v>
      </c>
      <c r="K31" s="2">
        <v>2775.5839999999998</v>
      </c>
      <c r="L31" s="2">
        <v>2076.6186699999998</v>
      </c>
      <c r="M31" s="2">
        <v>1844.5124776005907</v>
      </c>
      <c r="N31" s="2">
        <v>1857.4331583717544</v>
      </c>
      <c r="O31" s="2">
        <v>1698.7581965493794</v>
      </c>
      <c r="P31" s="2">
        <v>1753.365953435132</v>
      </c>
      <c r="Q31" s="2">
        <v>1823.8639336711553</v>
      </c>
      <c r="R31" s="2">
        <v>1851.6532361386589</v>
      </c>
    </row>
    <row r="32" spans="1:18" ht="11.25" customHeight="1" x14ac:dyDescent="0.25">
      <c r="A32" s="52" t="s">
        <v>323</v>
      </c>
      <c r="B32" s="53" t="s">
        <v>43</v>
      </c>
      <c r="C32" s="1">
        <v>808.61700847583313</v>
      </c>
      <c r="D32" s="1">
        <v>1313.8835200000001</v>
      </c>
      <c r="E32" s="1">
        <v>1307.2186099999999</v>
      </c>
      <c r="F32" s="1">
        <v>769.41292000000067</v>
      </c>
      <c r="G32" s="1">
        <v>705.26724999999988</v>
      </c>
      <c r="H32" s="1">
        <v>757.83286110249082</v>
      </c>
      <c r="I32" s="1">
        <v>1096.4453599999999</v>
      </c>
      <c r="J32" s="1">
        <v>1226.0031899999999</v>
      </c>
      <c r="K32" s="1">
        <v>822.17422999999997</v>
      </c>
      <c r="L32" s="1">
        <v>390.62760999999989</v>
      </c>
      <c r="M32" s="1">
        <v>258.90983342202088</v>
      </c>
      <c r="N32" s="1">
        <v>451.89525204290328</v>
      </c>
      <c r="O32" s="1">
        <v>414.63762330702792</v>
      </c>
      <c r="P32" s="1">
        <v>430.80529570417531</v>
      </c>
      <c r="Q32" s="1">
        <v>356.9549527069679</v>
      </c>
      <c r="R32" s="1">
        <v>430.85452484048005</v>
      </c>
    </row>
    <row r="33" spans="1:18" ht="11.25" customHeight="1" x14ac:dyDescent="0.25">
      <c r="A33" s="52" t="s">
        <v>44</v>
      </c>
      <c r="B33" s="53" t="s">
        <v>45</v>
      </c>
      <c r="C33" s="1">
        <v>1911.2162739319476</v>
      </c>
      <c r="D33" s="1">
        <v>2208.6867400000001</v>
      </c>
      <c r="E33" s="1">
        <v>2383.9848899999997</v>
      </c>
      <c r="F33" s="1">
        <v>2210.2378999999996</v>
      </c>
      <c r="G33" s="1">
        <v>1985.94868</v>
      </c>
      <c r="H33" s="1">
        <v>2111.0240337509977</v>
      </c>
      <c r="I33" s="1">
        <v>1876.3001300000001</v>
      </c>
      <c r="J33" s="1">
        <v>1837.10428</v>
      </c>
      <c r="K33" s="1">
        <v>1953.40977</v>
      </c>
      <c r="L33" s="1">
        <v>1685.9910599999998</v>
      </c>
      <c r="M33" s="1">
        <v>1585.6026441785698</v>
      </c>
      <c r="N33" s="1">
        <v>1405.537906328851</v>
      </c>
      <c r="O33" s="1">
        <v>1284.1205732423514</v>
      </c>
      <c r="P33" s="1">
        <v>1322.5606577309568</v>
      </c>
      <c r="Q33" s="1">
        <v>1466.9089809641875</v>
      </c>
      <c r="R33" s="1">
        <v>1420.7987112981789</v>
      </c>
    </row>
    <row r="34" spans="1:18" ht="11.25" customHeight="1" x14ac:dyDescent="0.25">
      <c r="A34" s="55" t="s">
        <v>558</v>
      </c>
      <c r="B34" s="51" t="s">
        <v>46</v>
      </c>
      <c r="C34" s="2">
        <v>3887.1641099967674</v>
      </c>
      <c r="D34" s="2">
        <v>4516.5461000000005</v>
      </c>
      <c r="E34" s="2">
        <v>5228.7781799999993</v>
      </c>
      <c r="F34" s="2">
        <v>5074.6423200000008</v>
      </c>
      <c r="G34" s="2">
        <v>5858.2582500000008</v>
      </c>
      <c r="H34" s="2">
        <v>6617.4118565970239</v>
      </c>
      <c r="I34" s="2">
        <v>7420.1353399999998</v>
      </c>
      <c r="J34" s="2">
        <v>7445.0050999999985</v>
      </c>
      <c r="K34" s="2">
        <v>8378.9048000000003</v>
      </c>
      <c r="L34" s="2">
        <v>8356.9104000000007</v>
      </c>
      <c r="M34" s="2">
        <v>8039.6851430969691</v>
      </c>
      <c r="N34" s="2">
        <v>8718.0849228167044</v>
      </c>
      <c r="O34" s="2">
        <v>7823.7577296467734</v>
      </c>
      <c r="P34" s="2">
        <v>10932.611526427183</v>
      </c>
      <c r="Q34" s="2">
        <v>12735.479638643921</v>
      </c>
      <c r="R34" s="2">
        <v>13906.387739822218</v>
      </c>
    </row>
    <row r="35" spans="1:18" ht="11.25" customHeight="1" x14ac:dyDescent="0.25">
      <c r="A35" s="50" t="s">
        <v>324</v>
      </c>
      <c r="B35" s="51" t="s">
        <v>325</v>
      </c>
      <c r="C35" s="2">
        <v>69.360823165963666</v>
      </c>
      <c r="D35" s="2">
        <v>615.79300999999759</v>
      </c>
      <c r="E35" s="2">
        <v>241.69936000000234</v>
      </c>
      <c r="F35" s="2">
        <v>132.49903000000086</v>
      </c>
      <c r="G35" s="2">
        <v>137.69823999999971</v>
      </c>
      <c r="H35" s="2">
        <v>150.28174572299031</v>
      </c>
      <c r="I35" s="2">
        <v>149.19893000000047</v>
      </c>
      <c r="J35" s="2">
        <v>136.60203999999976</v>
      </c>
      <c r="K35" s="2">
        <v>155.50169000000096</v>
      </c>
      <c r="L35" s="2">
        <v>105.1001299999989</v>
      </c>
      <c r="M35" s="2">
        <v>141.87454612621877</v>
      </c>
      <c r="N35" s="2">
        <v>911.15203422795275</v>
      </c>
      <c r="O35" s="2">
        <v>375.17922557579004</v>
      </c>
      <c r="P35" s="2">
        <v>267.98632169409029</v>
      </c>
      <c r="Q35" s="2">
        <v>404.60643352010811</v>
      </c>
      <c r="R35" s="2">
        <v>22.069263370984118</v>
      </c>
    </row>
    <row r="36" spans="1:18" ht="11.25" customHeight="1" x14ac:dyDescent="0.25">
      <c r="A36" s="57" t="s">
        <v>47</v>
      </c>
      <c r="B36" s="53" t="s">
        <v>48</v>
      </c>
      <c r="C36" s="1">
        <v>69.360823165963666</v>
      </c>
      <c r="D36" s="1">
        <v>615.79300999999759</v>
      </c>
      <c r="E36" s="1">
        <v>241.69936000000234</v>
      </c>
      <c r="F36" s="1">
        <v>132.49903000000086</v>
      </c>
      <c r="G36" s="1">
        <v>137.69823999999971</v>
      </c>
      <c r="H36" s="1">
        <v>150.28174572299031</v>
      </c>
      <c r="I36" s="1">
        <v>149.19893000000047</v>
      </c>
      <c r="J36" s="1">
        <v>136.60203999999976</v>
      </c>
      <c r="K36" s="1">
        <v>155.50169000000096</v>
      </c>
      <c r="L36" s="1">
        <v>105.1001299999989</v>
      </c>
      <c r="M36" s="1">
        <v>141.87454612621877</v>
      </c>
      <c r="N36" s="1">
        <v>911.15203422795275</v>
      </c>
      <c r="O36" s="1">
        <v>375.17922557579004</v>
      </c>
      <c r="P36" s="1">
        <v>267.98632169409029</v>
      </c>
      <c r="Q36" s="1">
        <v>404.60643352010811</v>
      </c>
      <c r="R36" s="1">
        <v>22.069263370984118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360.7050516120014</v>
      </c>
      <c r="D38" s="2">
        <v>395.68765000000002</v>
      </c>
      <c r="E38" s="2">
        <v>301.12200000000001</v>
      </c>
      <c r="F38" s="2">
        <v>312.43364000000003</v>
      </c>
      <c r="G38" s="2">
        <v>324.5677</v>
      </c>
      <c r="H38" s="2">
        <v>349.43140721341331</v>
      </c>
      <c r="I38" s="2">
        <v>316.49964</v>
      </c>
      <c r="J38" s="2">
        <v>290.88583999999997</v>
      </c>
      <c r="K38" s="2">
        <v>328.76524000000001</v>
      </c>
      <c r="L38" s="2">
        <v>411.03593000000001</v>
      </c>
      <c r="M38" s="2">
        <v>369.85485498417052</v>
      </c>
      <c r="N38" s="2">
        <v>633.73004936467782</v>
      </c>
      <c r="O38" s="2">
        <v>345.22082501220257</v>
      </c>
      <c r="P38" s="2">
        <v>340.09478523849322</v>
      </c>
      <c r="Q38" s="2">
        <v>672.85469998392796</v>
      </c>
      <c r="R38" s="2">
        <v>217.88811286701576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360.7050516120014</v>
      </c>
      <c r="D41" s="1">
        <v>395.68765000000002</v>
      </c>
      <c r="E41" s="1">
        <v>301.12200000000001</v>
      </c>
      <c r="F41" s="1">
        <v>312.43364000000003</v>
      </c>
      <c r="G41" s="1">
        <v>324.5677</v>
      </c>
      <c r="H41" s="1">
        <v>349.43140721341331</v>
      </c>
      <c r="I41" s="1">
        <v>316.49964</v>
      </c>
      <c r="J41" s="1">
        <v>290.88583999999997</v>
      </c>
      <c r="K41" s="1">
        <v>328.76524000000001</v>
      </c>
      <c r="L41" s="1">
        <v>411.03593000000001</v>
      </c>
      <c r="M41" s="1">
        <v>369.85485498417052</v>
      </c>
      <c r="N41" s="1">
        <v>633.73004936467782</v>
      </c>
      <c r="O41" s="1">
        <v>345.22082501220257</v>
      </c>
      <c r="P41" s="1">
        <v>340.09478523849322</v>
      </c>
      <c r="Q41" s="1">
        <v>672.85469998392796</v>
      </c>
      <c r="R41" s="1">
        <v>217.88811286701576</v>
      </c>
    </row>
    <row r="42" spans="1:18" ht="11.25" customHeight="1" x14ac:dyDescent="0.25">
      <c r="A42" s="55" t="s">
        <v>57</v>
      </c>
      <c r="B42" s="51" t="s">
        <v>58</v>
      </c>
      <c r="C42" s="2">
        <v>46359.679284988204</v>
      </c>
      <c r="D42" s="2">
        <v>43891.829600000005</v>
      </c>
      <c r="E42" s="2">
        <v>44269.01367</v>
      </c>
      <c r="F42" s="2">
        <v>46679.64856999999</v>
      </c>
      <c r="G42" s="2">
        <v>45962.980199999998</v>
      </c>
      <c r="H42" s="2">
        <v>45620.591701025827</v>
      </c>
      <c r="I42" s="2">
        <v>43877.131499999996</v>
      </c>
      <c r="J42" s="2">
        <v>44163.15178</v>
      </c>
      <c r="K42" s="2">
        <v>41128.001760000006</v>
      </c>
      <c r="L42" s="2">
        <v>38559.690159999998</v>
      </c>
      <c r="M42" s="2">
        <v>41321.968554320512</v>
      </c>
      <c r="N42" s="2">
        <v>37760.380226030276</v>
      </c>
      <c r="O42" s="2">
        <v>39113.413929759969</v>
      </c>
      <c r="P42" s="2">
        <v>36398.389145608344</v>
      </c>
      <c r="Q42" s="2">
        <v>37534.783692036945</v>
      </c>
      <c r="R42" s="2">
        <v>35603.779060865621</v>
      </c>
    </row>
    <row r="43" spans="1:18" ht="11.25" customHeight="1" x14ac:dyDescent="0.25">
      <c r="A43" s="50" t="s">
        <v>59</v>
      </c>
      <c r="B43" s="51" t="s">
        <v>60</v>
      </c>
      <c r="C43" s="2">
        <v>4699.0316447589048</v>
      </c>
      <c r="D43" s="2">
        <v>3671.1312499999885</v>
      </c>
      <c r="E43" s="2">
        <v>3397.4957899999972</v>
      </c>
      <c r="F43" s="2">
        <v>3295.7841599999915</v>
      </c>
      <c r="G43" s="2">
        <v>3411.5609699999941</v>
      </c>
      <c r="H43" s="2">
        <v>3591.5315936234429</v>
      </c>
      <c r="I43" s="2">
        <v>3383.7425400000034</v>
      </c>
      <c r="J43" s="2">
        <v>3611.821260000012</v>
      </c>
      <c r="K43" s="2">
        <v>3125.0156799999968</v>
      </c>
      <c r="L43" s="2">
        <v>2735.7989600000083</v>
      </c>
      <c r="M43" s="2">
        <v>3450.4834210749341</v>
      </c>
      <c r="N43" s="2">
        <v>2772.4042560468615</v>
      </c>
      <c r="O43" s="2">
        <v>2462.0945520659798</v>
      </c>
      <c r="P43" s="2">
        <v>2046.2644781170236</v>
      </c>
      <c r="Q43" s="2">
        <v>1665.7847508027655</v>
      </c>
      <c r="R43" s="2">
        <v>1569.2139028597014</v>
      </c>
    </row>
    <row r="44" spans="1:18" ht="11.25" customHeight="1" x14ac:dyDescent="0.25">
      <c r="A44" s="50" t="s">
        <v>328</v>
      </c>
      <c r="B44" s="51" t="s">
        <v>61</v>
      </c>
      <c r="C44" s="2">
        <v>3052.4979539161795</v>
      </c>
      <c r="D44" s="2">
        <v>3204.3697699999993</v>
      </c>
      <c r="E44" s="2">
        <v>3385.74737</v>
      </c>
      <c r="F44" s="2">
        <v>2263.6799299999993</v>
      </c>
      <c r="G44" s="2">
        <v>1987.2349299999998</v>
      </c>
      <c r="H44" s="2">
        <v>2102.0953047120083</v>
      </c>
      <c r="I44" s="2">
        <v>2210.4888700000001</v>
      </c>
      <c r="J44" s="2">
        <v>2092.1872400000002</v>
      </c>
      <c r="K44" s="2">
        <v>2202.6127100000003</v>
      </c>
      <c r="L44" s="2">
        <v>2066.3185899999994</v>
      </c>
      <c r="M44" s="2">
        <v>1995.8202059513867</v>
      </c>
      <c r="N44" s="2">
        <v>1996.6995940809572</v>
      </c>
      <c r="O44" s="2">
        <v>2137.5733478277189</v>
      </c>
      <c r="P44" s="2">
        <v>1620.5463737444252</v>
      </c>
      <c r="Q44" s="2">
        <v>1580.1065005532962</v>
      </c>
      <c r="R44" s="2">
        <v>1644.7303490600741</v>
      </c>
    </row>
    <row r="45" spans="1:18" ht="11.25" customHeight="1" x14ac:dyDescent="0.25">
      <c r="A45" s="50" t="s">
        <v>329</v>
      </c>
      <c r="B45" s="51" t="s">
        <v>330</v>
      </c>
      <c r="C45" s="2">
        <v>33887.115260280334</v>
      </c>
      <c r="D45" s="2">
        <v>33928.728979999993</v>
      </c>
      <c r="E45" s="2">
        <v>34146.824830000005</v>
      </c>
      <c r="F45" s="2">
        <v>33899.383690000002</v>
      </c>
      <c r="G45" s="2">
        <v>35947.544719999998</v>
      </c>
      <c r="H45" s="2">
        <v>36251.295049848828</v>
      </c>
      <c r="I45" s="2">
        <v>37246.678259999993</v>
      </c>
      <c r="J45" s="2">
        <v>35255.304940000009</v>
      </c>
      <c r="K45" s="2">
        <v>34622.529710000003</v>
      </c>
      <c r="L45" s="2">
        <v>31562.530400000007</v>
      </c>
      <c r="M45" s="2">
        <v>32380.854812098707</v>
      </c>
      <c r="N45" s="2">
        <v>31560.333632642942</v>
      </c>
      <c r="O45" s="2">
        <v>29025.754427888056</v>
      </c>
      <c r="P45" s="2">
        <v>26822.249938735495</v>
      </c>
      <c r="Q45" s="2">
        <v>25555.185613270449</v>
      </c>
      <c r="R45" s="2">
        <v>26015.053622481468</v>
      </c>
    </row>
    <row r="46" spans="1:18" ht="11.25" customHeight="1" x14ac:dyDescent="0.25">
      <c r="A46" s="52" t="s">
        <v>62</v>
      </c>
      <c r="B46" s="53" t="s">
        <v>63</v>
      </c>
      <c r="C46" s="1">
        <v>1176.8124398149948</v>
      </c>
      <c r="D46" s="1">
        <v>1117.3288900000002</v>
      </c>
      <c r="E46" s="1">
        <v>1216.7822100000001</v>
      </c>
      <c r="F46" s="1">
        <v>1071.0466000000004</v>
      </c>
      <c r="G46" s="1">
        <v>1223.65843</v>
      </c>
      <c r="H46" s="1">
        <v>1332.0945930879518</v>
      </c>
      <c r="I46" s="1">
        <v>1051.1420000000001</v>
      </c>
      <c r="J46" s="1">
        <v>1024.5188600000001</v>
      </c>
      <c r="K46" s="1">
        <v>981.70254999999997</v>
      </c>
      <c r="L46" s="1">
        <v>1066.1466899999998</v>
      </c>
      <c r="M46" s="1">
        <v>1027.865305038724</v>
      </c>
      <c r="N46" s="1">
        <v>845.9199726602609</v>
      </c>
      <c r="O46" s="1">
        <v>813.31245567167514</v>
      </c>
      <c r="P46" s="1">
        <v>920.01338751322601</v>
      </c>
      <c r="Q46" s="1">
        <v>780.26626617763736</v>
      </c>
      <c r="R46" s="1">
        <v>703.55835322100393</v>
      </c>
    </row>
    <row r="47" spans="1:18" ht="11.25" customHeight="1" x14ac:dyDescent="0.25">
      <c r="A47" s="52" t="s">
        <v>64</v>
      </c>
      <c r="B47" s="53" t="s">
        <v>65</v>
      </c>
      <c r="C47" s="1">
        <v>6489.4615230813833</v>
      </c>
      <c r="D47" s="1">
        <v>5966.5493100000003</v>
      </c>
      <c r="E47" s="1">
        <v>5883.1055000000006</v>
      </c>
      <c r="F47" s="1">
        <v>5613.2210900000009</v>
      </c>
      <c r="G47" s="1">
        <v>5926.1787399999994</v>
      </c>
      <c r="H47" s="1">
        <v>5787.3366408163674</v>
      </c>
      <c r="I47" s="1">
        <v>5781.9989400000004</v>
      </c>
      <c r="J47" s="1">
        <v>5726.3519400000005</v>
      </c>
      <c r="K47" s="1">
        <v>5151.2460499999997</v>
      </c>
      <c r="L47" s="1">
        <v>4074.1990500000002</v>
      </c>
      <c r="M47" s="1">
        <v>4442.5396137829293</v>
      </c>
      <c r="N47" s="1">
        <v>4325.8552951291122</v>
      </c>
      <c r="O47" s="1">
        <v>4194.7329291610677</v>
      </c>
      <c r="P47" s="1">
        <v>4100.7767558778905</v>
      </c>
      <c r="Q47" s="1">
        <v>4175.8962749979664</v>
      </c>
      <c r="R47" s="1">
        <v>4213.4832527557628</v>
      </c>
    </row>
    <row r="48" spans="1:18" ht="11.25" customHeight="1" x14ac:dyDescent="0.25">
      <c r="A48" s="52" t="s">
        <v>66</v>
      </c>
      <c r="B48" s="53" t="s">
        <v>67</v>
      </c>
      <c r="C48" s="1">
        <v>17985.930352263054</v>
      </c>
      <c r="D48" s="1">
        <v>17426.077299999997</v>
      </c>
      <c r="E48" s="1">
        <v>17713.860490000003</v>
      </c>
      <c r="F48" s="1">
        <v>17544.567069999997</v>
      </c>
      <c r="G48" s="1">
        <v>18606.5445</v>
      </c>
      <c r="H48" s="1">
        <v>19577.458902701808</v>
      </c>
      <c r="I48" s="1">
        <v>19804.794409999999</v>
      </c>
      <c r="J48" s="1">
        <v>19093.689410000003</v>
      </c>
      <c r="K48" s="1">
        <v>18853.090459999999</v>
      </c>
      <c r="L48" s="1">
        <v>17902.194250000008</v>
      </c>
      <c r="M48" s="1">
        <v>17514.52119124103</v>
      </c>
      <c r="N48" s="1">
        <v>17182.668428206289</v>
      </c>
      <c r="O48" s="1">
        <v>14745.130439340199</v>
      </c>
      <c r="P48" s="1">
        <v>14077.694353228244</v>
      </c>
      <c r="Q48" s="1">
        <v>13060.956521779755</v>
      </c>
      <c r="R48" s="1">
        <v>13776.34231533427</v>
      </c>
    </row>
    <row r="49" spans="1:18" ht="11.25" customHeight="1" x14ac:dyDescent="0.25">
      <c r="A49" s="52" t="s">
        <v>68</v>
      </c>
      <c r="B49" s="53" t="s">
        <v>69</v>
      </c>
      <c r="C49" s="1">
        <v>1883.8725740102352</v>
      </c>
      <c r="D49" s="1">
        <v>2122.8978800000004</v>
      </c>
      <c r="E49" s="1">
        <v>2336.7119400000001</v>
      </c>
      <c r="F49" s="1">
        <v>2188.1699099999996</v>
      </c>
      <c r="G49" s="1">
        <v>2658.2751499999999</v>
      </c>
      <c r="H49" s="1">
        <v>2583.2142102916887</v>
      </c>
      <c r="I49" s="1">
        <v>2602.3373000000001</v>
      </c>
      <c r="J49" s="1">
        <v>2028.6026800000004</v>
      </c>
      <c r="K49" s="1">
        <v>1819.4656400000003</v>
      </c>
      <c r="L49" s="1">
        <v>1296.2935999999997</v>
      </c>
      <c r="M49" s="1">
        <v>1654.2957585856393</v>
      </c>
      <c r="N49" s="1">
        <v>1514.0339964881748</v>
      </c>
      <c r="O49" s="1">
        <v>1293.6484405664287</v>
      </c>
      <c r="P49" s="1">
        <v>1160.519187287942</v>
      </c>
      <c r="Q49" s="1">
        <v>820.61740428880694</v>
      </c>
      <c r="R49" s="1">
        <v>815.62696287277936</v>
      </c>
    </row>
    <row r="50" spans="1:18" ht="11.25" customHeight="1" x14ac:dyDescent="0.25">
      <c r="A50" s="52" t="s">
        <v>70</v>
      </c>
      <c r="B50" s="53" t="s">
        <v>71</v>
      </c>
      <c r="C50" s="1">
        <v>1084.0014185299221</v>
      </c>
      <c r="D50" s="1">
        <v>1003.6509000000002</v>
      </c>
      <c r="E50" s="1">
        <v>813.18221000000005</v>
      </c>
      <c r="F50" s="1">
        <v>816.21014999999989</v>
      </c>
      <c r="G50" s="1">
        <v>906.40633999999989</v>
      </c>
      <c r="H50" s="1">
        <v>1006.6189051396784</v>
      </c>
      <c r="I50" s="1">
        <v>1052.34339</v>
      </c>
      <c r="J50" s="1">
        <v>990.86389999999983</v>
      </c>
      <c r="K50" s="1">
        <v>941.83080000000007</v>
      </c>
      <c r="L50" s="1">
        <v>733.10121000000004</v>
      </c>
      <c r="M50" s="1">
        <v>1167.71786595398</v>
      </c>
      <c r="N50" s="1">
        <v>1127.3974601850437</v>
      </c>
      <c r="O50" s="1">
        <v>829.05823288684724</v>
      </c>
      <c r="P50" s="1">
        <v>873.0535123041617</v>
      </c>
      <c r="Q50" s="1">
        <v>1034.1753561217147</v>
      </c>
      <c r="R50" s="1">
        <v>834.33635587369145</v>
      </c>
    </row>
    <row r="51" spans="1:18" ht="11.25" customHeight="1" x14ac:dyDescent="0.25">
      <c r="A51" s="52" t="s">
        <v>72</v>
      </c>
      <c r="B51" s="53" t="s">
        <v>73</v>
      </c>
      <c r="C51" s="1">
        <v>5267.0369525807464</v>
      </c>
      <c r="D51" s="1">
        <v>6292.2246999999998</v>
      </c>
      <c r="E51" s="1">
        <v>6183.1824799999995</v>
      </c>
      <c r="F51" s="1">
        <v>6666.1688700000004</v>
      </c>
      <c r="G51" s="1">
        <v>6626.4815599999993</v>
      </c>
      <c r="H51" s="1">
        <v>5964.5717978113298</v>
      </c>
      <c r="I51" s="1">
        <v>6954.0622199999998</v>
      </c>
      <c r="J51" s="1">
        <v>6391.2781499999983</v>
      </c>
      <c r="K51" s="1">
        <v>6875.1942099999997</v>
      </c>
      <c r="L51" s="1">
        <v>6490.5955999999996</v>
      </c>
      <c r="M51" s="1">
        <v>6573.9150774964055</v>
      </c>
      <c r="N51" s="1">
        <v>6564.4584799740596</v>
      </c>
      <c r="O51" s="1">
        <v>7149.8719302618392</v>
      </c>
      <c r="P51" s="1">
        <v>5690.1927425240292</v>
      </c>
      <c r="Q51" s="1">
        <v>5683.2737899045696</v>
      </c>
      <c r="R51" s="1">
        <v>5671.7063824239658</v>
      </c>
    </row>
    <row r="52" spans="1:18" ht="11.25" customHeight="1" x14ac:dyDescent="0.25">
      <c r="A52" s="46" t="s">
        <v>74</v>
      </c>
      <c r="B52" s="47" t="s">
        <v>75</v>
      </c>
      <c r="C52" s="4">
        <v>15565.103369969742</v>
      </c>
      <c r="D52" s="4">
        <v>14793.826499999999</v>
      </c>
      <c r="E52" s="4">
        <v>13336.011180000009</v>
      </c>
      <c r="F52" s="4">
        <v>13774.702390000002</v>
      </c>
      <c r="G52" s="4">
        <v>14389.697459999979</v>
      </c>
      <c r="H52" s="4">
        <v>14704.340067536827</v>
      </c>
      <c r="I52" s="4">
        <v>13449.915720000005</v>
      </c>
      <c r="J52" s="4">
        <v>14511.320980000002</v>
      </c>
      <c r="K52" s="4">
        <v>13939.289099999998</v>
      </c>
      <c r="L52" s="4">
        <v>12023.622969999997</v>
      </c>
      <c r="M52" s="4">
        <v>13400.457180733514</v>
      </c>
      <c r="N52" s="4">
        <v>13877.616430079479</v>
      </c>
      <c r="O52" s="4">
        <v>12944.929343217746</v>
      </c>
      <c r="P52" s="4">
        <v>13018.430378474566</v>
      </c>
      <c r="Q52" s="4">
        <v>13429.341342235464</v>
      </c>
      <c r="R52" s="4">
        <v>13211.071356788942</v>
      </c>
    </row>
    <row r="53" spans="1:18" ht="11.25" customHeight="1" x14ac:dyDescent="0.25">
      <c r="A53" s="48" t="s">
        <v>76</v>
      </c>
      <c r="B53" s="49" t="s">
        <v>77</v>
      </c>
      <c r="C53" s="3">
        <v>15565.103369969742</v>
      </c>
      <c r="D53" s="3">
        <v>14793.826499999999</v>
      </c>
      <c r="E53" s="3">
        <v>13336.011180000009</v>
      </c>
      <c r="F53" s="3">
        <v>13774.702390000002</v>
      </c>
      <c r="G53" s="3">
        <v>14389.697459999979</v>
      </c>
      <c r="H53" s="3">
        <v>14704.340067536827</v>
      </c>
      <c r="I53" s="3">
        <v>13449.915720000005</v>
      </c>
      <c r="J53" s="3">
        <v>14501.322540000003</v>
      </c>
      <c r="K53" s="3">
        <v>13939.289099999998</v>
      </c>
      <c r="L53" s="3">
        <v>12023.622969999997</v>
      </c>
      <c r="M53" s="3">
        <v>13383.76469743579</v>
      </c>
      <c r="N53" s="3">
        <v>13858.795372874132</v>
      </c>
      <c r="O53" s="3">
        <v>12928.663940029808</v>
      </c>
      <c r="P53" s="3">
        <v>12999.609206686953</v>
      </c>
      <c r="Q53" s="3">
        <v>13408.537864639209</v>
      </c>
      <c r="R53" s="3">
        <v>13192.130950614481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9.9984400000000164</v>
      </c>
      <c r="K54" s="3">
        <v>0</v>
      </c>
      <c r="L54" s="3">
        <v>0</v>
      </c>
      <c r="M54" s="3">
        <v>16.692483297724536</v>
      </c>
      <c r="N54" s="3">
        <v>18.821057205345994</v>
      </c>
      <c r="O54" s="3">
        <v>16.265403187937139</v>
      </c>
      <c r="P54" s="3">
        <v>18.821171787612755</v>
      </c>
      <c r="Q54" s="3">
        <v>20.803477596254901</v>
      </c>
      <c r="R54" s="3">
        <v>18.940406174461245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9.9984400000000164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16.692483297724536</v>
      </c>
      <c r="N58" s="2">
        <v>18.821057205345994</v>
      </c>
      <c r="O58" s="2">
        <v>16.265403187937139</v>
      </c>
      <c r="P58" s="2">
        <v>18.821171787612755</v>
      </c>
      <c r="Q58" s="2">
        <v>20.803477596254901</v>
      </c>
      <c r="R58" s="2">
        <v>18.940406174461245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1.2897624585677931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1.2897624585677931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1.2897624585677931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1.2897624585677931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374</v>
      </c>
      <c r="B1" s="43" t="s">
        <v>242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6.5204929779306404</v>
      </c>
      <c r="D2" s="30">
        <v>5.600120000000004</v>
      </c>
      <c r="E2" s="30">
        <v>2.8</v>
      </c>
      <c r="F2" s="30">
        <v>1.9001700000000028</v>
      </c>
      <c r="G2" s="30">
        <v>1.5009900000000016</v>
      </c>
      <c r="H2" s="30">
        <v>1.5284606627361654</v>
      </c>
      <c r="I2" s="30">
        <v>1.9001099999999838</v>
      </c>
      <c r="J2" s="30">
        <v>0.99988999999999351</v>
      </c>
      <c r="K2" s="30">
        <v>0.99990999999999985</v>
      </c>
      <c r="L2" s="30">
        <v>0.90001000000000886</v>
      </c>
      <c r="M2" s="30">
        <v>0</v>
      </c>
      <c r="N2" s="30">
        <v>0</v>
      </c>
      <c r="O2" s="30">
        <v>3.0094701349924429</v>
      </c>
      <c r="P2" s="30">
        <v>4.012600824426876</v>
      </c>
      <c r="Q2" s="30">
        <v>6.0189115856173316</v>
      </c>
      <c r="R2" s="30">
        <v>13.041130507841437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6.5204929779306404</v>
      </c>
      <c r="D21" s="4">
        <v>5.600120000000004</v>
      </c>
      <c r="E21" s="4">
        <v>2.8</v>
      </c>
      <c r="F21" s="4">
        <v>1.9001700000000028</v>
      </c>
      <c r="G21" s="4">
        <v>1.5009900000000016</v>
      </c>
      <c r="H21" s="4">
        <v>1.5284606627361654</v>
      </c>
      <c r="I21" s="4">
        <v>1.9001099999999838</v>
      </c>
      <c r="J21" s="4">
        <v>0.99988999999999351</v>
      </c>
      <c r="K21" s="4">
        <v>0.99990999999999985</v>
      </c>
      <c r="L21" s="4">
        <v>0.90001000000000886</v>
      </c>
      <c r="M21" s="4">
        <v>0</v>
      </c>
      <c r="N21" s="4">
        <v>0</v>
      </c>
      <c r="O21" s="4">
        <v>3.0094701349924429</v>
      </c>
      <c r="P21" s="4">
        <v>4.012600824426876</v>
      </c>
      <c r="Q21" s="4">
        <v>6.0189115856173316</v>
      </c>
      <c r="R21" s="4">
        <v>13.041130507841437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6.5204929779306404</v>
      </c>
      <c r="D30" s="3">
        <v>5.600120000000004</v>
      </c>
      <c r="E30" s="3">
        <v>2.8</v>
      </c>
      <c r="F30" s="3">
        <v>1.9001700000000028</v>
      </c>
      <c r="G30" s="3">
        <v>1.5009900000000016</v>
      </c>
      <c r="H30" s="3">
        <v>1.5284606627361654</v>
      </c>
      <c r="I30" s="3">
        <v>1.9001099999999838</v>
      </c>
      <c r="J30" s="3">
        <v>0.99988999999999351</v>
      </c>
      <c r="K30" s="3">
        <v>0.99990999999999985</v>
      </c>
      <c r="L30" s="3">
        <v>0.90001000000000886</v>
      </c>
      <c r="M30" s="3">
        <v>0</v>
      </c>
      <c r="N30" s="3">
        <v>0</v>
      </c>
      <c r="O30" s="3">
        <v>3.0094701349924429</v>
      </c>
      <c r="P30" s="3">
        <v>4.012600824426876</v>
      </c>
      <c r="Q30" s="3">
        <v>6.0189115856173316</v>
      </c>
      <c r="R30" s="3">
        <v>13.041130507841437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6.5204929779306404</v>
      </c>
      <c r="D45" s="2">
        <v>5.600120000000004</v>
      </c>
      <c r="E45" s="2">
        <v>2.8</v>
      </c>
      <c r="F45" s="2">
        <v>1.9001700000000028</v>
      </c>
      <c r="G45" s="2">
        <v>1.5009900000000016</v>
      </c>
      <c r="H45" s="2">
        <v>1.5284606627361654</v>
      </c>
      <c r="I45" s="2">
        <v>1.9001099999999838</v>
      </c>
      <c r="J45" s="2">
        <v>0.99988999999999351</v>
      </c>
      <c r="K45" s="2">
        <v>0.99990999999999985</v>
      </c>
      <c r="L45" s="2">
        <v>0.90001000000000886</v>
      </c>
      <c r="M45" s="2">
        <v>0</v>
      </c>
      <c r="N45" s="2">
        <v>0</v>
      </c>
      <c r="O45" s="2">
        <v>3.0094701349924429</v>
      </c>
      <c r="P45" s="2">
        <v>4.012600824426876</v>
      </c>
      <c r="Q45" s="2">
        <v>6.0189115856173316</v>
      </c>
      <c r="R45" s="2">
        <v>13.041130507841437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3.0094701349924429</v>
      </c>
      <c r="P47" s="1">
        <v>4.012600824426876</v>
      </c>
      <c r="Q47" s="1">
        <v>6.0189115856173316</v>
      </c>
      <c r="R47" s="1">
        <v>13.041130507841437</v>
      </c>
    </row>
    <row r="48" spans="1:18" ht="11.25" customHeight="1" x14ac:dyDescent="0.25">
      <c r="A48" s="52" t="s">
        <v>66</v>
      </c>
      <c r="B48" s="53" t="s">
        <v>67</v>
      </c>
      <c r="C48" s="1">
        <v>6.5204929779306404</v>
      </c>
      <c r="D48" s="1">
        <v>5.600120000000004</v>
      </c>
      <c r="E48" s="1">
        <v>2.8</v>
      </c>
      <c r="F48" s="1">
        <v>1.9001700000000028</v>
      </c>
      <c r="G48" s="1">
        <v>1.5009900000000016</v>
      </c>
      <c r="H48" s="1">
        <v>1.5284606627361654</v>
      </c>
      <c r="I48" s="1">
        <v>1.9001099999999838</v>
      </c>
      <c r="J48" s="1">
        <v>0.99988999999999351</v>
      </c>
      <c r="K48" s="1">
        <v>0.99990999999999985</v>
      </c>
      <c r="L48" s="1">
        <v>0.90001000000000886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373</v>
      </c>
      <c r="B1" s="43" t="s">
        <v>244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35.059811175653181</v>
      </c>
      <c r="D2" s="30">
        <v>41.097449999999895</v>
      </c>
      <c r="E2" s="30">
        <v>33.020820000000001</v>
      </c>
      <c r="F2" s="30">
        <v>20.013259999999974</v>
      </c>
      <c r="G2" s="30">
        <v>17.997180000000029</v>
      </c>
      <c r="H2" s="30">
        <v>20.611263212689252</v>
      </c>
      <c r="I2" s="30">
        <v>19.613150000000026</v>
      </c>
      <c r="J2" s="30">
        <v>19.412360000000017</v>
      </c>
      <c r="K2" s="30">
        <v>17.399769999999986</v>
      </c>
      <c r="L2" s="30">
        <v>16.584459999999993</v>
      </c>
      <c r="M2" s="30">
        <v>16.62109140821855</v>
      </c>
      <c r="N2" s="30">
        <v>18.554578901444028</v>
      </c>
      <c r="O2" s="30">
        <v>17.626824600904545</v>
      </c>
      <c r="P2" s="30">
        <v>15.547388184083319</v>
      </c>
      <c r="Q2" s="30">
        <v>20.636170286301798</v>
      </c>
      <c r="R2" s="30">
        <v>25.647730433813049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35.059811175653181</v>
      </c>
      <c r="D21" s="4">
        <v>41.097449999999895</v>
      </c>
      <c r="E21" s="4">
        <v>33.020820000000001</v>
      </c>
      <c r="F21" s="4">
        <v>20.013259999999974</v>
      </c>
      <c r="G21" s="4">
        <v>17.997180000000029</v>
      </c>
      <c r="H21" s="4">
        <v>20.611263212689252</v>
      </c>
      <c r="I21" s="4">
        <v>19.613150000000026</v>
      </c>
      <c r="J21" s="4">
        <v>19.412360000000017</v>
      </c>
      <c r="K21" s="4">
        <v>17.399769999999986</v>
      </c>
      <c r="L21" s="4">
        <v>16.584459999999993</v>
      </c>
      <c r="M21" s="4">
        <v>16.62109140821855</v>
      </c>
      <c r="N21" s="4">
        <v>18.554578901444028</v>
      </c>
      <c r="O21" s="4">
        <v>17.626824600904545</v>
      </c>
      <c r="P21" s="4">
        <v>15.547388184083319</v>
      </c>
      <c r="Q21" s="4">
        <v>20.636170286301798</v>
      </c>
      <c r="R21" s="4">
        <v>25.647730433813049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35.059811175653181</v>
      </c>
      <c r="D30" s="3">
        <v>41.097449999999895</v>
      </c>
      <c r="E30" s="3">
        <v>33.020820000000001</v>
      </c>
      <c r="F30" s="3">
        <v>20.013259999999974</v>
      </c>
      <c r="G30" s="3">
        <v>17.997180000000029</v>
      </c>
      <c r="H30" s="3">
        <v>20.611263212689252</v>
      </c>
      <c r="I30" s="3">
        <v>19.613150000000026</v>
      </c>
      <c r="J30" s="3">
        <v>19.412360000000017</v>
      </c>
      <c r="K30" s="3">
        <v>17.399769999999986</v>
      </c>
      <c r="L30" s="3">
        <v>16.584459999999993</v>
      </c>
      <c r="M30" s="3">
        <v>16.62109140821855</v>
      </c>
      <c r="N30" s="3">
        <v>18.554578901444028</v>
      </c>
      <c r="O30" s="3">
        <v>17.626824600904545</v>
      </c>
      <c r="P30" s="3">
        <v>15.547388184083319</v>
      </c>
      <c r="Q30" s="3">
        <v>20.636170286301798</v>
      </c>
      <c r="R30" s="3">
        <v>25.647730433813049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8.1924299999997601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1.8999800000001414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35.059811175653181</v>
      </c>
      <c r="D45" s="2">
        <v>31.005039999999994</v>
      </c>
      <c r="E45" s="2">
        <v>33.020820000000001</v>
      </c>
      <c r="F45" s="2">
        <v>20.013259999999974</v>
      </c>
      <c r="G45" s="2">
        <v>17.997180000000029</v>
      </c>
      <c r="H45" s="2">
        <v>20.611263212689252</v>
      </c>
      <c r="I45" s="2">
        <v>19.613150000000026</v>
      </c>
      <c r="J45" s="2">
        <v>19.412360000000017</v>
      </c>
      <c r="K45" s="2">
        <v>17.399769999999986</v>
      </c>
      <c r="L45" s="2">
        <v>16.584459999999993</v>
      </c>
      <c r="M45" s="2">
        <v>16.62109140821855</v>
      </c>
      <c r="N45" s="2">
        <v>18.554578901444028</v>
      </c>
      <c r="O45" s="2">
        <v>17.626824600904545</v>
      </c>
      <c r="P45" s="2">
        <v>15.547388184083319</v>
      </c>
      <c r="Q45" s="2">
        <v>20.636170286301798</v>
      </c>
      <c r="R45" s="2">
        <v>25.647730433813049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35.059811175653181</v>
      </c>
      <c r="D47" s="1">
        <v>31.005039999999994</v>
      </c>
      <c r="E47" s="1">
        <v>32.113229999999973</v>
      </c>
      <c r="F47" s="1">
        <v>20.013259999999974</v>
      </c>
      <c r="G47" s="1">
        <v>17.997180000000029</v>
      </c>
      <c r="H47" s="1">
        <v>20.611263212689252</v>
      </c>
      <c r="I47" s="1">
        <v>19.613150000000026</v>
      </c>
      <c r="J47" s="1">
        <v>19.412360000000017</v>
      </c>
      <c r="K47" s="1">
        <v>17.399769999999986</v>
      </c>
      <c r="L47" s="1">
        <v>16.584459999999993</v>
      </c>
      <c r="M47" s="1">
        <v>16.62109140821855</v>
      </c>
      <c r="N47" s="1">
        <v>17.623070331614965</v>
      </c>
      <c r="O47" s="1">
        <v>17.626824600904545</v>
      </c>
      <c r="P47" s="1">
        <v>14.615910898475066</v>
      </c>
      <c r="Q47" s="1">
        <v>20.636170286301798</v>
      </c>
      <c r="R47" s="1">
        <v>25.647730433813049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0.90759000000002743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0.93150856982906305</v>
      </c>
      <c r="O48" s="1">
        <v>0</v>
      </c>
      <c r="P48" s="1">
        <v>0.93147728560825271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372</v>
      </c>
      <c r="B1" s="43" t="s">
        <v>246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110040.72877050856</v>
      </c>
      <c r="D2" s="30">
        <v>108457.94647999997</v>
      </c>
      <c r="E2" s="30">
        <v>108680.84436000002</v>
      </c>
      <c r="F2" s="30">
        <v>108633.22908999998</v>
      </c>
      <c r="G2" s="30">
        <v>110825.62893999995</v>
      </c>
      <c r="H2" s="30">
        <v>112696.75416047854</v>
      </c>
      <c r="I2" s="30">
        <v>112153.20038000001</v>
      </c>
      <c r="J2" s="30">
        <v>111045.30168000003</v>
      </c>
      <c r="K2" s="30">
        <v>107420.05670999999</v>
      </c>
      <c r="L2" s="30">
        <v>98971.129660000021</v>
      </c>
      <c r="M2" s="30">
        <v>103860.41836559013</v>
      </c>
      <c r="N2" s="30">
        <v>101120.62126771915</v>
      </c>
      <c r="O2" s="30">
        <v>96520.126950644306</v>
      </c>
      <c r="P2" s="30">
        <v>94087.144543304486</v>
      </c>
      <c r="Q2" s="30">
        <v>96282.115024638435</v>
      </c>
      <c r="R2" s="30">
        <v>94019.078324024144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94475.625400538818</v>
      </c>
      <c r="D21" s="4">
        <v>93664.119979999974</v>
      </c>
      <c r="E21" s="4">
        <v>95344.833180000001</v>
      </c>
      <c r="F21" s="4">
        <v>94858.526699999973</v>
      </c>
      <c r="G21" s="4">
        <v>96435.93147999997</v>
      </c>
      <c r="H21" s="4">
        <v>97992.414092941704</v>
      </c>
      <c r="I21" s="4">
        <v>98703.284660000005</v>
      </c>
      <c r="J21" s="4">
        <v>96543.979140000025</v>
      </c>
      <c r="K21" s="4">
        <v>93480.767609999995</v>
      </c>
      <c r="L21" s="4">
        <v>86947.506690000024</v>
      </c>
      <c r="M21" s="4">
        <v>90476.653668154337</v>
      </c>
      <c r="N21" s="4">
        <v>87261.825894845024</v>
      </c>
      <c r="O21" s="4">
        <v>83591.463010614505</v>
      </c>
      <c r="P21" s="4">
        <v>81087.53533661754</v>
      </c>
      <c r="Q21" s="4">
        <v>82873.577159999229</v>
      </c>
      <c r="R21" s="4">
        <v>80826.947373409668</v>
      </c>
    </row>
    <row r="22" spans="1:18" ht="11.25" customHeight="1" x14ac:dyDescent="0.25">
      <c r="A22" s="48" t="s">
        <v>313</v>
      </c>
      <c r="B22" s="49" t="s">
        <v>314</v>
      </c>
      <c r="C22" s="3">
        <v>3188.4987761168713</v>
      </c>
      <c r="D22" s="3">
        <v>3349.0851899999966</v>
      </c>
      <c r="E22" s="3">
        <v>4037.4856499999983</v>
      </c>
      <c r="F22" s="3">
        <v>3506.7107800000003</v>
      </c>
      <c r="G22" s="3">
        <v>3761.4406399999925</v>
      </c>
      <c r="H22" s="3">
        <v>4137.4866492925257</v>
      </c>
      <c r="I22" s="3">
        <v>4473.9253299999928</v>
      </c>
      <c r="J22" s="3">
        <v>3806.7411700000048</v>
      </c>
      <c r="K22" s="3">
        <v>3616.1062399999937</v>
      </c>
      <c r="L22" s="3">
        <v>3472.1105700000026</v>
      </c>
      <c r="M22" s="3">
        <v>3362.8780419981381</v>
      </c>
      <c r="N22" s="3">
        <v>3403.8620946929036</v>
      </c>
      <c r="O22" s="3">
        <v>3114.8646492724547</v>
      </c>
      <c r="P22" s="3">
        <v>3252.5456685558997</v>
      </c>
      <c r="Q22" s="3">
        <v>3157.9473136629458</v>
      </c>
      <c r="R22" s="3">
        <v>2382.3782725717683</v>
      </c>
    </row>
    <row r="23" spans="1:18" ht="11.25" customHeight="1" x14ac:dyDescent="0.25">
      <c r="A23" s="50" t="s">
        <v>315</v>
      </c>
      <c r="B23" s="51" t="s">
        <v>316</v>
      </c>
      <c r="C23" s="2">
        <v>3188.4987761168713</v>
      </c>
      <c r="D23" s="2">
        <v>3349.0851899999966</v>
      </c>
      <c r="E23" s="2">
        <v>4037.4856499999983</v>
      </c>
      <c r="F23" s="2">
        <v>3506.7107800000003</v>
      </c>
      <c r="G23" s="2">
        <v>3761.4406399999925</v>
      </c>
      <c r="H23" s="2">
        <v>4137.4866492925257</v>
      </c>
      <c r="I23" s="2">
        <v>4473.9253299999928</v>
      </c>
      <c r="J23" s="2">
        <v>3806.7411700000048</v>
      </c>
      <c r="K23" s="2">
        <v>3616.1062399999937</v>
      </c>
      <c r="L23" s="2">
        <v>3472.1105700000026</v>
      </c>
      <c r="M23" s="2">
        <v>3362.8780419981381</v>
      </c>
      <c r="N23" s="2">
        <v>3403.8620946929036</v>
      </c>
      <c r="O23" s="2">
        <v>3114.8646492724547</v>
      </c>
      <c r="P23" s="2">
        <v>3252.5456685558997</v>
      </c>
      <c r="Q23" s="2">
        <v>3157.9473136629458</v>
      </c>
      <c r="R23" s="2">
        <v>2382.3782725717683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3188.4987761168713</v>
      </c>
      <c r="D25" s="1">
        <v>3349.0851899999966</v>
      </c>
      <c r="E25" s="1">
        <v>4037.4856499999983</v>
      </c>
      <c r="F25" s="1">
        <v>3506.7107800000003</v>
      </c>
      <c r="G25" s="1">
        <v>3761.4406399999925</v>
      </c>
      <c r="H25" s="1">
        <v>4137.4866492925257</v>
      </c>
      <c r="I25" s="1">
        <v>4473.9253299999928</v>
      </c>
      <c r="J25" s="1">
        <v>3806.7411700000048</v>
      </c>
      <c r="K25" s="1">
        <v>3616.1062399999937</v>
      </c>
      <c r="L25" s="1">
        <v>3472.1105700000026</v>
      </c>
      <c r="M25" s="1">
        <v>3362.8780419981381</v>
      </c>
      <c r="N25" s="1">
        <v>3403.8620946929036</v>
      </c>
      <c r="O25" s="1">
        <v>3114.8646492724547</v>
      </c>
      <c r="P25" s="1">
        <v>3252.5456685558997</v>
      </c>
      <c r="Q25" s="1">
        <v>3157.9473136629458</v>
      </c>
      <c r="R25" s="1">
        <v>2382.3782725717683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91287.126624421944</v>
      </c>
      <c r="D30" s="3">
        <v>90315.034789999976</v>
      </c>
      <c r="E30" s="3">
        <v>91307.347529999999</v>
      </c>
      <c r="F30" s="3">
        <v>91351.815919999979</v>
      </c>
      <c r="G30" s="3">
        <v>92674.490839999984</v>
      </c>
      <c r="H30" s="3">
        <v>93854.927443649183</v>
      </c>
      <c r="I30" s="3">
        <v>94229.359330000007</v>
      </c>
      <c r="J30" s="3">
        <v>92737.237970000017</v>
      </c>
      <c r="K30" s="3">
        <v>89864.661370000002</v>
      </c>
      <c r="L30" s="3">
        <v>83475.396120000019</v>
      </c>
      <c r="M30" s="3">
        <v>87113.775626156203</v>
      </c>
      <c r="N30" s="3">
        <v>83857.963800152123</v>
      </c>
      <c r="O30" s="3">
        <v>80476.598361342054</v>
      </c>
      <c r="P30" s="3">
        <v>77834.989668061637</v>
      </c>
      <c r="Q30" s="3">
        <v>79715.629846336276</v>
      </c>
      <c r="R30" s="3">
        <v>78444.569100837893</v>
      </c>
    </row>
    <row r="31" spans="1:18" ht="11.25" customHeight="1" x14ac:dyDescent="0.25">
      <c r="A31" s="50" t="s">
        <v>321</v>
      </c>
      <c r="B31" s="51" t="s">
        <v>322</v>
      </c>
      <c r="C31" s="2">
        <v>2719.8332824077806</v>
      </c>
      <c r="D31" s="2">
        <v>3522.5702600000004</v>
      </c>
      <c r="E31" s="2">
        <v>3691.2034999999996</v>
      </c>
      <c r="F31" s="2">
        <v>2979.6508200000003</v>
      </c>
      <c r="G31" s="2">
        <v>2691.2159299999998</v>
      </c>
      <c r="H31" s="2">
        <v>2868.8568948534885</v>
      </c>
      <c r="I31" s="2">
        <v>2972.7454900000002</v>
      </c>
      <c r="J31" s="2">
        <v>3063.1074699999999</v>
      </c>
      <c r="K31" s="2">
        <v>2775.5839999999998</v>
      </c>
      <c r="L31" s="2">
        <v>2076.6186699999998</v>
      </c>
      <c r="M31" s="2">
        <v>1844.5124776005907</v>
      </c>
      <c r="N31" s="2">
        <v>1857.4331583717544</v>
      </c>
      <c r="O31" s="2">
        <v>1698.7581965493794</v>
      </c>
      <c r="P31" s="2">
        <v>1753.365953435132</v>
      </c>
      <c r="Q31" s="2">
        <v>1823.8639336711553</v>
      </c>
      <c r="R31" s="2">
        <v>1851.6532361386589</v>
      </c>
    </row>
    <row r="32" spans="1:18" ht="11.25" customHeight="1" x14ac:dyDescent="0.25">
      <c r="A32" s="52" t="s">
        <v>323</v>
      </c>
      <c r="B32" s="53" t="s">
        <v>43</v>
      </c>
      <c r="C32" s="1">
        <v>808.61700847583313</v>
      </c>
      <c r="D32" s="1">
        <v>1313.8835200000001</v>
      </c>
      <c r="E32" s="1">
        <v>1307.2186099999999</v>
      </c>
      <c r="F32" s="1">
        <v>769.41292000000067</v>
      </c>
      <c r="G32" s="1">
        <v>705.26724999999988</v>
      </c>
      <c r="H32" s="1">
        <v>757.83286110249082</v>
      </c>
      <c r="I32" s="1">
        <v>1096.4453599999999</v>
      </c>
      <c r="J32" s="1">
        <v>1226.0031899999999</v>
      </c>
      <c r="K32" s="1">
        <v>822.17422999999997</v>
      </c>
      <c r="L32" s="1">
        <v>390.62760999999989</v>
      </c>
      <c r="M32" s="1">
        <v>258.90983342202088</v>
      </c>
      <c r="N32" s="1">
        <v>451.89525204290328</v>
      </c>
      <c r="O32" s="1">
        <v>414.63762330702792</v>
      </c>
      <c r="P32" s="1">
        <v>430.80529570417531</v>
      </c>
      <c r="Q32" s="1">
        <v>356.9549527069679</v>
      </c>
      <c r="R32" s="1">
        <v>430.85452484048005</v>
      </c>
    </row>
    <row r="33" spans="1:18" ht="11.25" customHeight="1" x14ac:dyDescent="0.25">
      <c r="A33" s="52" t="s">
        <v>44</v>
      </c>
      <c r="B33" s="53" t="s">
        <v>45</v>
      </c>
      <c r="C33" s="1">
        <v>1911.2162739319476</v>
      </c>
      <c r="D33" s="1">
        <v>2208.6867400000001</v>
      </c>
      <c r="E33" s="1">
        <v>2383.9848899999997</v>
      </c>
      <c r="F33" s="1">
        <v>2210.2378999999996</v>
      </c>
      <c r="G33" s="1">
        <v>1985.94868</v>
      </c>
      <c r="H33" s="1">
        <v>2111.0240337509977</v>
      </c>
      <c r="I33" s="1">
        <v>1876.3001300000001</v>
      </c>
      <c r="J33" s="1">
        <v>1837.10428</v>
      </c>
      <c r="K33" s="1">
        <v>1953.40977</v>
      </c>
      <c r="L33" s="1">
        <v>1685.9910599999998</v>
      </c>
      <c r="M33" s="1">
        <v>1585.6026441785698</v>
      </c>
      <c r="N33" s="1">
        <v>1405.537906328851</v>
      </c>
      <c r="O33" s="1">
        <v>1284.1205732423514</v>
      </c>
      <c r="P33" s="1">
        <v>1322.5606577309568</v>
      </c>
      <c r="Q33" s="1">
        <v>1466.9089809641875</v>
      </c>
      <c r="R33" s="1">
        <v>1420.7987112981789</v>
      </c>
    </row>
    <row r="34" spans="1:18" ht="11.25" customHeight="1" x14ac:dyDescent="0.25">
      <c r="A34" s="55" t="s">
        <v>558</v>
      </c>
      <c r="B34" s="51" t="s">
        <v>46</v>
      </c>
      <c r="C34" s="2">
        <v>3887.1641099967674</v>
      </c>
      <c r="D34" s="2">
        <v>4516.5461000000005</v>
      </c>
      <c r="E34" s="2">
        <v>5228.7781799999993</v>
      </c>
      <c r="F34" s="2">
        <v>5074.6423200000008</v>
      </c>
      <c r="G34" s="2">
        <v>5858.2582500000008</v>
      </c>
      <c r="H34" s="2">
        <v>6617.4118565970239</v>
      </c>
      <c r="I34" s="2">
        <v>7420.1353399999998</v>
      </c>
      <c r="J34" s="2">
        <v>7445.0050999999985</v>
      </c>
      <c r="K34" s="2">
        <v>8378.9048000000003</v>
      </c>
      <c r="L34" s="2">
        <v>8356.9104000000007</v>
      </c>
      <c r="M34" s="2">
        <v>8039.6851430969691</v>
      </c>
      <c r="N34" s="2">
        <v>8718.0849228167044</v>
      </c>
      <c r="O34" s="2">
        <v>7823.7577296467734</v>
      </c>
      <c r="P34" s="2">
        <v>10932.611526427183</v>
      </c>
      <c r="Q34" s="2">
        <v>12735.479638643921</v>
      </c>
      <c r="R34" s="2">
        <v>13906.387739822218</v>
      </c>
    </row>
    <row r="35" spans="1:18" ht="11.25" customHeight="1" x14ac:dyDescent="0.25">
      <c r="A35" s="50" t="s">
        <v>324</v>
      </c>
      <c r="B35" s="51" t="s">
        <v>325</v>
      </c>
      <c r="C35" s="2">
        <v>69.360823165963666</v>
      </c>
      <c r="D35" s="2">
        <v>615.79300999999759</v>
      </c>
      <c r="E35" s="2">
        <v>241.69936000000234</v>
      </c>
      <c r="F35" s="2">
        <v>132.49903000000086</v>
      </c>
      <c r="G35" s="2">
        <v>137.69823999999971</v>
      </c>
      <c r="H35" s="2">
        <v>150.28174572299031</v>
      </c>
      <c r="I35" s="2">
        <v>149.19893000000047</v>
      </c>
      <c r="J35" s="2">
        <v>136.60203999999976</v>
      </c>
      <c r="K35" s="2">
        <v>155.50169000000096</v>
      </c>
      <c r="L35" s="2">
        <v>105.1001299999989</v>
      </c>
      <c r="M35" s="2">
        <v>141.87454612621877</v>
      </c>
      <c r="N35" s="2">
        <v>911.15203422795275</v>
      </c>
      <c r="O35" s="2">
        <v>375.17922557579004</v>
      </c>
      <c r="P35" s="2">
        <v>267.98632169409029</v>
      </c>
      <c r="Q35" s="2">
        <v>404.60643352010811</v>
      </c>
      <c r="R35" s="2">
        <v>22.069263370984118</v>
      </c>
    </row>
    <row r="36" spans="1:18" ht="11.25" customHeight="1" x14ac:dyDescent="0.25">
      <c r="A36" s="57" t="s">
        <v>47</v>
      </c>
      <c r="B36" s="53" t="s">
        <v>48</v>
      </c>
      <c r="C36" s="1">
        <v>69.360823165963666</v>
      </c>
      <c r="D36" s="1">
        <v>615.79300999999759</v>
      </c>
      <c r="E36" s="1">
        <v>241.69936000000234</v>
      </c>
      <c r="F36" s="1">
        <v>132.49903000000086</v>
      </c>
      <c r="G36" s="1">
        <v>137.69823999999971</v>
      </c>
      <c r="H36" s="1">
        <v>150.28174572299031</v>
      </c>
      <c r="I36" s="1">
        <v>149.19893000000047</v>
      </c>
      <c r="J36" s="1">
        <v>136.60203999999976</v>
      </c>
      <c r="K36" s="1">
        <v>155.50169000000096</v>
      </c>
      <c r="L36" s="1">
        <v>105.1001299999989</v>
      </c>
      <c r="M36" s="1">
        <v>141.87454612621877</v>
      </c>
      <c r="N36" s="1">
        <v>911.15203422795275</v>
      </c>
      <c r="O36" s="1">
        <v>375.17922557579004</v>
      </c>
      <c r="P36" s="1">
        <v>267.98632169409029</v>
      </c>
      <c r="Q36" s="1">
        <v>404.60643352010811</v>
      </c>
      <c r="R36" s="1">
        <v>22.069263370984118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360.7050516120014</v>
      </c>
      <c r="D38" s="2">
        <v>395.68765000000002</v>
      </c>
      <c r="E38" s="2">
        <v>301.12200000000001</v>
      </c>
      <c r="F38" s="2">
        <v>312.43364000000003</v>
      </c>
      <c r="G38" s="2">
        <v>324.5677</v>
      </c>
      <c r="H38" s="2">
        <v>349.43140721341331</v>
      </c>
      <c r="I38" s="2">
        <v>316.49964</v>
      </c>
      <c r="J38" s="2">
        <v>290.88583999999997</v>
      </c>
      <c r="K38" s="2">
        <v>328.76524000000001</v>
      </c>
      <c r="L38" s="2">
        <v>411.03593000000001</v>
      </c>
      <c r="M38" s="2">
        <v>369.85485498417052</v>
      </c>
      <c r="N38" s="2">
        <v>633.73004936467782</v>
      </c>
      <c r="O38" s="2">
        <v>345.22082501220257</v>
      </c>
      <c r="P38" s="2">
        <v>340.09478523849322</v>
      </c>
      <c r="Q38" s="2">
        <v>672.85469998392796</v>
      </c>
      <c r="R38" s="2">
        <v>217.88811286701576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360.7050516120014</v>
      </c>
      <c r="D41" s="1">
        <v>395.68765000000002</v>
      </c>
      <c r="E41" s="1">
        <v>301.12200000000001</v>
      </c>
      <c r="F41" s="1">
        <v>312.43364000000003</v>
      </c>
      <c r="G41" s="1">
        <v>324.5677</v>
      </c>
      <c r="H41" s="1">
        <v>349.43140721341331</v>
      </c>
      <c r="I41" s="1">
        <v>316.49964</v>
      </c>
      <c r="J41" s="1">
        <v>290.88583999999997</v>
      </c>
      <c r="K41" s="1">
        <v>328.76524000000001</v>
      </c>
      <c r="L41" s="1">
        <v>411.03593000000001</v>
      </c>
      <c r="M41" s="1">
        <v>369.85485498417052</v>
      </c>
      <c r="N41" s="1">
        <v>633.73004936467782</v>
      </c>
      <c r="O41" s="1">
        <v>345.22082501220257</v>
      </c>
      <c r="P41" s="1">
        <v>340.09478523849322</v>
      </c>
      <c r="Q41" s="1">
        <v>672.85469998392796</v>
      </c>
      <c r="R41" s="1">
        <v>217.88811286701576</v>
      </c>
    </row>
    <row r="42" spans="1:18" ht="11.25" customHeight="1" x14ac:dyDescent="0.25">
      <c r="A42" s="55" t="s">
        <v>57</v>
      </c>
      <c r="B42" s="51" t="s">
        <v>58</v>
      </c>
      <c r="C42" s="2">
        <v>46359.679284988204</v>
      </c>
      <c r="D42" s="2">
        <v>43891.829600000005</v>
      </c>
      <c r="E42" s="2">
        <v>44269.01367</v>
      </c>
      <c r="F42" s="2">
        <v>46679.64856999999</v>
      </c>
      <c r="G42" s="2">
        <v>45962.980199999998</v>
      </c>
      <c r="H42" s="2">
        <v>45620.591701025827</v>
      </c>
      <c r="I42" s="2">
        <v>43877.131499999996</v>
      </c>
      <c r="J42" s="2">
        <v>44163.15178</v>
      </c>
      <c r="K42" s="2">
        <v>41128.001760000006</v>
      </c>
      <c r="L42" s="2">
        <v>38559.690159999998</v>
      </c>
      <c r="M42" s="2">
        <v>41321.968554320512</v>
      </c>
      <c r="N42" s="2">
        <v>37760.380226030276</v>
      </c>
      <c r="O42" s="2">
        <v>39113.413929759969</v>
      </c>
      <c r="P42" s="2">
        <v>36398.389145608344</v>
      </c>
      <c r="Q42" s="2">
        <v>37534.783692036945</v>
      </c>
      <c r="R42" s="2">
        <v>35603.779060865621</v>
      </c>
    </row>
    <row r="43" spans="1:18" ht="11.25" customHeight="1" x14ac:dyDescent="0.25">
      <c r="A43" s="50" t="s">
        <v>59</v>
      </c>
      <c r="B43" s="51" t="s">
        <v>60</v>
      </c>
      <c r="C43" s="2">
        <v>4699.0316447589048</v>
      </c>
      <c r="D43" s="2">
        <v>3626.0728599999889</v>
      </c>
      <c r="E43" s="2">
        <v>3397.4957899999972</v>
      </c>
      <c r="F43" s="2">
        <v>3295.7841599999915</v>
      </c>
      <c r="G43" s="2">
        <v>3411.5609699999941</v>
      </c>
      <c r="H43" s="2">
        <v>3591.5315936234429</v>
      </c>
      <c r="I43" s="2">
        <v>3383.7425400000034</v>
      </c>
      <c r="J43" s="2">
        <v>3610.8245400000119</v>
      </c>
      <c r="K43" s="2">
        <v>3105.5163599999969</v>
      </c>
      <c r="L43" s="2">
        <v>2713.2973100000081</v>
      </c>
      <c r="M43" s="2">
        <v>3442.3864637047182</v>
      </c>
      <c r="N43" s="2">
        <v>2772.4042560468615</v>
      </c>
      <c r="O43" s="2">
        <v>2462.0945520659798</v>
      </c>
      <c r="P43" s="2">
        <v>2046.2644781170236</v>
      </c>
      <c r="Q43" s="2">
        <v>1665.7847508027655</v>
      </c>
      <c r="R43" s="2">
        <v>1569.2139028597014</v>
      </c>
    </row>
    <row r="44" spans="1:18" ht="11.25" customHeight="1" x14ac:dyDescent="0.25">
      <c r="A44" s="50" t="s">
        <v>328</v>
      </c>
      <c r="B44" s="51" t="s">
        <v>61</v>
      </c>
      <c r="C44" s="2">
        <v>3052.4979539161795</v>
      </c>
      <c r="D44" s="2">
        <v>3202.4697899999992</v>
      </c>
      <c r="E44" s="2">
        <v>3385.74737</v>
      </c>
      <c r="F44" s="2">
        <v>2263.6799299999993</v>
      </c>
      <c r="G44" s="2">
        <v>1987.2349299999998</v>
      </c>
      <c r="H44" s="2">
        <v>2102.0953047120083</v>
      </c>
      <c r="I44" s="2">
        <v>2210.4888700000001</v>
      </c>
      <c r="J44" s="2">
        <v>2092.1872400000002</v>
      </c>
      <c r="K44" s="2">
        <v>2202.6127100000003</v>
      </c>
      <c r="L44" s="2">
        <v>2066.3185899999994</v>
      </c>
      <c r="M44" s="2">
        <v>1995.8202059513867</v>
      </c>
      <c r="N44" s="2">
        <v>1996.6995940809572</v>
      </c>
      <c r="O44" s="2">
        <v>2137.5733478277189</v>
      </c>
      <c r="P44" s="2">
        <v>1620.5463737444252</v>
      </c>
      <c r="Q44" s="2">
        <v>1580.1065005532962</v>
      </c>
      <c r="R44" s="2">
        <v>1644.7303490600741</v>
      </c>
    </row>
    <row r="45" spans="1:18" ht="11.25" customHeight="1" x14ac:dyDescent="0.25">
      <c r="A45" s="50" t="s">
        <v>329</v>
      </c>
      <c r="B45" s="51" t="s">
        <v>330</v>
      </c>
      <c r="C45" s="2">
        <v>30138.854473576146</v>
      </c>
      <c r="D45" s="2">
        <v>30544.065519999996</v>
      </c>
      <c r="E45" s="2">
        <v>30792.287660000002</v>
      </c>
      <c r="F45" s="2">
        <v>30613.477449999998</v>
      </c>
      <c r="G45" s="2">
        <v>32300.974620000001</v>
      </c>
      <c r="H45" s="2">
        <v>32554.726939900997</v>
      </c>
      <c r="I45" s="2">
        <v>33899.417019999993</v>
      </c>
      <c r="J45" s="2">
        <v>31935.473960000003</v>
      </c>
      <c r="K45" s="2">
        <v>31789.774810000003</v>
      </c>
      <c r="L45" s="2">
        <v>29186.424930000008</v>
      </c>
      <c r="M45" s="2">
        <v>29957.673380371638</v>
      </c>
      <c r="N45" s="2">
        <v>29208.079559212943</v>
      </c>
      <c r="O45" s="2">
        <v>26520.600554904242</v>
      </c>
      <c r="P45" s="2">
        <v>24475.731083796949</v>
      </c>
      <c r="Q45" s="2">
        <v>23298.150197124156</v>
      </c>
      <c r="R45" s="2">
        <v>23628.847435853626</v>
      </c>
    </row>
    <row r="46" spans="1:18" ht="11.25" customHeight="1" x14ac:dyDescent="0.25">
      <c r="A46" s="52" t="s">
        <v>62</v>
      </c>
      <c r="B46" s="53" t="s">
        <v>63</v>
      </c>
      <c r="C46" s="1">
        <v>1002.8679413089628</v>
      </c>
      <c r="D46" s="1">
        <v>977.72536000000014</v>
      </c>
      <c r="E46" s="1">
        <v>1055.3358600000001</v>
      </c>
      <c r="F46" s="1">
        <v>956.38603000000035</v>
      </c>
      <c r="G46" s="1">
        <v>987.66578000000004</v>
      </c>
      <c r="H46" s="1">
        <v>1062.1741182267704</v>
      </c>
      <c r="I46" s="1">
        <v>840.04381000000012</v>
      </c>
      <c r="J46" s="1">
        <v>893.26831000000016</v>
      </c>
      <c r="K46" s="1">
        <v>853.65217999999993</v>
      </c>
      <c r="L46" s="1">
        <v>934.84041999999988</v>
      </c>
      <c r="M46" s="1">
        <v>875.78061689432673</v>
      </c>
      <c r="N46" s="1">
        <v>731.50117736187542</v>
      </c>
      <c r="O46" s="1">
        <v>664.36467409389263</v>
      </c>
      <c r="P46" s="1">
        <v>739.12315283090413</v>
      </c>
      <c r="Q46" s="1">
        <v>674.61252351388873</v>
      </c>
      <c r="R46" s="1">
        <v>573.84134106597287</v>
      </c>
    </row>
    <row r="47" spans="1:18" ht="11.25" customHeight="1" x14ac:dyDescent="0.25">
      <c r="A47" s="52" t="s">
        <v>64</v>
      </c>
      <c r="B47" s="53" t="s">
        <v>65</v>
      </c>
      <c r="C47" s="1">
        <v>3069.8695464203424</v>
      </c>
      <c r="D47" s="1">
        <v>2862.6910300000004</v>
      </c>
      <c r="E47" s="1">
        <v>2879.2172100000003</v>
      </c>
      <c r="F47" s="1">
        <v>2623.7615100000012</v>
      </c>
      <c r="G47" s="1">
        <v>2725.8108899999997</v>
      </c>
      <c r="H47" s="1">
        <v>2599.0388658475295</v>
      </c>
      <c r="I47" s="1">
        <v>2793.0579100000004</v>
      </c>
      <c r="J47" s="1">
        <v>2678.0402700000004</v>
      </c>
      <c r="K47" s="1">
        <v>2603.0378699999997</v>
      </c>
      <c r="L47" s="1">
        <v>1990.6662800000001</v>
      </c>
      <c r="M47" s="1">
        <v>2283.0973519964436</v>
      </c>
      <c r="N47" s="1">
        <v>2199.8517393265683</v>
      </c>
      <c r="O47" s="1">
        <v>2027.070891514971</v>
      </c>
      <c r="P47" s="1">
        <v>2051.3234266974005</v>
      </c>
      <c r="Q47" s="1">
        <v>2110.8095379496244</v>
      </c>
      <c r="R47" s="1">
        <v>2061.9171697460429</v>
      </c>
    </row>
    <row r="48" spans="1:18" ht="11.25" customHeight="1" x14ac:dyDescent="0.25">
      <c r="A48" s="52" t="s">
        <v>66</v>
      </c>
      <c r="B48" s="53" t="s">
        <v>67</v>
      </c>
      <c r="C48" s="1">
        <v>17909.547428515456</v>
      </c>
      <c r="D48" s="1">
        <v>17344.076719999997</v>
      </c>
      <c r="E48" s="1">
        <v>17602.05861</v>
      </c>
      <c r="F48" s="1">
        <v>17445.893389999997</v>
      </c>
      <c r="G48" s="1">
        <v>18459.413130000001</v>
      </c>
      <c r="H48" s="1">
        <v>19382.632805577101</v>
      </c>
      <c r="I48" s="1">
        <v>19712.69326</v>
      </c>
      <c r="J48" s="1">
        <v>19027.807450000004</v>
      </c>
      <c r="K48" s="1">
        <v>18791.981029999999</v>
      </c>
      <c r="L48" s="1">
        <v>17851.811410000006</v>
      </c>
      <c r="M48" s="1">
        <v>17487.698661263868</v>
      </c>
      <c r="N48" s="1">
        <v>17154.910294895741</v>
      </c>
      <c r="O48" s="1">
        <v>14645.531305681543</v>
      </c>
      <c r="P48" s="1">
        <v>14058.012905358208</v>
      </c>
      <c r="Q48" s="1">
        <v>13053.95850025913</v>
      </c>
      <c r="R48" s="1">
        <v>13773.642440042659</v>
      </c>
    </row>
    <row r="49" spans="1:18" ht="11.25" customHeight="1" x14ac:dyDescent="0.25">
      <c r="A49" s="52" t="s">
        <v>68</v>
      </c>
      <c r="B49" s="53" t="s">
        <v>69</v>
      </c>
      <c r="C49" s="1">
        <v>1883.8725740102352</v>
      </c>
      <c r="D49" s="1">
        <v>2122.8978800000004</v>
      </c>
      <c r="E49" s="1">
        <v>2336.7119400000001</v>
      </c>
      <c r="F49" s="1">
        <v>2188.1699099999996</v>
      </c>
      <c r="G49" s="1">
        <v>2658.2751499999999</v>
      </c>
      <c r="H49" s="1">
        <v>2583.2142102916887</v>
      </c>
      <c r="I49" s="1">
        <v>2602.3373000000001</v>
      </c>
      <c r="J49" s="1">
        <v>2028.6026800000004</v>
      </c>
      <c r="K49" s="1">
        <v>1819.4656400000003</v>
      </c>
      <c r="L49" s="1">
        <v>1296.2935999999997</v>
      </c>
      <c r="M49" s="1">
        <v>1654.2957585856393</v>
      </c>
      <c r="N49" s="1">
        <v>1514.0339964881748</v>
      </c>
      <c r="O49" s="1">
        <v>1293.6484405664287</v>
      </c>
      <c r="P49" s="1">
        <v>1160.519187287942</v>
      </c>
      <c r="Q49" s="1">
        <v>820.61740428880694</v>
      </c>
      <c r="R49" s="1">
        <v>815.62696287277936</v>
      </c>
    </row>
    <row r="50" spans="1:18" ht="11.25" customHeight="1" x14ac:dyDescent="0.25">
      <c r="A50" s="52" t="s">
        <v>70</v>
      </c>
      <c r="B50" s="53" t="s">
        <v>71</v>
      </c>
      <c r="C50" s="1">
        <v>1009.4815610499364</v>
      </c>
      <c r="D50" s="1">
        <v>944.44983000000025</v>
      </c>
      <c r="E50" s="1">
        <v>755.88159000000007</v>
      </c>
      <c r="F50" s="1">
        <v>756.99781999999993</v>
      </c>
      <c r="G50" s="1">
        <v>843.32810999999992</v>
      </c>
      <c r="H50" s="1">
        <v>963.09514214657497</v>
      </c>
      <c r="I50" s="1">
        <v>997.22252000000003</v>
      </c>
      <c r="J50" s="1">
        <v>916.47709999999984</v>
      </c>
      <c r="K50" s="1">
        <v>846.44388000000004</v>
      </c>
      <c r="L50" s="1">
        <v>637.5147300000001</v>
      </c>
      <c r="M50" s="1">
        <v>1087.6627491410543</v>
      </c>
      <c r="N50" s="1">
        <v>1048.1007713332167</v>
      </c>
      <c r="O50" s="1">
        <v>747.85076826432328</v>
      </c>
      <c r="P50" s="1">
        <v>782.29207158571319</v>
      </c>
      <c r="Q50" s="1">
        <v>960.61073696328231</v>
      </c>
      <c r="R50" s="1">
        <v>736.89006468070443</v>
      </c>
    </row>
    <row r="51" spans="1:18" ht="11.25" customHeight="1" x14ac:dyDescent="0.25">
      <c r="A51" s="52" t="s">
        <v>72</v>
      </c>
      <c r="B51" s="53" t="s">
        <v>73</v>
      </c>
      <c r="C51" s="1">
        <v>5263.2154222712143</v>
      </c>
      <c r="D51" s="1">
        <v>6292.2246999999998</v>
      </c>
      <c r="E51" s="1">
        <v>6163.0824499999999</v>
      </c>
      <c r="F51" s="1">
        <v>6642.2687900000001</v>
      </c>
      <c r="G51" s="1">
        <v>6626.4815599999993</v>
      </c>
      <c r="H51" s="1">
        <v>5964.5717978113298</v>
      </c>
      <c r="I51" s="1">
        <v>6954.0622199999998</v>
      </c>
      <c r="J51" s="1">
        <v>6391.2781499999983</v>
      </c>
      <c r="K51" s="1">
        <v>6875.1942099999997</v>
      </c>
      <c r="L51" s="1">
        <v>6475.2984899999992</v>
      </c>
      <c r="M51" s="1">
        <v>6569.1382424903049</v>
      </c>
      <c r="N51" s="1">
        <v>6559.6815798073658</v>
      </c>
      <c r="O51" s="1">
        <v>7142.1344747830844</v>
      </c>
      <c r="P51" s="1">
        <v>5684.4603400367796</v>
      </c>
      <c r="Q51" s="1">
        <v>5677.5414941494273</v>
      </c>
      <c r="R51" s="1">
        <v>5666.9294574454707</v>
      </c>
    </row>
    <row r="52" spans="1:18" ht="11.25" customHeight="1" x14ac:dyDescent="0.25">
      <c r="A52" s="46" t="s">
        <v>74</v>
      </c>
      <c r="B52" s="47" t="s">
        <v>75</v>
      </c>
      <c r="C52" s="4">
        <v>15565.103369969742</v>
      </c>
      <c r="D52" s="4">
        <v>14793.826499999999</v>
      </c>
      <c r="E52" s="4">
        <v>13336.011180000009</v>
      </c>
      <c r="F52" s="4">
        <v>13774.702390000002</v>
      </c>
      <c r="G52" s="4">
        <v>14389.697459999979</v>
      </c>
      <c r="H52" s="4">
        <v>14704.340067536827</v>
      </c>
      <c r="I52" s="4">
        <v>13449.915720000005</v>
      </c>
      <c r="J52" s="4">
        <v>14501.322540000003</v>
      </c>
      <c r="K52" s="4">
        <v>13939.289099999998</v>
      </c>
      <c r="L52" s="4">
        <v>12023.622969999997</v>
      </c>
      <c r="M52" s="4">
        <v>13383.76469743579</v>
      </c>
      <c r="N52" s="4">
        <v>13858.795372874132</v>
      </c>
      <c r="O52" s="4">
        <v>12928.663940029808</v>
      </c>
      <c r="P52" s="4">
        <v>12999.609206686953</v>
      </c>
      <c r="Q52" s="4">
        <v>13408.537864639209</v>
      </c>
      <c r="R52" s="4">
        <v>13192.130950614481</v>
      </c>
    </row>
    <row r="53" spans="1:18" ht="11.25" customHeight="1" x14ac:dyDescent="0.25">
      <c r="A53" s="48" t="s">
        <v>76</v>
      </c>
      <c r="B53" s="49" t="s">
        <v>77</v>
      </c>
      <c r="C53" s="3">
        <v>15565.103369969742</v>
      </c>
      <c r="D53" s="3">
        <v>14793.826499999999</v>
      </c>
      <c r="E53" s="3">
        <v>13336.011180000009</v>
      </c>
      <c r="F53" s="3">
        <v>13774.702390000002</v>
      </c>
      <c r="G53" s="3">
        <v>14389.697459999979</v>
      </c>
      <c r="H53" s="3">
        <v>14704.340067536827</v>
      </c>
      <c r="I53" s="3">
        <v>13449.915720000005</v>
      </c>
      <c r="J53" s="3">
        <v>14501.322540000003</v>
      </c>
      <c r="K53" s="3">
        <v>13939.289099999998</v>
      </c>
      <c r="L53" s="3">
        <v>12023.622969999997</v>
      </c>
      <c r="M53" s="3">
        <v>13383.76469743579</v>
      </c>
      <c r="N53" s="3">
        <v>13858.795372874132</v>
      </c>
      <c r="O53" s="3">
        <v>12928.663940029808</v>
      </c>
      <c r="P53" s="3">
        <v>12999.609206686953</v>
      </c>
      <c r="Q53" s="3">
        <v>13408.537864639209</v>
      </c>
      <c r="R53" s="3">
        <v>13192.130950614481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371</v>
      </c>
      <c r="B1" s="43" t="s">
        <v>248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84486.516718857456</v>
      </c>
      <c r="D2" s="30">
        <v>83140.397840000005</v>
      </c>
      <c r="E2" s="30">
        <v>82966.191160000017</v>
      </c>
      <c r="F2" s="30">
        <v>84118.172959999967</v>
      </c>
      <c r="G2" s="30">
        <v>85339.024779999949</v>
      </c>
      <c r="H2" s="30">
        <v>86451.478671489793</v>
      </c>
      <c r="I2" s="30">
        <v>85528.918800000014</v>
      </c>
      <c r="J2" s="30">
        <v>85828.460440000039</v>
      </c>
      <c r="K2" s="30">
        <v>82698.145679999987</v>
      </c>
      <c r="L2" s="30">
        <v>75901.085559999992</v>
      </c>
      <c r="M2" s="30">
        <v>80504.992776420549</v>
      </c>
      <c r="N2" s="30">
        <v>78273.139720739375</v>
      </c>
      <c r="O2" s="30">
        <v>76532.784546539304</v>
      </c>
      <c r="P2" s="30">
        <v>75492.5772541849</v>
      </c>
      <c r="Q2" s="30">
        <v>78872.103081732668</v>
      </c>
      <c r="R2" s="30">
        <v>75820.503347703008</v>
      </c>
    </row>
    <row r="3" spans="1:18" ht="11.25" customHeight="1" x14ac:dyDescent="0.25">
      <c r="A3" s="46" t="s">
        <v>4</v>
      </c>
      <c r="B3" s="47" t="s">
        <v>5</v>
      </c>
      <c r="C3" s="4">
        <v>256.11454640535197</v>
      </c>
      <c r="D3" s="4">
        <v>264.56105000000127</v>
      </c>
      <c r="E3" s="4">
        <v>252.69780000000924</v>
      </c>
      <c r="F3" s="4">
        <v>271.37450000000035</v>
      </c>
      <c r="G3" s="4">
        <v>299.56517999998994</v>
      </c>
      <c r="H3" s="4">
        <v>328.98923580036859</v>
      </c>
      <c r="I3" s="4">
        <v>395.08591000000899</v>
      </c>
      <c r="J3" s="4">
        <v>414.7253000000145</v>
      </c>
      <c r="K3" s="4">
        <v>425.97825999998213</v>
      </c>
      <c r="L3" s="4">
        <v>280.18651999998957</v>
      </c>
      <c r="M3" s="4">
        <v>636.73272383949836</v>
      </c>
      <c r="N3" s="4">
        <v>607.6556254703678</v>
      </c>
      <c r="O3" s="4">
        <v>642.37366839593528</v>
      </c>
      <c r="P3" s="4">
        <v>651.29848555741967</v>
      </c>
      <c r="Q3" s="4">
        <v>650.57668598360021</v>
      </c>
      <c r="R3" s="4">
        <v>645.24052553522893</v>
      </c>
    </row>
    <row r="4" spans="1:18" ht="11.25" customHeight="1" x14ac:dyDescent="0.25">
      <c r="A4" s="48" t="s">
        <v>304</v>
      </c>
      <c r="B4" s="49" t="s">
        <v>305</v>
      </c>
      <c r="C4" s="3">
        <v>256.11454640535197</v>
      </c>
      <c r="D4" s="3">
        <v>264.56105000000127</v>
      </c>
      <c r="E4" s="3">
        <v>252.69780000000924</v>
      </c>
      <c r="F4" s="3">
        <v>271.37450000000035</v>
      </c>
      <c r="G4" s="3">
        <v>299.56517999998994</v>
      </c>
      <c r="H4" s="3">
        <v>328.98923580036859</v>
      </c>
      <c r="I4" s="3">
        <v>395.08591000000899</v>
      </c>
      <c r="J4" s="3">
        <v>414.7253000000145</v>
      </c>
      <c r="K4" s="3">
        <v>425.97825999998213</v>
      </c>
      <c r="L4" s="3">
        <v>280.18651999998957</v>
      </c>
      <c r="M4" s="3">
        <v>636.73272383949836</v>
      </c>
      <c r="N4" s="3">
        <v>607.6556254703678</v>
      </c>
      <c r="O4" s="3">
        <v>642.37366839593528</v>
      </c>
      <c r="P4" s="3">
        <v>651.29848555741967</v>
      </c>
      <c r="Q4" s="3">
        <v>650.57668598360021</v>
      </c>
      <c r="R4" s="3">
        <v>645.24052553522893</v>
      </c>
    </row>
    <row r="5" spans="1:18" ht="11.25" customHeight="1" x14ac:dyDescent="0.25">
      <c r="A5" s="50" t="s">
        <v>306</v>
      </c>
      <c r="B5" s="51" t="s">
        <v>307</v>
      </c>
      <c r="C5" s="2">
        <v>1.3375374468454369</v>
      </c>
      <c r="D5" s="2">
        <v>0.64728000000131891</v>
      </c>
      <c r="E5" s="2">
        <v>1.8998400000091733</v>
      </c>
      <c r="F5" s="2">
        <v>9.1867300000003667</v>
      </c>
      <c r="G5" s="2">
        <v>12.871049999989946</v>
      </c>
      <c r="H5" s="2">
        <v>37.094007168037592</v>
      </c>
      <c r="I5" s="2">
        <v>44.080140000008946</v>
      </c>
      <c r="J5" s="2">
        <v>61.901490000014583</v>
      </c>
      <c r="K5" s="2">
        <v>63.771299999982098</v>
      </c>
      <c r="L5" s="2">
        <v>23.095139999989566</v>
      </c>
      <c r="M5" s="2">
        <v>42.203299191885883</v>
      </c>
      <c r="N5" s="2">
        <v>36.732168751746713</v>
      </c>
      <c r="O5" s="2">
        <v>32.554684358993313</v>
      </c>
      <c r="P5" s="2">
        <v>32.578688936224353</v>
      </c>
      <c r="Q5" s="2">
        <v>21.281193346092778</v>
      </c>
      <c r="R5" s="2">
        <v>17.723494773346715</v>
      </c>
    </row>
    <row r="6" spans="1:18" ht="11.25" customHeight="1" x14ac:dyDescent="0.25">
      <c r="A6" s="52" t="s">
        <v>6</v>
      </c>
      <c r="B6" s="53" t="s">
        <v>7</v>
      </c>
      <c r="C6" s="1">
        <v>0.64488434662569682</v>
      </c>
      <c r="D6" s="1">
        <v>0.64728000000131891</v>
      </c>
      <c r="E6" s="1">
        <v>1.8998400000091733</v>
      </c>
      <c r="F6" s="1">
        <v>1.4051600000003639</v>
      </c>
      <c r="G6" s="1">
        <v>4.2854299999900762</v>
      </c>
      <c r="H6" s="1">
        <v>31.241896965121356</v>
      </c>
      <c r="I6" s="1">
        <v>38.480140000008944</v>
      </c>
      <c r="J6" s="1">
        <v>58.301490000014581</v>
      </c>
      <c r="K6" s="1">
        <v>63.771299999982098</v>
      </c>
      <c r="L6" s="1">
        <v>23.095139999989566</v>
      </c>
      <c r="M6" s="1">
        <v>26.27225900706798</v>
      </c>
      <c r="N6" s="1">
        <v>30.522610271197436</v>
      </c>
      <c r="O6" s="1">
        <v>26.225264284951777</v>
      </c>
      <c r="P6" s="1">
        <v>25.508829849938138</v>
      </c>
      <c r="Q6" s="1">
        <v>21.281193346092778</v>
      </c>
      <c r="R6" s="1">
        <v>17.723494773346715</v>
      </c>
    </row>
    <row r="7" spans="1:18" ht="11.25" customHeight="1" x14ac:dyDescent="0.25">
      <c r="A7" s="52" t="s">
        <v>8</v>
      </c>
      <c r="B7" s="53" t="s">
        <v>9</v>
      </c>
      <c r="C7" s="1">
        <v>0.69265310021974003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7.7815700000000021</v>
      </c>
      <c r="G8" s="1">
        <v>8.5856199999998708</v>
      </c>
      <c r="H8" s="1">
        <v>5.8521102029162364</v>
      </c>
      <c r="I8" s="1">
        <v>5.6</v>
      </c>
      <c r="J8" s="1">
        <v>3.6</v>
      </c>
      <c r="K8" s="1">
        <v>0</v>
      </c>
      <c r="L8" s="1">
        <v>0</v>
      </c>
      <c r="M8" s="1">
        <v>15.931040184817903</v>
      </c>
      <c r="N8" s="1">
        <v>6.2095584805492763</v>
      </c>
      <c r="O8" s="1">
        <v>6.3294200740415363</v>
      </c>
      <c r="P8" s="1">
        <v>7.0698590862862147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50.37260912032346</v>
      </c>
      <c r="D11" s="2">
        <v>52.309239999999932</v>
      </c>
      <c r="E11" s="2">
        <v>59.898140000000105</v>
      </c>
      <c r="F11" s="2">
        <v>66.788060000000016</v>
      </c>
      <c r="G11" s="2">
        <v>74.2</v>
      </c>
      <c r="H11" s="2">
        <v>72.179239213600312</v>
      </c>
      <c r="I11" s="2">
        <v>70.106149999999985</v>
      </c>
      <c r="J11" s="2">
        <v>70.124089999999882</v>
      </c>
      <c r="K11" s="2">
        <v>60.598780000000012</v>
      </c>
      <c r="L11" s="2">
        <v>34.701090000000001</v>
      </c>
      <c r="M11" s="2">
        <v>29.971152203167993</v>
      </c>
      <c r="N11" s="2">
        <v>36.073158653005649</v>
      </c>
      <c r="O11" s="2">
        <v>29.951058982265955</v>
      </c>
      <c r="P11" s="2">
        <v>16.33698391660289</v>
      </c>
      <c r="Q11" s="2">
        <v>14.292162288893564</v>
      </c>
      <c r="R11" s="2">
        <v>14.282809378638262</v>
      </c>
    </row>
    <row r="12" spans="1:18" ht="11.25" customHeight="1" x14ac:dyDescent="0.25">
      <c r="A12" s="52" t="s">
        <v>16</v>
      </c>
      <c r="B12" s="53" t="s">
        <v>17</v>
      </c>
      <c r="C12" s="1">
        <v>50.37260912032346</v>
      </c>
      <c r="D12" s="1">
        <v>52.309239999999932</v>
      </c>
      <c r="E12" s="1">
        <v>59.898140000000105</v>
      </c>
      <c r="F12" s="1">
        <v>66.788060000000016</v>
      </c>
      <c r="G12" s="1">
        <v>74.2</v>
      </c>
      <c r="H12" s="1">
        <v>72.179239213600312</v>
      </c>
      <c r="I12" s="1">
        <v>70.106149999999985</v>
      </c>
      <c r="J12" s="1">
        <v>70.124089999999882</v>
      </c>
      <c r="K12" s="1">
        <v>60.598780000000012</v>
      </c>
      <c r="L12" s="1">
        <v>34.701090000000001</v>
      </c>
      <c r="M12" s="1">
        <v>29.971152203167993</v>
      </c>
      <c r="N12" s="1">
        <v>36.073158653005649</v>
      </c>
      <c r="O12" s="1">
        <v>29.951058982265955</v>
      </c>
      <c r="P12" s="1">
        <v>16.33698391660289</v>
      </c>
      <c r="Q12" s="1">
        <v>14.292162288893564</v>
      </c>
      <c r="R12" s="1">
        <v>14.282809378638262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204.40439983818308</v>
      </c>
      <c r="D14" s="2">
        <v>211.60453000000001</v>
      </c>
      <c r="E14" s="2">
        <v>190.89981999999998</v>
      </c>
      <c r="F14" s="2">
        <v>195.39971</v>
      </c>
      <c r="G14" s="2">
        <v>212.49412999999998</v>
      </c>
      <c r="H14" s="2">
        <v>219.71598941873069</v>
      </c>
      <c r="I14" s="2">
        <v>280.89962000000003</v>
      </c>
      <c r="J14" s="2">
        <v>282.69972000000001</v>
      </c>
      <c r="K14" s="2">
        <v>301.60818</v>
      </c>
      <c r="L14" s="2">
        <v>222.39028999999999</v>
      </c>
      <c r="M14" s="2">
        <v>564.55827244444447</v>
      </c>
      <c r="N14" s="2">
        <v>534.85029806561545</v>
      </c>
      <c r="O14" s="2">
        <v>579.86792505467599</v>
      </c>
      <c r="P14" s="2">
        <v>602.38281270459242</v>
      </c>
      <c r="Q14" s="2">
        <v>615.00333034861387</v>
      </c>
      <c r="R14" s="2">
        <v>613.23422138324395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69048.01437266884</v>
      </c>
      <c r="D21" s="4">
        <v>68533.330170000001</v>
      </c>
      <c r="E21" s="4">
        <v>69729.053910000002</v>
      </c>
      <c r="F21" s="4">
        <v>70072.196079999965</v>
      </c>
      <c r="G21" s="4">
        <v>70649.762139999977</v>
      </c>
      <c r="H21" s="4">
        <v>71418.16093573322</v>
      </c>
      <c r="I21" s="4">
        <v>71695.402170000001</v>
      </c>
      <c r="J21" s="4">
        <v>70922.213490000009</v>
      </c>
      <c r="K21" s="4">
        <v>68347.172739999995</v>
      </c>
      <c r="L21" s="4">
        <v>63605.22226000001</v>
      </c>
      <c r="M21" s="4">
        <v>66490.48292845051</v>
      </c>
      <c r="N21" s="4">
        <v>63811.984538858575</v>
      </c>
      <c r="O21" s="4">
        <v>62976.83400317152</v>
      </c>
      <c r="P21" s="4">
        <v>61914.277638017411</v>
      </c>
      <c r="Q21" s="4">
        <v>64818.737896958432</v>
      </c>
      <c r="R21" s="4">
        <v>61986.530348453882</v>
      </c>
    </row>
    <row r="22" spans="1:18" ht="11.25" customHeight="1" x14ac:dyDescent="0.25">
      <c r="A22" s="48" t="s">
        <v>313</v>
      </c>
      <c r="B22" s="49" t="s">
        <v>314</v>
      </c>
      <c r="C22" s="3">
        <v>3188.4987761168713</v>
      </c>
      <c r="D22" s="3">
        <v>3349.0851899999966</v>
      </c>
      <c r="E22" s="3">
        <v>4037.4856499999983</v>
      </c>
      <c r="F22" s="3">
        <v>3506.7107800000003</v>
      </c>
      <c r="G22" s="3">
        <v>3761.4406399999925</v>
      </c>
      <c r="H22" s="3">
        <v>4137.4866492925257</v>
      </c>
      <c r="I22" s="3">
        <v>4473.9253299999928</v>
      </c>
      <c r="J22" s="3">
        <v>3806.7411700000048</v>
      </c>
      <c r="K22" s="3">
        <v>3616.1062399999937</v>
      </c>
      <c r="L22" s="3">
        <v>3472.1105700000026</v>
      </c>
      <c r="M22" s="3">
        <v>3362.8780419981381</v>
      </c>
      <c r="N22" s="3">
        <v>3403.8620946929036</v>
      </c>
      <c r="O22" s="3">
        <v>3114.8646492724547</v>
      </c>
      <c r="P22" s="3">
        <v>3252.5456685558997</v>
      </c>
      <c r="Q22" s="3">
        <v>3157.9473136629458</v>
      </c>
      <c r="R22" s="3">
        <v>2382.3782725717683</v>
      </c>
    </row>
    <row r="23" spans="1:18" ht="11.25" customHeight="1" x14ac:dyDescent="0.25">
      <c r="A23" s="50" t="s">
        <v>315</v>
      </c>
      <c r="B23" s="51" t="s">
        <v>316</v>
      </c>
      <c r="C23" s="2">
        <v>3188.4987761168713</v>
      </c>
      <c r="D23" s="2">
        <v>3349.0851899999966</v>
      </c>
      <c r="E23" s="2">
        <v>4037.4856499999983</v>
      </c>
      <c r="F23" s="2">
        <v>3506.7107800000003</v>
      </c>
      <c r="G23" s="2">
        <v>3761.4406399999925</v>
      </c>
      <c r="H23" s="2">
        <v>4137.4866492925257</v>
      </c>
      <c r="I23" s="2">
        <v>4473.9253299999928</v>
      </c>
      <c r="J23" s="2">
        <v>3806.7411700000048</v>
      </c>
      <c r="K23" s="2">
        <v>3616.1062399999937</v>
      </c>
      <c r="L23" s="2">
        <v>3472.1105700000026</v>
      </c>
      <c r="M23" s="2">
        <v>3362.8780419981381</v>
      </c>
      <c r="N23" s="2">
        <v>3403.8620946929036</v>
      </c>
      <c r="O23" s="2">
        <v>3114.8646492724547</v>
      </c>
      <c r="P23" s="2">
        <v>3252.5456685558997</v>
      </c>
      <c r="Q23" s="2">
        <v>3157.9473136629458</v>
      </c>
      <c r="R23" s="2">
        <v>2382.3782725717683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3188.4987761168713</v>
      </c>
      <c r="D25" s="1">
        <v>3349.0851899999966</v>
      </c>
      <c r="E25" s="1">
        <v>4037.4856499999983</v>
      </c>
      <c r="F25" s="1">
        <v>3506.7107800000003</v>
      </c>
      <c r="G25" s="1">
        <v>3761.4406399999925</v>
      </c>
      <c r="H25" s="1">
        <v>4137.4866492925257</v>
      </c>
      <c r="I25" s="1">
        <v>4473.9253299999928</v>
      </c>
      <c r="J25" s="1">
        <v>3806.7411700000048</v>
      </c>
      <c r="K25" s="1">
        <v>3616.1062399999937</v>
      </c>
      <c r="L25" s="1">
        <v>3472.1105700000026</v>
      </c>
      <c r="M25" s="1">
        <v>3362.8780419981381</v>
      </c>
      <c r="N25" s="1">
        <v>3403.8620946929036</v>
      </c>
      <c r="O25" s="1">
        <v>3114.8646492724547</v>
      </c>
      <c r="P25" s="1">
        <v>3252.5456685558997</v>
      </c>
      <c r="Q25" s="1">
        <v>3157.9473136629458</v>
      </c>
      <c r="R25" s="1">
        <v>2382.3782725717683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65859.515596551966</v>
      </c>
      <c r="D30" s="3">
        <v>65184.244980000003</v>
      </c>
      <c r="E30" s="3">
        <v>65691.56826</v>
      </c>
      <c r="F30" s="3">
        <v>66565.485299999971</v>
      </c>
      <c r="G30" s="3">
        <v>66888.321499999991</v>
      </c>
      <c r="H30" s="3">
        <v>67280.674286440699</v>
      </c>
      <c r="I30" s="3">
        <v>67221.476840000003</v>
      </c>
      <c r="J30" s="3">
        <v>67115.472320000001</v>
      </c>
      <c r="K30" s="3">
        <v>64731.066500000001</v>
      </c>
      <c r="L30" s="3">
        <v>60133.111690000005</v>
      </c>
      <c r="M30" s="3">
        <v>63127.604886452376</v>
      </c>
      <c r="N30" s="3">
        <v>60408.122444165674</v>
      </c>
      <c r="O30" s="3">
        <v>59861.969353899069</v>
      </c>
      <c r="P30" s="3">
        <v>58661.731969461514</v>
      </c>
      <c r="Q30" s="3">
        <v>61660.790583295486</v>
      </c>
      <c r="R30" s="3">
        <v>59604.152075882113</v>
      </c>
    </row>
    <row r="31" spans="1:18" ht="11.25" customHeight="1" x14ac:dyDescent="0.25">
      <c r="A31" s="50" t="s">
        <v>321</v>
      </c>
      <c r="B31" s="51" t="s">
        <v>322</v>
      </c>
      <c r="C31" s="2">
        <v>2719.8332824077806</v>
      </c>
      <c r="D31" s="2">
        <v>3522.5702600000004</v>
      </c>
      <c r="E31" s="2">
        <v>3691.2034999999996</v>
      </c>
      <c r="F31" s="2">
        <v>2979.6508200000003</v>
      </c>
      <c r="G31" s="2">
        <v>2691.2159299999998</v>
      </c>
      <c r="H31" s="2">
        <v>2868.8568948534885</v>
      </c>
      <c r="I31" s="2">
        <v>2972.7454900000002</v>
      </c>
      <c r="J31" s="2">
        <v>3063.1074699999999</v>
      </c>
      <c r="K31" s="2">
        <v>2775.5839999999998</v>
      </c>
      <c r="L31" s="2">
        <v>2076.6186699999998</v>
      </c>
      <c r="M31" s="2">
        <v>1844.5124776005907</v>
      </c>
      <c r="N31" s="2">
        <v>1857.4331583717544</v>
      </c>
      <c r="O31" s="2">
        <v>1698.7581965493794</v>
      </c>
      <c r="P31" s="2">
        <v>1753.365953435132</v>
      </c>
      <c r="Q31" s="2">
        <v>1823.8639336711553</v>
      </c>
      <c r="R31" s="2">
        <v>1851.6532361386589</v>
      </c>
    </row>
    <row r="32" spans="1:18" ht="11.25" customHeight="1" x14ac:dyDescent="0.25">
      <c r="A32" s="52" t="s">
        <v>323</v>
      </c>
      <c r="B32" s="53" t="s">
        <v>43</v>
      </c>
      <c r="C32" s="1">
        <v>808.61700847583313</v>
      </c>
      <c r="D32" s="1">
        <v>1313.8835200000001</v>
      </c>
      <c r="E32" s="1">
        <v>1307.2186099999999</v>
      </c>
      <c r="F32" s="1">
        <v>769.41292000000067</v>
      </c>
      <c r="G32" s="1">
        <v>705.26724999999988</v>
      </c>
      <c r="H32" s="1">
        <v>757.83286110249082</v>
      </c>
      <c r="I32" s="1">
        <v>1096.4453599999999</v>
      </c>
      <c r="J32" s="1">
        <v>1226.0031899999999</v>
      </c>
      <c r="K32" s="1">
        <v>822.17422999999997</v>
      </c>
      <c r="L32" s="1">
        <v>390.62760999999989</v>
      </c>
      <c r="M32" s="1">
        <v>258.90983342202088</v>
      </c>
      <c r="N32" s="1">
        <v>451.89525204290328</v>
      </c>
      <c r="O32" s="1">
        <v>414.63762330702792</v>
      </c>
      <c r="P32" s="1">
        <v>430.80529570417531</v>
      </c>
      <c r="Q32" s="1">
        <v>356.9549527069679</v>
      </c>
      <c r="R32" s="1">
        <v>430.85452484048005</v>
      </c>
    </row>
    <row r="33" spans="1:18" ht="11.25" customHeight="1" x14ac:dyDescent="0.25">
      <c r="A33" s="52" t="s">
        <v>44</v>
      </c>
      <c r="B33" s="53" t="s">
        <v>45</v>
      </c>
      <c r="C33" s="1">
        <v>1911.2162739319476</v>
      </c>
      <c r="D33" s="1">
        <v>2208.6867400000001</v>
      </c>
      <c r="E33" s="1">
        <v>2383.9848899999997</v>
      </c>
      <c r="F33" s="1">
        <v>2210.2378999999996</v>
      </c>
      <c r="G33" s="1">
        <v>1985.94868</v>
      </c>
      <c r="H33" s="1">
        <v>2111.0240337509977</v>
      </c>
      <c r="I33" s="1">
        <v>1876.3001300000001</v>
      </c>
      <c r="J33" s="1">
        <v>1837.10428</v>
      </c>
      <c r="K33" s="1">
        <v>1953.40977</v>
      </c>
      <c r="L33" s="1">
        <v>1685.9910599999998</v>
      </c>
      <c r="M33" s="1">
        <v>1585.6026441785698</v>
      </c>
      <c r="N33" s="1">
        <v>1405.537906328851</v>
      </c>
      <c r="O33" s="1">
        <v>1284.1205732423514</v>
      </c>
      <c r="P33" s="1">
        <v>1322.5606577309568</v>
      </c>
      <c r="Q33" s="1">
        <v>1466.9089809641875</v>
      </c>
      <c r="R33" s="1">
        <v>1420.7987112981789</v>
      </c>
    </row>
    <row r="34" spans="1:18" ht="11.25" customHeight="1" x14ac:dyDescent="0.25">
      <c r="A34" s="55" t="s">
        <v>558</v>
      </c>
      <c r="B34" s="51" t="s">
        <v>46</v>
      </c>
      <c r="C34" s="2">
        <v>3887.1641099967674</v>
      </c>
      <c r="D34" s="2">
        <v>4516.5461000000005</v>
      </c>
      <c r="E34" s="2">
        <v>5228.7781799999993</v>
      </c>
      <c r="F34" s="2">
        <v>5074.6423200000008</v>
      </c>
      <c r="G34" s="2">
        <v>5858.2582500000008</v>
      </c>
      <c r="H34" s="2">
        <v>6617.4118565970239</v>
      </c>
      <c r="I34" s="2">
        <v>7420.1353399999998</v>
      </c>
      <c r="J34" s="2">
        <v>7445.0050999999985</v>
      </c>
      <c r="K34" s="2">
        <v>8378.9048000000003</v>
      </c>
      <c r="L34" s="2">
        <v>8356.9104000000007</v>
      </c>
      <c r="M34" s="2">
        <v>8039.6851430969691</v>
      </c>
      <c r="N34" s="2">
        <v>8718.0849228167044</v>
      </c>
      <c r="O34" s="2">
        <v>7823.7577296467734</v>
      </c>
      <c r="P34" s="2">
        <v>10931.511430586354</v>
      </c>
      <c r="Q34" s="2">
        <v>12734.381651649675</v>
      </c>
      <c r="R34" s="2">
        <v>13766.614176550578</v>
      </c>
    </row>
    <row r="35" spans="1:18" ht="11.25" customHeight="1" x14ac:dyDescent="0.25">
      <c r="A35" s="50" t="s">
        <v>324</v>
      </c>
      <c r="B35" s="51" t="s">
        <v>325</v>
      </c>
      <c r="C35" s="2">
        <v>69.360823165963666</v>
      </c>
      <c r="D35" s="2">
        <v>615.79300999999759</v>
      </c>
      <c r="E35" s="2">
        <v>241.69936000000234</v>
      </c>
      <c r="F35" s="2">
        <v>132.49903000000086</v>
      </c>
      <c r="G35" s="2">
        <v>137.69823999999971</v>
      </c>
      <c r="H35" s="2">
        <v>150.28174572299031</v>
      </c>
      <c r="I35" s="2">
        <v>149.19893000000047</v>
      </c>
      <c r="J35" s="2">
        <v>136.60203999999976</v>
      </c>
      <c r="K35" s="2">
        <v>155.50169000000096</v>
      </c>
      <c r="L35" s="2">
        <v>105.1001299999989</v>
      </c>
      <c r="M35" s="2">
        <v>141.87454612621877</v>
      </c>
      <c r="N35" s="2">
        <v>911.15203422795275</v>
      </c>
      <c r="O35" s="2">
        <v>375.17922557579004</v>
      </c>
      <c r="P35" s="2">
        <v>267.98632169409029</v>
      </c>
      <c r="Q35" s="2">
        <v>404.60643352010811</v>
      </c>
      <c r="R35" s="2">
        <v>22.069263370984118</v>
      </c>
    </row>
    <row r="36" spans="1:18" ht="11.25" customHeight="1" x14ac:dyDescent="0.25">
      <c r="A36" s="57" t="s">
        <v>47</v>
      </c>
      <c r="B36" s="53" t="s">
        <v>48</v>
      </c>
      <c r="C36" s="1">
        <v>69.360823165963666</v>
      </c>
      <c r="D36" s="1">
        <v>615.79300999999759</v>
      </c>
      <c r="E36" s="1">
        <v>241.69936000000234</v>
      </c>
      <c r="F36" s="1">
        <v>132.49903000000086</v>
      </c>
      <c r="G36" s="1">
        <v>137.69823999999971</v>
      </c>
      <c r="H36" s="1">
        <v>150.28174572299031</v>
      </c>
      <c r="I36" s="1">
        <v>149.19893000000047</v>
      </c>
      <c r="J36" s="1">
        <v>136.60203999999976</v>
      </c>
      <c r="K36" s="1">
        <v>155.50169000000096</v>
      </c>
      <c r="L36" s="1">
        <v>105.1001299999989</v>
      </c>
      <c r="M36" s="1">
        <v>141.87454612621877</v>
      </c>
      <c r="N36" s="1">
        <v>911.15203422795275</v>
      </c>
      <c r="O36" s="1">
        <v>375.17922557579004</v>
      </c>
      <c r="P36" s="1">
        <v>267.98632169409029</v>
      </c>
      <c r="Q36" s="1">
        <v>404.60643352010811</v>
      </c>
      <c r="R36" s="1">
        <v>22.069263370984118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344.24853593438888</v>
      </c>
      <c r="D38" s="2">
        <v>366.88785000000001</v>
      </c>
      <c r="E38" s="2">
        <v>274.37244000000004</v>
      </c>
      <c r="F38" s="2">
        <v>291.89992999999998</v>
      </c>
      <c r="G38" s="2">
        <v>299.99979000000002</v>
      </c>
      <c r="H38" s="2">
        <v>325.83352226041291</v>
      </c>
      <c r="I38" s="2">
        <v>297.09965999999997</v>
      </c>
      <c r="J38" s="2">
        <v>276.48615999999998</v>
      </c>
      <c r="K38" s="2">
        <v>314.40021999999999</v>
      </c>
      <c r="L38" s="2">
        <v>392.60066</v>
      </c>
      <c r="M38" s="2">
        <v>348.35689623728234</v>
      </c>
      <c r="N38" s="2">
        <v>616.34209770008692</v>
      </c>
      <c r="O38" s="2">
        <v>333.95444345095342</v>
      </c>
      <c r="P38" s="2">
        <v>330.87326337520818</v>
      </c>
      <c r="Q38" s="2">
        <v>665.68741802661987</v>
      </c>
      <c r="R38" s="2">
        <v>207.62864309349743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344.24853593438888</v>
      </c>
      <c r="D41" s="1">
        <v>366.88785000000001</v>
      </c>
      <c r="E41" s="1">
        <v>274.37244000000004</v>
      </c>
      <c r="F41" s="1">
        <v>291.89992999999998</v>
      </c>
      <c r="G41" s="1">
        <v>299.99979000000002</v>
      </c>
      <c r="H41" s="1">
        <v>325.83352226041291</v>
      </c>
      <c r="I41" s="1">
        <v>297.09965999999997</v>
      </c>
      <c r="J41" s="1">
        <v>276.48615999999998</v>
      </c>
      <c r="K41" s="1">
        <v>314.40021999999999</v>
      </c>
      <c r="L41" s="1">
        <v>392.60066</v>
      </c>
      <c r="M41" s="1">
        <v>348.35689623728234</v>
      </c>
      <c r="N41" s="1">
        <v>616.34209770008692</v>
      </c>
      <c r="O41" s="1">
        <v>333.95444345095342</v>
      </c>
      <c r="P41" s="1">
        <v>330.87326337520818</v>
      </c>
      <c r="Q41" s="1">
        <v>665.68741802661987</v>
      </c>
      <c r="R41" s="1">
        <v>207.62864309349743</v>
      </c>
    </row>
    <row r="42" spans="1:18" ht="11.25" customHeight="1" x14ac:dyDescent="0.25">
      <c r="A42" s="55" t="s">
        <v>57</v>
      </c>
      <c r="B42" s="51" t="s">
        <v>58</v>
      </c>
      <c r="C42" s="2">
        <v>46359.679284988204</v>
      </c>
      <c r="D42" s="2">
        <v>43891.829600000005</v>
      </c>
      <c r="E42" s="2">
        <v>44269.01367</v>
      </c>
      <c r="F42" s="2">
        <v>46679.64856999999</v>
      </c>
      <c r="G42" s="2">
        <v>45962.980199999998</v>
      </c>
      <c r="H42" s="2">
        <v>45619.540399299301</v>
      </c>
      <c r="I42" s="2">
        <v>43871.831460000001</v>
      </c>
      <c r="J42" s="2">
        <v>44163.15178</v>
      </c>
      <c r="K42" s="2">
        <v>41128.001760000006</v>
      </c>
      <c r="L42" s="2">
        <v>38559.690159999998</v>
      </c>
      <c r="M42" s="2">
        <v>41321.968554320512</v>
      </c>
      <c r="N42" s="2">
        <v>37760.380226030276</v>
      </c>
      <c r="O42" s="2">
        <v>39113.413929759969</v>
      </c>
      <c r="P42" s="2">
        <v>36398.389145608344</v>
      </c>
      <c r="Q42" s="2">
        <v>37534.783692036945</v>
      </c>
      <c r="R42" s="2">
        <v>35603.779060865621</v>
      </c>
    </row>
    <row r="43" spans="1:18" ht="11.25" customHeight="1" x14ac:dyDescent="0.25">
      <c r="A43" s="50" t="s">
        <v>59</v>
      </c>
      <c r="B43" s="51" t="s">
        <v>60</v>
      </c>
      <c r="C43" s="2">
        <v>4699.0316447589048</v>
      </c>
      <c r="D43" s="2">
        <v>3562.5324499999888</v>
      </c>
      <c r="E43" s="2">
        <v>3397.4957899999972</v>
      </c>
      <c r="F43" s="2">
        <v>3295.7841599999915</v>
      </c>
      <c r="G43" s="2">
        <v>3411.5609699999941</v>
      </c>
      <c r="H43" s="2">
        <v>3591.5315936234429</v>
      </c>
      <c r="I43" s="2">
        <v>3381.7424900000033</v>
      </c>
      <c r="J43" s="2">
        <v>3598.5229500000119</v>
      </c>
      <c r="K43" s="2">
        <v>3101.4166799999975</v>
      </c>
      <c r="L43" s="2">
        <v>2708.1954000000078</v>
      </c>
      <c r="M43" s="2">
        <v>3440.3563257321694</v>
      </c>
      <c r="N43" s="2">
        <v>2768.3440242238476</v>
      </c>
      <c r="O43" s="2">
        <v>2455.9331975317682</v>
      </c>
      <c r="P43" s="2">
        <v>2045.236903186584</v>
      </c>
      <c r="Q43" s="2">
        <v>1665.7847508027655</v>
      </c>
      <c r="R43" s="2">
        <v>1569.2139028597014</v>
      </c>
    </row>
    <row r="44" spans="1:18" ht="11.25" customHeight="1" x14ac:dyDescent="0.25">
      <c r="A44" s="50" t="s">
        <v>328</v>
      </c>
      <c r="B44" s="51" t="s">
        <v>61</v>
      </c>
      <c r="C44" s="2">
        <v>3048.6285347132707</v>
      </c>
      <c r="D44" s="2">
        <v>3201.5659900000001</v>
      </c>
      <c r="E44" s="2">
        <v>3384.8348300000007</v>
      </c>
      <c r="F44" s="2">
        <v>2242.36924</v>
      </c>
      <c r="G44" s="2">
        <v>1966.2887700000003</v>
      </c>
      <c r="H44" s="2">
        <v>2082.7360827252301</v>
      </c>
      <c r="I44" s="2">
        <v>2194.5854099999997</v>
      </c>
      <c r="J44" s="2">
        <v>2073.1742300000001</v>
      </c>
      <c r="K44" s="2">
        <v>2183.1311699999997</v>
      </c>
      <c r="L44" s="2">
        <v>2046.4006499999998</v>
      </c>
      <c r="M44" s="2">
        <v>1980.5103520544155</v>
      </c>
      <c r="N44" s="2">
        <v>1981.4661911490928</v>
      </c>
      <c r="O44" s="2">
        <v>2121.9070290021386</v>
      </c>
      <c r="P44" s="2">
        <v>1607.9113630061804</v>
      </c>
      <c r="Q44" s="2">
        <v>1568.7408649883751</v>
      </c>
      <c r="R44" s="2">
        <v>1621.2848309305948</v>
      </c>
    </row>
    <row r="45" spans="1:18" ht="11.25" customHeight="1" x14ac:dyDescent="0.25">
      <c r="A45" s="50" t="s">
        <v>329</v>
      </c>
      <c r="B45" s="51" t="s">
        <v>330</v>
      </c>
      <c r="C45" s="2">
        <v>4731.5693805866767</v>
      </c>
      <c r="D45" s="2">
        <v>5506.5197200000002</v>
      </c>
      <c r="E45" s="2">
        <v>5204.1704900000004</v>
      </c>
      <c r="F45" s="2">
        <v>5868.9912299999987</v>
      </c>
      <c r="G45" s="2">
        <v>6560.3193499999998</v>
      </c>
      <c r="H45" s="2">
        <v>6024.4821913588175</v>
      </c>
      <c r="I45" s="2">
        <v>6934.1380599999984</v>
      </c>
      <c r="J45" s="2">
        <v>6359.4225900000001</v>
      </c>
      <c r="K45" s="2">
        <v>6694.1261800000002</v>
      </c>
      <c r="L45" s="2">
        <v>5887.5956199999991</v>
      </c>
      <c r="M45" s="2">
        <v>6010.3405912842218</v>
      </c>
      <c r="N45" s="2">
        <v>5794.9197896459591</v>
      </c>
      <c r="O45" s="2">
        <v>5939.0656023822976</v>
      </c>
      <c r="P45" s="2">
        <v>5326.4575885696177</v>
      </c>
      <c r="Q45" s="2">
        <v>5262.9418385998424</v>
      </c>
      <c r="R45" s="2">
        <v>4961.9089620724772</v>
      </c>
    </row>
    <row r="46" spans="1:18" ht="11.25" customHeight="1" x14ac:dyDescent="0.25">
      <c r="A46" s="52" t="s">
        <v>62</v>
      </c>
      <c r="B46" s="53" t="s">
        <v>63</v>
      </c>
      <c r="C46" s="1">
        <v>250.95534947177609</v>
      </c>
      <c r="D46" s="1">
        <v>292.20065999999997</v>
      </c>
      <c r="E46" s="1">
        <v>274.99955999999997</v>
      </c>
      <c r="F46" s="1">
        <v>318.09908000000001</v>
      </c>
      <c r="G46" s="1">
        <v>260.10038000000003</v>
      </c>
      <c r="H46" s="1">
        <v>288.41030178615415</v>
      </c>
      <c r="I46" s="1">
        <v>276.79015000000004</v>
      </c>
      <c r="J46" s="1">
        <v>287.37414000000007</v>
      </c>
      <c r="K46" s="1">
        <v>266.58649000000003</v>
      </c>
      <c r="L46" s="1">
        <v>247.00034999999997</v>
      </c>
      <c r="M46" s="1">
        <v>252.14960787597849</v>
      </c>
      <c r="N46" s="1">
        <v>89.710496155111699</v>
      </c>
      <c r="O46" s="1">
        <v>98.303640880382559</v>
      </c>
      <c r="P46" s="1">
        <v>159.60161415462022</v>
      </c>
      <c r="Q46" s="1">
        <v>180.42417581773103</v>
      </c>
      <c r="R46" s="1">
        <v>157.45093194922583</v>
      </c>
    </row>
    <row r="47" spans="1:18" ht="11.25" customHeight="1" x14ac:dyDescent="0.25">
      <c r="A47" s="52" t="s">
        <v>64</v>
      </c>
      <c r="B47" s="53" t="s">
        <v>65</v>
      </c>
      <c r="C47" s="1">
        <v>281.8620426101071</v>
      </c>
      <c r="D47" s="1">
        <v>169.40306999999999</v>
      </c>
      <c r="E47" s="1">
        <v>108.3</v>
      </c>
      <c r="F47" s="1">
        <v>25.999919999999996</v>
      </c>
      <c r="G47" s="1">
        <v>16.8</v>
      </c>
      <c r="H47" s="1">
        <v>69.313150317530571</v>
      </c>
      <c r="I47" s="1">
        <v>120.99946</v>
      </c>
      <c r="J47" s="1">
        <v>101.83636000000001</v>
      </c>
      <c r="K47" s="1">
        <v>87.831850000000003</v>
      </c>
      <c r="L47" s="1">
        <v>78.170630000000003</v>
      </c>
      <c r="M47" s="1">
        <v>101.84352607135129</v>
      </c>
      <c r="N47" s="1">
        <v>70.908374910285744</v>
      </c>
      <c r="O47" s="1">
        <v>56.606478485025697</v>
      </c>
      <c r="P47" s="1">
        <v>69.074233304671864</v>
      </c>
      <c r="Q47" s="1">
        <v>64.177847351266621</v>
      </c>
      <c r="R47" s="1">
        <v>52.14005635982209</v>
      </c>
    </row>
    <row r="48" spans="1:18" ht="11.25" customHeight="1" x14ac:dyDescent="0.25">
      <c r="A48" s="52" t="s">
        <v>66</v>
      </c>
      <c r="B48" s="53" t="s">
        <v>67</v>
      </c>
      <c r="C48" s="1">
        <v>6.5204929779306404</v>
      </c>
      <c r="D48" s="1">
        <v>3.6999999999999997</v>
      </c>
      <c r="E48" s="1">
        <v>3.7</v>
      </c>
      <c r="F48" s="1">
        <v>8.4</v>
      </c>
      <c r="G48" s="1">
        <v>23.900000000000002</v>
      </c>
      <c r="H48" s="1">
        <v>29.640775771472242</v>
      </c>
      <c r="I48" s="1">
        <v>23</v>
      </c>
      <c r="J48" s="1">
        <v>15.8</v>
      </c>
      <c r="K48" s="1">
        <v>5.6</v>
      </c>
      <c r="L48" s="1">
        <v>2.8</v>
      </c>
      <c r="M48" s="1">
        <v>0.93149899684723003</v>
      </c>
      <c r="N48" s="1">
        <v>4.6574949842361697</v>
      </c>
      <c r="O48" s="1">
        <v>8.3834909716251094</v>
      </c>
      <c r="P48" s="1">
        <v>32.602464889653213</v>
      </c>
      <c r="Q48" s="1">
        <v>11.9900640107003</v>
      </c>
      <c r="R48" s="1">
        <v>11.9900640107003</v>
      </c>
    </row>
    <row r="49" spans="1:18" ht="11.25" customHeight="1" x14ac:dyDescent="0.25">
      <c r="A49" s="52" t="s">
        <v>68</v>
      </c>
      <c r="B49" s="53" t="s">
        <v>69</v>
      </c>
      <c r="C49" s="1">
        <v>42.275723703066703</v>
      </c>
      <c r="D49" s="1">
        <v>55.599999999999994</v>
      </c>
      <c r="E49" s="1">
        <v>66.8</v>
      </c>
      <c r="F49" s="1">
        <v>107.7</v>
      </c>
      <c r="G49" s="1">
        <v>122.6</v>
      </c>
      <c r="H49" s="1">
        <v>110.34680424190313</v>
      </c>
      <c r="I49" s="1">
        <v>134</v>
      </c>
      <c r="J49" s="1">
        <v>88.199999999999989</v>
      </c>
      <c r="K49" s="1">
        <v>92.9</v>
      </c>
      <c r="L49" s="1">
        <v>82.800000000000011</v>
      </c>
      <c r="M49" s="1">
        <v>109.6780357313461</v>
      </c>
      <c r="N49" s="1">
        <v>110.5856501385307</v>
      </c>
      <c r="O49" s="1">
        <v>87.417598165663463</v>
      </c>
      <c r="P49" s="1">
        <v>93.221553453711564</v>
      </c>
      <c r="Q49" s="1">
        <v>88.707352782315667</v>
      </c>
      <c r="R49" s="1">
        <v>69.623562228362914</v>
      </c>
    </row>
    <row r="50" spans="1:18" ht="11.25" customHeight="1" x14ac:dyDescent="0.25">
      <c r="A50" s="52" t="s">
        <v>70</v>
      </c>
      <c r="B50" s="53" t="s">
        <v>71</v>
      </c>
      <c r="C50" s="1">
        <v>84.025850264889797</v>
      </c>
      <c r="D50" s="1">
        <v>62.394590000000001</v>
      </c>
      <c r="E50" s="1">
        <v>65.184079999999994</v>
      </c>
      <c r="F50" s="1">
        <v>61.399949999999997</v>
      </c>
      <c r="G50" s="1">
        <v>97.099850000000018</v>
      </c>
      <c r="H50" s="1">
        <v>82.425724929207163</v>
      </c>
      <c r="I50" s="1">
        <v>104.00004</v>
      </c>
      <c r="J50" s="1">
        <v>85.29992</v>
      </c>
      <c r="K50" s="1">
        <v>87.199389999999994</v>
      </c>
      <c r="L50" s="1">
        <v>147.30019999999999</v>
      </c>
      <c r="M50" s="1">
        <v>430.28079039539551</v>
      </c>
      <c r="N50" s="1">
        <v>281.59929750324096</v>
      </c>
      <c r="O50" s="1">
        <v>185.91764593484265</v>
      </c>
      <c r="P50" s="1">
        <v>238.53538003340796</v>
      </c>
      <c r="Q50" s="1">
        <v>292.53835786098227</v>
      </c>
      <c r="R50" s="1">
        <v>71.152192605331038</v>
      </c>
    </row>
    <row r="51" spans="1:18" ht="11.25" customHeight="1" x14ac:dyDescent="0.25">
      <c r="A51" s="52" t="s">
        <v>72</v>
      </c>
      <c r="B51" s="53" t="s">
        <v>73</v>
      </c>
      <c r="C51" s="1">
        <v>4065.9299215589062</v>
      </c>
      <c r="D51" s="1">
        <v>4923.2214000000004</v>
      </c>
      <c r="E51" s="1">
        <v>4685.18685</v>
      </c>
      <c r="F51" s="1">
        <v>5347.3922799999991</v>
      </c>
      <c r="G51" s="1">
        <v>6039.8191199999992</v>
      </c>
      <c r="H51" s="1">
        <v>5444.3454343125504</v>
      </c>
      <c r="I51" s="1">
        <v>6275.3484099999987</v>
      </c>
      <c r="J51" s="1">
        <v>5780.9121700000005</v>
      </c>
      <c r="K51" s="1">
        <v>6154.0084500000003</v>
      </c>
      <c r="L51" s="1">
        <v>5329.5244399999992</v>
      </c>
      <c r="M51" s="1">
        <v>5115.4571322133033</v>
      </c>
      <c r="N51" s="1">
        <v>5237.4584759545542</v>
      </c>
      <c r="O51" s="1">
        <v>5502.4367479447583</v>
      </c>
      <c r="P51" s="1">
        <v>4733.4223427335528</v>
      </c>
      <c r="Q51" s="1">
        <v>4625.1040407768469</v>
      </c>
      <c r="R51" s="1">
        <v>4599.5521549190353</v>
      </c>
    </row>
    <row r="52" spans="1:18" ht="11.25" customHeight="1" x14ac:dyDescent="0.25">
      <c r="A52" s="46" t="s">
        <v>74</v>
      </c>
      <c r="B52" s="47" t="s">
        <v>75</v>
      </c>
      <c r="C52" s="4">
        <v>15182.387799783266</v>
      </c>
      <c r="D52" s="4">
        <v>14342.50662</v>
      </c>
      <c r="E52" s="4">
        <v>12984.439450000009</v>
      </c>
      <c r="F52" s="4">
        <v>13774.602380000004</v>
      </c>
      <c r="G52" s="4">
        <v>14389.697459999979</v>
      </c>
      <c r="H52" s="4">
        <v>14704.3284999562</v>
      </c>
      <c r="I52" s="4">
        <v>13438.430720000004</v>
      </c>
      <c r="J52" s="4">
        <v>14491.521650000004</v>
      </c>
      <c r="K52" s="4">
        <v>13924.99468</v>
      </c>
      <c r="L52" s="4">
        <v>12015.676779999998</v>
      </c>
      <c r="M52" s="4">
        <v>13377.777124130544</v>
      </c>
      <c r="N52" s="4">
        <v>13853.49955641043</v>
      </c>
      <c r="O52" s="4">
        <v>12913.576874971845</v>
      </c>
      <c r="P52" s="4">
        <v>12927.001130610071</v>
      </c>
      <c r="Q52" s="4">
        <v>13402.788498790629</v>
      </c>
      <c r="R52" s="4">
        <v>13188.732473713897</v>
      </c>
    </row>
    <row r="53" spans="1:18" ht="11.25" customHeight="1" x14ac:dyDescent="0.25">
      <c r="A53" s="48" t="s">
        <v>76</v>
      </c>
      <c r="B53" s="49" t="s">
        <v>77</v>
      </c>
      <c r="C53" s="3">
        <v>15182.387799783266</v>
      </c>
      <c r="D53" s="3">
        <v>14342.50662</v>
      </c>
      <c r="E53" s="3">
        <v>12984.439450000009</v>
      </c>
      <c r="F53" s="3">
        <v>13774.602380000004</v>
      </c>
      <c r="G53" s="3">
        <v>14389.697459999979</v>
      </c>
      <c r="H53" s="3">
        <v>14704.3284999562</v>
      </c>
      <c r="I53" s="3">
        <v>13438.430720000004</v>
      </c>
      <c r="J53" s="3">
        <v>14491.521650000004</v>
      </c>
      <c r="K53" s="3">
        <v>13924.99468</v>
      </c>
      <c r="L53" s="3">
        <v>12015.676779999998</v>
      </c>
      <c r="M53" s="3">
        <v>13377.777124130544</v>
      </c>
      <c r="N53" s="3">
        <v>13853.49955641043</v>
      </c>
      <c r="O53" s="3">
        <v>12913.576874971845</v>
      </c>
      <c r="P53" s="3">
        <v>12927.001130610071</v>
      </c>
      <c r="Q53" s="3">
        <v>13402.788498790629</v>
      </c>
      <c r="R53" s="3">
        <v>13188.732473713897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370</v>
      </c>
      <c r="B1" s="43" t="s">
        <v>250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3045.0381152966879</v>
      </c>
      <c r="D2" s="30">
        <v>2780.3692600000004</v>
      </c>
      <c r="E2" s="30">
        <v>2653.1822600000005</v>
      </c>
      <c r="F2" s="30">
        <v>2667.7295700000004</v>
      </c>
      <c r="G2" s="30">
        <v>2838.68496</v>
      </c>
      <c r="H2" s="30">
        <v>2862.8777356978576</v>
      </c>
      <c r="I2" s="30">
        <v>2653.1947100000002</v>
      </c>
      <c r="J2" s="30">
        <v>2668.6337199999998</v>
      </c>
      <c r="K2" s="30">
        <v>2222.65355</v>
      </c>
      <c r="L2" s="30">
        <v>1824.9575600000001</v>
      </c>
      <c r="M2" s="30">
        <v>1876.6947509880163</v>
      </c>
      <c r="N2" s="30">
        <v>1802.3163239321957</v>
      </c>
      <c r="O2" s="30">
        <v>1904.5198335252899</v>
      </c>
      <c r="P2" s="30">
        <v>1716.4126816810367</v>
      </c>
      <c r="Q2" s="30">
        <v>1742.3815332326947</v>
      </c>
      <c r="R2" s="30">
        <v>1809.3888347114637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3045.0381152966879</v>
      </c>
      <c r="D21" s="4">
        <v>2780.3692600000004</v>
      </c>
      <c r="E21" s="4">
        <v>2653.1822600000005</v>
      </c>
      <c r="F21" s="4">
        <v>2667.7295700000004</v>
      </c>
      <c r="G21" s="4">
        <v>2838.68496</v>
      </c>
      <c r="H21" s="4">
        <v>2862.8777356978576</v>
      </c>
      <c r="I21" s="4">
        <v>2653.1947100000002</v>
      </c>
      <c r="J21" s="4">
        <v>2668.6337199999998</v>
      </c>
      <c r="K21" s="4">
        <v>2222.65355</v>
      </c>
      <c r="L21" s="4">
        <v>1824.9575600000001</v>
      </c>
      <c r="M21" s="4">
        <v>1876.6947509880163</v>
      </c>
      <c r="N21" s="4">
        <v>1802.3163239321957</v>
      </c>
      <c r="O21" s="4">
        <v>1904.5198335252899</v>
      </c>
      <c r="P21" s="4">
        <v>1716.4126816810367</v>
      </c>
      <c r="Q21" s="4">
        <v>1742.3815332326947</v>
      </c>
      <c r="R21" s="4">
        <v>1809.3888347114637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3045.0381152966879</v>
      </c>
      <c r="D30" s="3">
        <v>2780.3692600000004</v>
      </c>
      <c r="E30" s="3">
        <v>2653.1822600000005</v>
      </c>
      <c r="F30" s="3">
        <v>2667.7295700000004</v>
      </c>
      <c r="G30" s="3">
        <v>2838.68496</v>
      </c>
      <c r="H30" s="3">
        <v>2862.8777356978576</v>
      </c>
      <c r="I30" s="3">
        <v>2653.1947100000002</v>
      </c>
      <c r="J30" s="3">
        <v>2668.6337199999998</v>
      </c>
      <c r="K30" s="3">
        <v>2222.65355</v>
      </c>
      <c r="L30" s="3">
        <v>1824.9575600000001</v>
      </c>
      <c r="M30" s="3">
        <v>1876.6947509880163</v>
      </c>
      <c r="N30" s="3">
        <v>1802.3163239321957</v>
      </c>
      <c r="O30" s="3">
        <v>1904.5198335252899</v>
      </c>
      <c r="P30" s="3">
        <v>1716.4126816810367</v>
      </c>
      <c r="Q30" s="3">
        <v>1742.3815332326947</v>
      </c>
      <c r="R30" s="3">
        <v>1809.3888347114637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36.865960000000001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0.99672000000000005</v>
      </c>
      <c r="K43" s="2">
        <v>19.499320000000001</v>
      </c>
      <c r="L43" s="2">
        <v>22.501650000000001</v>
      </c>
      <c r="M43" s="2">
        <v>8.0969573702160975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3045.0381152966879</v>
      </c>
      <c r="D45" s="2">
        <v>2743.5033000000003</v>
      </c>
      <c r="E45" s="2">
        <v>2653.1822600000005</v>
      </c>
      <c r="F45" s="2">
        <v>2667.7295700000004</v>
      </c>
      <c r="G45" s="2">
        <v>2838.68496</v>
      </c>
      <c r="H45" s="2">
        <v>2862.8777356978576</v>
      </c>
      <c r="I45" s="2">
        <v>2653.1947100000002</v>
      </c>
      <c r="J45" s="2">
        <v>2667.6369999999997</v>
      </c>
      <c r="K45" s="2">
        <v>2203.1542300000001</v>
      </c>
      <c r="L45" s="2">
        <v>1802.4559100000001</v>
      </c>
      <c r="M45" s="2">
        <v>1868.5977936178001</v>
      </c>
      <c r="N45" s="2">
        <v>1802.3163239321957</v>
      </c>
      <c r="O45" s="2">
        <v>1904.5198335252899</v>
      </c>
      <c r="P45" s="2">
        <v>1716.4126816810367</v>
      </c>
      <c r="Q45" s="2">
        <v>1742.3815332326947</v>
      </c>
      <c r="R45" s="2">
        <v>1809.3888347114637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3045.0381152966879</v>
      </c>
      <c r="D47" s="1">
        <v>2743.5033000000003</v>
      </c>
      <c r="E47" s="1">
        <v>2648.3822500000006</v>
      </c>
      <c r="F47" s="1">
        <v>2660.1294900000003</v>
      </c>
      <c r="G47" s="1">
        <v>2838.68496</v>
      </c>
      <c r="H47" s="1">
        <v>2860.3698182153007</v>
      </c>
      <c r="I47" s="1">
        <v>2653.1947100000002</v>
      </c>
      <c r="J47" s="1">
        <v>2664.3579199999999</v>
      </c>
      <c r="K47" s="1">
        <v>2198.1672100000001</v>
      </c>
      <c r="L47" s="1">
        <v>1781.6569500000001</v>
      </c>
      <c r="M47" s="1">
        <v>1861.3906567442914</v>
      </c>
      <c r="N47" s="1">
        <v>1797.5394237655023</v>
      </c>
      <c r="O47" s="1">
        <v>1831.696010543252</v>
      </c>
      <c r="P47" s="1">
        <v>1710.6802791937876</v>
      </c>
      <c r="Q47" s="1">
        <v>1736.6492374775526</v>
      </c>
      <c r="R47" s="1">
        <v>1804.6119097329683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2.5079174825568344</v>
      </c>
      <c r="I48" s="1">
        <v>0</v>
      </c>
      <c r="J48" s="1">
        <v>2.4914200000000002</v>
      </c>
      <c r="K48" s="1">
        <v>4.2001099999999996</v>
      </c>
      <c r="L48" s="1">
        <v>15.99987</v>
      </c>
      <c r="M48" s="1">
        <v>1.6719928844355234</v>
      </c>
      <c r="N48" s="1">
        <v>0</v>
      </c>
      <c r="O48" s="1">
        <v>66.136198148397938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0.78766000000000003</v>
      </c>
      <c r="K50" s="1">
        <v>0.78691</v>
      </c>
      <c r="L50" s="1">
        <v>0</v>
      </c>
      <c r="M50" s="1">
        <v>0.75830898297321059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4.8000100000000003</v>
      </c>
      <c r="F51" s="1">
        <v>7.6000800000000002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4.7990899999999996</v>
      </c>
      <c r="M51" s="1">
        <v>4.7768350061001641</v>
      </c>
      <c r="N51" s="1">
        <v>4.7769001666934408</v>
      </c>
      <c r="O51" s="1">
        <v>6.6876248336400757</v>
      </c>
      <c r="P51" s="1">
        <v>5.7324024872491481</v>
      </c>
      <c r="Q51" s="1">
        <v>5.7322957551419957</v>
      </c>
      <c r="R51" s="1">
        <v>4.7769249784952326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369</v>
      </c>
      <c r="B1" s="43" t="s">
        <v>252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978.51918857502619</v>
      </c>
      <c r="D2" s="30">
        <v>916.45488000002229</v>
      </c>
      <c r="E2" s="30">
        <v>935.23408999999992</v>
      </c>
      <c r="F2" s="30">
        <v>886.66323999999986</v>
      </c>
      <c r="G2" s="30">
        <v>1076.3833299999726</v>
      </c>
      <c r="H2" s="30">
        <v>1095.7543529504608</v>
      </c>
      <c r="I2" s="30">
        <v>967.55323000000601</v>
      </c>
      <c r="J2" s="30">
        <v>912.48173000000634</v>
      </c>
      <c r="K2" s="30">
        <v>869.39628000000187</v>
      </c>
      <c r="L2" s="30">
        <v>719.65985999997599</v>
      </c>
      <c r="M2" s="30">
        <v>729.44428013433901</v>
      </c>
      <c r="N2" s="30">
        <v>694.18053373766043</v>
      </c>
      <c r="O2" s="30">
        <v>721.8960865258</v>
      </c>
      <c r="P2" s="30">
        <v>763.02541824645448</v>
      </c>
      <c r="Q2" s="30">
        <v>611.67283986940095</v>
      </c>
      <c r="R2" s="30">
        <v>638.39344464089095</v>
      </c>
    </row>
    <row r="3" spans="1:18" ht="11.25" customHeight="1" x14ac:dyDescent="0.25">
      <c r="A3" s="46" t="s">
        <v>4</v>
      </c>
      <c r="B3" s="47" t="s">
        <v>5</v>
      </c>
      <c r="C3" s="4">
        <v>316.87682132111001</v>
      </c>
      <c r="D3" s="4">
        <v>311.89988000002251</v>
      </c>
      <c r="E3" s="4">
        <v>269.7</v>
      </c>
      <c r="F3" s="4">
        <v>290.39999999999998</v>
      </c>
      <c r="G3" s="4">
        <v>287.9963599999727</v>
      </c>
      <c r="H3" s="4">
        <v>284.20370257590957</v>
      </c>
      <c r="I3" s="4">
        <v>294.99996000000601</v>
      </c>
      <c r="J3" s="4">
        <v>280.70000000000618</v>
      </c>
      <c r="K3" s="4">
        <v>258.19529000000182</v>
      </c>
      <c r="L3" s="4">
        <v>163.494769999976</v>
      </c>
      <c r="M3" s="4">
        <v>191.48173343328665</v>
      </c>
      <c r="N3" s="4">
        <v>162.79736314130099</v>
      </c>
      <c r="O3" s="4">
        <v>140.60857934460699</v>
      </c>
      <c r="P3" s="4">
        <v>152.47923399745537</v>
      </c>
      <c r="Q3" s="4">
        <v>123.67403882772408</v>
      </c>
      <c r="R3" s="4">
        <v>100.26495366616511</v>
      </c>
    </row>
    <row r="4" spans="1:18" ht="11.25" customHeight="1" x14ac:dyDescent="0.25">
      <c r="A4" s="48" t="s">
        <v>304</v>
      </c>
      <c r="B4" s="49" t="s">
        <v>305</v>
      </c>
      <c r="C4" s="3">
        <v>316.87682132111001</v>
      </c>
      <c r="D4" s="3">
        <v>311.89988000002251</v>
      </c>
      <c r="E4" s="3">
        <v>269.7</v>
      </c>
      <c r="F4" s="3">
        <v>290.39999999999998</v>
      </c>
      <c r="G4" s="3">
        <v>287.9963599999727</v>
      </c>
      <c r="H4" s="3">
        <v>284.20370257590957</v>
      </c>
      <c r="I4" s="3">
        <v>294.99996000000601</v>
      </c>
      <c r="J4" s="3">
        <v>280.70000000000618</v>
      </c>
      <c r="K4" s="3">
        <v>258.19529000000182</v>
      </c>
      <c r="L4" s="3">
        <v>163.494769999976</v>
      </c>
      <c r="M4" s="3">
        <v>191.48173343328665</v>
      </c>
      <c r="N4" s="3">
        <v>162.79736314130099</v>
      </c>
      <c r="O4" s="3">
        <v>140.60857934460699</v>
      </c>
      <c r="P4" s="3">
        <v>152.47923399745537</v>
      </c>
      <c r="Q4" s="3">
        <v>123.67403882772408</v>
      </c>
      <c r="R4" s="3">
        <v>100.26495366616511</v>
      </c>
    </row>
    <row r="5" spans="1:18" ht="11.25" customHeight="1" x14ac:dyDescent="0.25">
      <c r="A5" s="50" t="s">
        <v>306</v>
      </c>
      <c r="B5" s="51" t="s">
        <v>307</v>
      </c>
      <c r="C5" s="2">
        <v>166.49944480443901</v>
      </c>
      <c r="D5" s="2">
        <v>160.59988000002249</v>
      </c>
      <c r="E5" s="2">
        <v>126.5</v>
      </c>
      <c r="F5" s="2">
        <v>131</v>
      </c>
      <c r="G5" s="2">
        <v>142.09635999997272</v>
      </c>
      <c r="H5" s="2">
        <v>163.53875559969856</v>
      </c>
      <c r="I5" s="2">
        <v>167.99996000000601</v>
      </c>
      <c r="J5" s="2">
        <v>167.20000000000618</v>
      </c>
      <c r="K5" s="2">
        <v>162.79529000000184</v>
      </c>
      <c r="L5" s="2">
        <v>101.39476999997601</v>
      </c>
      <c r="M5" s="2">
        <v>130.24164553799665</v>
      </c>
      <c r="N5" s="2">
        <v>162.79736314130099</v>
      </c>
      <c r="O5" s="2">
        <v>140.60857934460699</v>
      </c>
      <c r="P5" s="2">
        <v>152.47923399745537</v>
      </c>
      <c r="Q5" s="2">
        <v>122.31303528029892</v>
      </c>
      <c r="R5" s="2">
        <v>98.21146551691524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166.49944480443901</v>
      </c>
      <c r="D7" s="1">
        <v>160.59988000002249</v>
      </c>
      <c r="E7" s="1">
        <v>126.5</v>
      </c>
      <c r="F7" s="1">
        <v>131</v>
      </c>
      <c r="G7" s="1">
        <v>142.09635999997272</v>
      </c>
      <c r="H7" s="1">
        <v>163.53875559969856</v>
      </c>
      <c r="I7" s="1">
        <v>167.99996000000601</v>
      </c>
      <c r="J7" s="1">
        <v>167.20000000000618</v>
      </c>
      <c r="K7" s="1">
        <v>162.79529000000184</v>
      </c>
      <c r="L7" s="1">
        <v>101.39476999997601</v>
      </c>
      <c r="M7" s="1">
        <v>130.24164553799665</v>
      </c>
      <c r="N7" s="1">
        <v>162.79736314130099</v>
      </c>
      <c r="O7" s="1">
        <v>140.60857934460699</v>
      </c>
      <c r="P7" s="1">
        <v>129.50224515142645</v>
      </c>
      <c r="Q7" s="1">
        <v>92.505015763829206</v>
      </c>
      <c r="R7" s="1">
        <v>66.614120569408598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22.976988846028917</v>
      </c>
      <c r="Q8" s="1">
        <v>29.808019516469713</v>
      </c>
      <c r="R8" s="1">
        <v>31.597344947506635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1.3610035474251561</v>
      </c>
      <c r="R11" s="2">
        <v>2.0534881492498727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1.3610035474251561</v>
      </c>
      <c r="R12" s="1">
        <v>2.0534881492498727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150.37737651667101</v>
      </c>
      <c r="D14" s="2">
        <v>151.30000000000001</v>
      </c>
      <c r="E14" s="2">
        <v>143.19999999999999</v>
      </c>
      <c r="F14" s="2">
        <v>159.4</v>
      </c>
      <c r="G14" s="2">
        <v>145.9</v>
      </c>
      <c r="H14" s="2">
        <v>120.664946976211</v>
      </c>
      <c r="I14" s="2">
        <v>127</v>
      </c>
      <c r="J14" s="2">
        <v>113.5</v>
      </c>
      <c r="K14" s="2">
        <v>95.4</v>
      </c>
      <c r="L14" s="2">
        <v>62.1</v>
      </c>
      <c r="M14" s="2">
        <v>61.240087895290003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661.64236725391618</v>
      </c>
      <c r="D21" s="4">
        <v>604.55499999999984</v>
      </c>
      <c r="E21" s="4">
        <v>665.53408999999999</v>
      </c>
      <c r="F21" s="4">
        <v>596.26323999999988</v>
      </c>
      <c r="G21" s="4">
        <v>788.38696999999991</v>
      </c>
      <c r="H21" s="4">
        <v>811.5506503745512</v>
      </c>
      <c r="I21" s="4">
        <v>672.55327</v>
      </c>
      <c r="J21" s="4">
        <v>631.78173000000015</v>
      </c>
      <c r="K21" s="4">
        <v>611.20099000000005</v>
      </c>
      <c r="L21" s="4">
        <v>556.16508999999996</v>
      </c>
      <c r="M21" s="4">
        <v>537.96254670105236</v>
      </c>
      <c r="N21" s="4">
        <v>531.38317059635949</v>
      </c>
      <c r="O21" s="4">
        <v>579.99774472262516</v>
      </c>
      <c r="P21" s="4">
        <v>610.54618424899911</v>
      </c>
      <c r="Q21" s="4">
        <v>487.99880104167687</v>
      </c>
      <c r="R21" s="4">
        <v>538.12849097472588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661.64236725391618</v>
      </c>
      <c r="D30" s="3">
        <v>604.55499999999984</v>
      </c>
      <c r="E30" s="3">
        <v>665.53408999999999</v>
      </c>
      <c r="F30" s="3">
        <v>596.26323999999988</v>
      </c>
      <c r="G30" s="3">
        <v>788.38696999999991</v>
      </c>
      <c r="H30" s="3">
        <v>811.5506503745512</v>
      </c>
      <c r="I30" s="3">
        <v>672.55327</v>
      </c>
      <c r="J30" s="3">
        <v>631.78173000000015</v>
      </c>
      <c r="K30" s="3">
        <v>611.20099000000005</v>
      </c>
      <c r="L30" s="3">
        <v>556.16508999999996</v>
      </c>
      <c r="M30" s="3">
        <v>537.96254670105236</v>
      </c>
      <c r="N30" s="3">
        <v>531.38317059635949</v>
      </c>
      <c r="O30" s="3">
        <v>579.99774472262516</v>
      </c>
      <c r="P30" s="3">
        <v>610.54618424899911</v>
      </c>
      <c r="Q30" s="3">
        <v>487.99880104167687</v>
      </c>
      <c r="R30" s="3">
        <v>538.12849097472588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661.64236725391618</v>
      </c>
      <c r="D45" s="2">
        <v>604.55499999999984</v>
      </c>
      <c r="E45" s="2">
        <v>665.53408999999999</v>
      </c>
      <c r="F45" s="2">
        <v>596.26323999999988</v>
      </c>
      <c r="G45" s="2">
        <v>788.38696999999991</v>
      </c>
      <c r="H45" s="2">
        <v>811.5506503745512</v>
      </c>
      <c r="I45" s="2">
        <v>672.55327</v>
      </c>
      <c r="J45" s="2">
        <v>631.78173000000015</v>
      </c>
      <c r="K45" s="2">
        <v>611.20099000000005</v>
      </c>
      <c r="L45" s="2">
        <v>556.16508999999996</v>
      </c>
      <c r="M45" s="2">
        <v>537.96254670105236</v>
      </c>
      <c r="N45" s="2">
        <v>531.38317059635949</v>
      </c>
      <c r="O45" s="2">
        <v>579.99774472262516</v>
      </c>
      <c r="P45" s="2">
        <v>610.54618424899911</v>
      </c>
      <c r="Q45" s="2">
        <v>487.99880104167687</v>
      </c>
      <c r="R45" s="2">
        <v>538.12849097472588</v>
      </c>
    </row>
    <row r="46" spans="1:18" ht="11.25" customHeight="1" x14ac:dyDescent="0.25">
      <c r="A46" s="52" t="s">
        <v>62</v>
      </c>
      <c r="B46" s="53" t="s">
        <v>63</v>
      </c>
      <c r="C46" s="1">
        <v>173.94449850603192</v>
      </c>
      <c r="D46" s="1">
        <v>139.60353000000001</v>
      </c>
      <c r="E46" s="1">
        <v>161.44635</v>
      </c>
      <c r="F46" s="1">
        <v>114.66056999999999</v>
      </c>
      <c r="G46" s="1">
        <v>235.99265</v>
      </c>
      <c r="H46" s="1">
        <v>269.9204748611815</v>
      </c>
      <c r="I46" s="1">
        <v>211.09818999999999</v>
      </c>
      <c r="J46" s="1">
        <v>131.25055</v>
      </c>
      <c r="K46" s="1">
        <v>128.05036999999999</v>
      </c>
      <c r="L46" s="1">
        <v>131.30626999999998</v>
      </c>
      <c r="M46" s="1">
        <v>152.08468814439735</v>
      </c>
      <c r="N46" s="1">
        <v>114.4187952983855</v>
      </c>
      <c r="O46" s="1">
        <v>148.94778157778251</v>
      </c>
      <c r="P46" s="1">
        <v>180.8902346823219</v>
      </c>
      <c r="Q46" s="1">
        <v>105.6537426637486</v>
      </c>
      <c r="R46" s="1">
        <v>129.71701215503111</v>
      </c>
    </row>
    <row r="47" spans="1:18" ht="11.25" customHeight="1" x14ac:dyDescent="0.25">
      <c r="A47" s="52" t="s">
        <v>64</v>
      </c>
      <c r="B47" s="53" t="s">
        <v>65</v>
      </c>
      <c r="C47" s="1">
        <v>339.49405018869982</v>
      </c>
      <c r="D47" s="1">
        <v>329.34993999999995</v>
      </c>
      <c r="E47" s="1">
        <v>323.39281</v>
      </c>
      <c r="F47" s="1">
        <v>309.31683000000004</v>
      </c>
      <c r="G47" s="1">
        <v>343.68570999999997</v>
      </c>
      <c r="H47" s="1">
        <v>307.31669354084795</v>
      </c>
      <c r="I47" s="1">
        <v>316.13317000000001</v>
      </c>
      <c r="J47" s="1">
        <v>364.54139000000004</v>
      </c>
      <c r="K47" s="1">
        <v>332.64120000000003</v>
      </c>
      <c r="L47" s="1">
        <v>285.29136</v>
      </c>
      <c r="M47" s="1">
        <v>281.43051363397615</v>
      </c>
      <c r="N47" s="1">
        <v>310.84106170542651</v>
      </c>
      <c r="O47" s="1">
        <v>315.32973236694772</v>
      </c>
      <c r="P47" s="1">
        <v>320.14453826380094</v>
      </c>
      <c r="Q47" s="1">
        <v>301.78241769887006</v>
      </c>
      <c r="R47" s="1">
        <v>308.26531233509684</v>
      </c>
    </row>
    <row r="48" spans="1:18" ht="11.25" customHeight="1" x14ac:dyDescent="0.25">
      <c r="A48" s="52" t="s">
        <v>66</v>
      </c>
      <c r="B48" s="53" t="s">
        <v>67</v>
      </c>
      <c r="C48" s="1">
        <v>69.862430769666418</v>
      </c>
      <c r="D48" s="1">
        <v>76.400459999999995</v>
      </c>
      <c r="E48" s="1">
        <v>108.09429</v>
      </c>
      <c r="F48" s="1">
        <v>96.773509999999987</v>
      </c>
      <c r="G48" s="1">
        <v>145.63038</v>
      </c>
      <c r="H48" s="1">
        <v>190.78971897941818</v>
      </c>
      <c r="I48" s="1">
        <v>90.201040000000006</v>
      </c>
      <c r="J48" s="1">
        <v>62.390649999999994</v>
      </c>
      <c r="K48" s="1">
        <v>55.909410000000001</v>
      </c>
      <c r="L48" s="1">
        <v>33.482959999999999</v>
      </c>
      <c r="M48" s="1">
        <v>25.150537092726388</v>
      </c>
      <c r="N48" s="1">
        <v>26.826624740720607</v>
      </c>
      <c r="O48" s="1">
        <v>33.462935510256905</v>
      </c>
      <c r="P48" s="1">
        <v>18.749970584427679</v>
      </c>
      <c r="Q48" s="1">
        <v>6.9980215206257226</v>
      </c>
      <c r="R48" s="1">
        <v>2.6998752916109034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74.519857479985689</v>
      </c>
      <c r="D50" s="1">
        <v>59.201070000000001</v>
      </c>
      <c r="E50" s="1">
        <v>57.300620000000002</v>
      </c>
      <c r="F50" s="1">
        <v>59.212330000000001</v>
      </c>
      <c r="G50" s="1">
        <v>63.078229999999998</v>
      </c>
      <c r="H50" s="1">
        <v>43.523762993103468</v>
      </c>
      <c r="I50" s="1">
        <v>55.120869999999996</v>
      </c>
      <c r="J50" s="1">
        <v>73.599140000000006</v>
      </c>
      <c r="K50" s="1">
        <v>94.600009999999997</v>
      </c>
      <c r="L50" s="1">
        <v>95.586479999999995</v>
      </c>
      <c r="M50" s="1">
        <v>79.296807829952456</v>
      </c>
      <c r="N50" s="1">
        <v>79.296688851826886</v>
      </c>
      <c r="O50" s="1">
        <v>81.207464622523915</v>
      </c>
      <c r="P50" s="1">
        <v>90.761440718448497</v>
      </c>
      <c r="Q50" s="1">
        <v>73.564619158432464</v>
      </c>
      <c r="R50" s="1">
        <v>97.446291192987019</v>
      </c>
    </row>
    <row r="51" spans="1:18" ht="11.25" customHeight="1" x14ac:dyDescent="0.25">
      <c r="A51" s="52" t="s">
        <v>72</v>
      </c>
      <c r="B51" s="53" t="s">
        <v>73</v>
      </c>
      <c r="C51" s="1">
        <v>3.8215303095323834</v>
      </c>
      <c r="D51" s="1">
        <v>0</v>
      </c>
      <c r="E51" s="1">
        <v>15.30002</v>
      </c>
      <c r="F51" s="1">
        <v>16.3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10.49802</v>
      </c>
      <c r="M51" s="1">
        <v>0</v>
      </c>
      <c r="N51" s="1">
        <v>0</v>
      </c>
      <c r="O51" s="1">
        <v>1.0498306451140749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1.2897624585677931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1.2897624585677931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1.2897624585677931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1.2897624585677931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368</v>
      </c>
      <c r="B1" s="43" t="s">
        <v>254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729.67491147239866</v>
      </c>
      <c r="D2" s="30">
        <v>923.47463000000289</v>
      </c>
      <c r="E2" s="30">
        <v>1194.6201100000112</v>
      </c>
      <c r="F2" s="30">
        <v>1160.1612200000004</v>
      </c>
      <c r="G2" s="30">
        <v>1345.1984799999902</v>
      </c>
      <c r="H2" s="30">
        <v>1289.9985211463948</v>
      </c>
      <c r="I2" s="30">
        <v>1436.5198400000104</v>
      </c>
      <c r="J2" s="30">
        <v>1517.3272700000123</v>
      </c>
      <c r="K2" s="30">
        <v>1571.1081799999824</v>
      </c>
      <c r="L2" s="30">
        <v>1192.6896599999875</v>
      </c>
      <c r="M2" s="30">
        <v>1492.4851874944109</v>
      </c>
      <c r="N2" s="30">
        <v>1682.7062449158279</v>
      </c>
      <c r="O2" s="30">
        <v>1689.1658646924934</v>
      </c>
      <c r="P2" s="30">
        <v>1775.8250702337132</v>
      </c>
      <c r="Q2" s="30">
        <v>1852.2266697510856</v>
      </c>
      <c r="R2" s="30">
        <v>1743.8970905208546</v>
      </c>
    </row>
    <row r="3" spans="1:18" ht="11.25" customHeight="1" x14ac:dyDescent="0.25">
      <c r="A3" s="46" t="s">
        <v>4</v>
      </c>
      <c r="B3" s="47" t="s">
        <v>5</v>
      </c>
      <c r="C3" s="4">
        <v>729.67491147239866</v>
      </c>
      <c r="D3" s="4">
        <v>923.47463000000289</v>
      </c>
      <c r="E3" s="4">
        <v>1194.6201100000112</v>
      </c>
      <c r="F3" s="4">
        <v>1160.1612200000004</v>
      </c>
      <c r="G3" s="4">
        <v>1345.1984799999902</v>
      </c>
      <c r="H3" s="4">
        <v>1289.9985211463948</v>
      </c>
      <c r="I3" s="4">
        <v>1436.5198400000104</v>
      </c>
      <c r="J3" s="4">
        <v>1507.3288300000122</v>
      </c>
      <c r="K3" s="4">
        <v>1571.1081799999824</v>
      </c>
      <c r="L3" s="4">
        <v>1192.6896599999875</v>
      </c>
      <c r="M3" s="4">
        <v>1475.7927041966864</v>
      </c>
      <c r="N3" s="4">
        <v>1663.8851877104819</v>
      </c>
      <c r="O3" s="4">
        <v>1672.9004615045562</v>
      </c>
      <c r="P3" s="4">
        <v>1757.0038984461005</v>
      </c>
      <c r="Q3" s="4">
        <v>1831.4231921548308</v>
      </c>
      <c r="R3" s="4">
        <v>1724.9566843463933</v>
      </c>
    </row>
    <row r="4" spans="1:18" ht="11.25" customHeight="1" x14ac:dyDescent="0.25">
      <c r="A4" s="48" t="s">
        <v>304</v>
      </c>
      <c r="B4" s="49" t="s">
        <v>305</v>
      </c>
      <c r="C4" s="3">
        <v>605.99863384510411</v>
      </c>
      <c r="D4" s="3">
        <v>790.65846000000283</v>
      </c>
      <c r="E4" s="3">
        <v>1041.6842900000113</v>
      </c>
      <c r="F4" s="3">
        <v>1029.6688200000008</v>
      </c>
      <c r="G4" s="3">
        <v>1203.3700499999902</v>
      </c>
      <c r="H4" s="3">
        <v>1134.8656344631427</v>
      </c>
      <c r="I4" s="3">
        <v>1253.2726900000102</v>
      </c>
      <c r="J4" s="3">
        <v>1281.5238200000122</v>
      </c>
      <c r="K4" s="3">
        <v>1320.5666199999828</v>
      </c>
      <c r="L4" s="3">
        <v>890.21434999998758</v>
      </c>
      <c r="M4" s="3">
        <v>1076.6756150011279</v>
      </c>
      <c r="N4" s="3">
        <v>1317.4083906452961</v>
      </c>
      <c r="O4" s="3">
        <v>1313.1335048406913</v>
      </c>
      <c r="P4" s="3">
        <v>1381.2531914810661</v>
      </c>
      <c r="Q4" s="3">
        <v>1454.6406996447195</v>
      </c>
      <c r="R4" s="3">
        <v>1341.0938808546532</v>
      </c>
    </row>
    <row r="5" spans="1:18" ht="11.25" customHeight="1" x14ac:dyDescent="0.25">
      <c r="A5" s="50" t="s">
        <v>306</v>
      </c>
      <c r="B5" s="51" t="s">
        <v>307</v>
      </c>
      <c r="C5" s="2">
        <v>12.730478375862669</v>
      </c>
      <c r="D5" s="2">
        <v>9.754340000001708</v>
      </c>
      <c r="E5" s="2">
        <v>14.403560000010923</v>
      </c>
      <c r="F5" s="2">
        <v>20.486740000001433</v>
      </c>
      <c r="G5" s="2">
        <v>76.570969999989941</v>
      </c>
      <c r="H5" s="2">
        <v>104.2095605319073</v>
      </c>
      <c r="I5" s="2">
        <v>62.96776000001045</v>
      </c>
      <c r="J5" s="2">
        <v>134.60160000001267</v>
      </c>
      <c r="K5" s="2">
        <v>149.25416999998271</v>
      </c>
      <c r="L5" s="2">
        <v>68.699199999987655</v>
      </c>
      <c r="M5" s="2">
        <v>111.0525135967484</v>
      </c>
      <c r="N5" s="2">
        <v>271.59635517261097</v>
      </c>
      <c r="O5" s="2">
        <v>253.92823159881655</v>
      </c>
      <c r="P5" s="2">
        <v>258.33218246470574</v>
      </c>
      <c r="Q5" s="2">
        <v>252.64032117431253</v>
      </c>
      <c r="R5" s="2">
        <v>250.95728998573881</v>
      </c>
    </row>
    <row r="6" spans="1:18" ht="11.25" customHeight="1" x14ac:dyDescent="0.25">
      <c r="A6" s="52" t="s">
        <v>6</v>
      </c>
      <c r="B6" s="53" t="s">
        <v>7</v>
      </c>
      <c r="C6" s="1">
        <v>0.64488434662569682</v>
      </c>
      <c r="D6" s="1">
        <v>0.64728000000131891</v>
      </c>
      <c r="E6" s="1">
        <v>1.8998400000091733</v>
      </c>
      <c r="F6" s="1">
        <v>1.4051600000003639</v>
      </c>
      <c r="G6" s="1">
        <v>4.2854299999900762</v>
      </c>
      <c r="H6" s="1">
        <v>46.145674502390222</v>
      </c>
      <c r="I6" s="1">
        <v>44.167810000009368</v>
      </c>
      <c r="J6" s="1">
        <v>68.001310000014456</v>
      </c>
      <c r="K6" s="1">
        <v>84.554469999982345</v>
      </c>
      <c r="L6" s="1">
        <v>36.797989999988786</v>
      </c>
      <c r="M6" s="1">
        <v>47.266608820363516</v>
      </c>
      <c r="N6" s="1">
        <v>112.59731886789538</v>
      </c>
      <c r="O6" s="1">
        <v>111.55531501290241</v>
      </c>
      <c r="P6" s="1">
        <v>129.20686099320665</v>
      </c>
      <c r="Q6" s="1">
        <v>95.527023096245742</v>
      </c>
      <c r="R6" s="1">
        <v>82.759746683910663</v>
      </c>
    </row>
    <row r="7" spans="1:18" ht="11.25" customHeight="1" x14ac:dyDescent="0.25">
      <c r="A7" s="52" t="s">
        <v>8</v>
      </c>
      <c r="B7" s="53" t="s">
        <v>9</v>
      </c>
      <c r="C7" s="1">
        <v>5.469562692653426</v>
      </c>
      <c r="D7" s="1">
        <v>4.0997300000000223</v>
      </c>
      <c r="E7" s="1">
        <v>4.1036599999999908</v>
      </c>
      <c r="F7" s="1">
        <v>3.4002100000000155</v>
      </c>
      <c r="G7" s="1">
        <v>2.0999199999999973</v>
      </c>
      <c r="H7" s="1">
        <v>2.0544872470104565</v>
      </c>
      <c r="I7" s="1">
        <v>1.3999499999999898</v>
      </c>
      <c r="J7" s="1">
        <v>2.0996900000000096</v>
      </c>
      <c r="K7" s="1">
        <v>2.099990000000048</v>
      </c>
      <c r="L7" s="1">
        <v>0.70056000000001006</v>
      </c>
      <c r="M7" s="1">
        <v>2.0540754147785947</v>
      </c>
      <c r="N7" s="1">
        <v>1.361423879488143</v>
      </c>
      <c r="O7" s="1">
        <v>1.3611529509281581</v>
      </c>
      <c r="P7" s="1">
        <v>2.7466827971622934</v>
      </c>
      <c r="Q7" s="1">
        <v>4.1080832195746098</v>
      </c>
      <c r="R7" s="1">
        <v>4.1081474071468165</v>
      </c>
    </row>
    <row r="8" spans="1:18" ht="11.25" customHeight="1" x14ac:dyDescent="0.25">
      <c r="A8" s="52" t="s">
        <v>10</v>
      </c>
      <c r="B8" s="53" t="s">
        <v>11</v>
      </c>
      <c r="C8" s="1">
        <v>6.6160313365835464</v>
      </c>
      <c r="D8" s="1">
        <v>5.0073300000003655</v>
      </c>
      <c r="E8" s="1">
        <v>8.4000600000017585</v>
      </c>
      <c r="F8" s="1">
        <v>15.681370000001053</v>
      </c>
      <c r="G8" s="1">
        <v>70.185619999999872</v>
      </c>
      <c r="H8" s="1">
        <v>56.009398782506622</v>
      </c>
      <c r="I8" s="1">
        <v>17.400000000001093</v>
      </c>
      <c r="J8" s="1">
        <v>64.500599999998201</v>
      </c>
      <c r="K8" s="1">
        <v>62.5997100000003</v>
      </c>
      <c r="L8" s="1">
        <v>31.200649999998859</v>
      </c>
      <c r="M8" s="1">
        <v>61.731829361606287</v>
      </c>
      <c r="N8" s="1">
        <v>157.63761242522742</v>
      </c>
      <c r="O8" s="1">
        <v>141.01176363498598</v>
      </c>
      <c r="P8" s="1">
        <v>126.3786386743368</v>
      </c>
      <c r="Q8" s="1">
        <v>153.0052148584922</v>
      </c>
      <c r="R8" s="1">
        <v>164.08939589468133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0.69321212420359402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354.63714043451222</v>
      </c>
      <c r="D11" s="2">
        <v>350.49959000000115</v>
      </c>
      <c r="E11" s="2">
        <v>338.3756000000003</v>
      </c>
      <c r="F11" s="2">
        <v>291.48527999999931</v>
      </c>
      <c r="G11" s="2">
        <v>233.49971000000033</v>
      </c>
      <c r="H11" s="2">
        <v>243.6806072136072</v>
      </c>
      <c r="I11" s="2">
        <v>223.19909999999982</v>
      </c>
      <c r="J11" s="2">
        <v>187.93192999999962</v>
      </c>
      <c r="K11" s="2">
        <v>215.17681000000013</v>
      </c>
      <c r="L11" s="2">
        <v>185.82379999999995</v>
      </c>
      <c r="M11" s="2">
        <v>188.58467552172749</v>
      </c>
      <c r="N11" s="2">
        <v>215.80338725966649</v>
      </c>
      <c r="O11" s="2">
        <v>205.57360944500647</v>
      </c>
      <c r="P11" s="2">
        <v>206.28987947131617</v>
      </c>
      <c r="Q11" s="2">
        <v>245.70080861042774</v>
      </c>
      <c r="R11" s="2">
        <v>243.66936370562931</v>
      </c>
    </row>
    <row r="12" spans="1:18" ht="11.25" customHeight="1" x14ac:dyDescent="0.25">
      <c r="A12" s="52" t="s">
        <v>16</v>
      </c>
      <c r="B12" s="53" t="s">
        <v>17</v>
      </c>
      <c r="C12" s="1">
        <v>354.63714043451222</v>
      </c>
      <c r="D12" s="1">
        <v>350.49959000000115</v>
      </c>
      <c r="E12" s="1">
        <v>338.3756000000003</v>
      </c>
      <c r="F12" s="1">
        <v>291.48527999999931</v>
      </c>
      <c r="G12" s="1">
        <v>233.49971000000033</v>
      </c>
      <c r="H12" s="1">
        <v>243.6806072136072</v>
      </c>
      <c r="I12" s="1">
        <v>223.19909999999982</v>
      </c>
      <c r="J12" s="1">
        <v>187.93192999999962</v>
      </c>
      <c r="K12" s="1">
        <v>215.17681000000013</v>
      </c>
      <c r="L12" s="1">
        <v>185.82379999999995</v>
      </c>
      <c r="M12" s="1">
        <v>188.58467552172749</v>
      </c>
      <c r="N12" s="1">
        <v>215.80338725966649</v>
      </c>
      <c r="O12" s="1">
        <v>205.57360944500647</v>
      </c>
      <c r="P12" s="1">
        <v>206.28987947131617</v>
      </c>
      <c r="Q12" s="1">
        <v>245.70080861042774</v>
      </c>
      <c r="R12" s="1">
        <v>243.66936370562931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238.63101503472922</v>
      </c>
      <c r="D14" s="2">
        <v>430.40453000000002</v>
      </c>
      <c r="E14" s="2">
        <v>688.90512999999999</v>
      </c>
      <c r="F14" s="2">
        <v>717.69679999999994</v>
      </c>
      <c r="G14" s="2">
        <v>893.29936999999995</v>
      </c>
      <c r="H14" s="2">
        <v>786.97546671762814</v>
      </c>
      <c r="I14" s="2">
        <v>967.10582999999997</v>
      </c>
      <c r="J14" s="2">
        <v>958.99028999999996</v>
      </c>
      <c r="K14" s="2">
        <v>956.13563999999997</v>
      </c>
      <c r="L14" s="2">
        <v>635.69134999999994</v>
      </c>
      <c r="M14" s="2">
        <v>777.03842588265206</v>
      </c>
      <c r="N14" s="2">
        <v>829.3154360888152</v>
      </c>
      <c r="O14" s="2">
        <v>853.63166379686845</v>
      </c>
      <c r="P14" s="2">
        <v>916.63112954504425</v>
      </c>
      <c r="Q14" s="2">
        <v>956.29956985997933</v>
      </c>
      <c r="R14" s="2">
        <v>846.46722716328509</v>
      </c>
    </row>
    <row r="15" spans="1:18" ht="11.25" customHeight="1" x14ac:dyDescent="0.25">
      <c r="A15" s="54" t="s">
        <v>310</v>
      </c>
      <c r="B15" s="49" t="s">
        <v>311</v>
      </c>
      <c r="C15" s="3">
        <v>89.494774536881422</v>
      </c>
      <c r="D15" s="3">
        <v>102.40092000000003</v>
      </c>
      <c r="E15" s="3">
        <v>110.55727000000002</v>
      </c>
      <c r="F15" s="3">
        <v>105.49883999999986</v>
      </c>
      <c r="G15" s="3">
        <v>108.23299999999995</v>
      </c>
      <c r="H15" s="3">
        <v>132.60703540977983</v>
      </c>
      <c r="I15" s="3">
        <v>181.3451100000002</v>
      </c>
      <c r="J15" s="3">
        <v>223.60302000000001</v>
      </c>
      <c r="K15" s="3">
        <v>248.44154999999972</v>
      </c>
      <c r="L15" s="3">
        <v>288.28860999999984</v>
      </c>
      <c r="M15" s="3">
        <v>383.87465865244371</v>
      </c>
      <c r="N15" s="3">
        <v>343.68218349980617</v>
      </c>
      <c r="O15" s="3">
        <v>339.54014853793632</v>
      </c>
      <c r="P15" s="3">
        <v>354.47311943747474</v>
      </c>
      <c r="Q15" s="3">
        <v>356.3151248886636</v>
      </c>
      <c r="R15" s="3">
        <v>354.51183131471123</v>
      </c>
    </row>
    <row r="16" spans="1:18" ht="11.25" customHeight="1" x14ac:dyDescent="0.25">
      <c r="A16" s="50" t="s">
        <v>22</v>
      </c>
      <c r="B16" s="51" t="s">
        <v>23</v>
      </c>
      <c r="C16" s="2">
        <v>5.898889174985797</v>
      </c>
      <c r="D16" s="2">
        <v>5.9000299999999974</v>
      </c>
      <c r="E16" s="2">
        <v>7.3976999999999862</v>
      </c>
      <c r="F16" s="2">
        <v>7.599839999999972</v>
      </c>
      <c r="G16" s="2">
        <v>8.8946599999999307</v>
      </c>
      <c r="H16" s="2">
        <v>10.796359928652635</v>
      </c>
      <c r="I16" s="2">
        <v>10.396750000000111</v>
      </c>
      <c r="J16" s="2">
        <v>9.601509999999962</v>
      </c>
      <c r="K16" s="2">
        <v>7.6977699999999345</v>
      </c>
      <c r="L16" s="2">
        <v>6.9000400000000131</v>
      </c>
      <c r="M16" s="2">
        <v>125.92079856997748</v>
      </c>
      <c r="N16" s="2">
        <v>54.217360881930219</v>
      </c>
      <c r="O16" s="2">
        <v>76.332019230677545</v>
      </c>
      <c r="P16" s="2">
        <v>81.232495529978053</v>
      </c>
      <c r="Q16" s="2">
        <v>84.985896921437217</v>
      </c>
      <c r="R16" s="2">
        <v>73.613280673633795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83.595885361895625</v>
      </c>
      <c r="D18" s="2">
        <v>96.500890000000027</v>
      </c>
      <c r="E18" s="2">
        <v>103.15957000000003</v>
      </c>
      <c r="F18" s="2">
        <v>97.898999999999887</v>
      </c>
      <c r="G18" s="2">
        <v>99.338340000000017</v>
      </c>
      <c r="H18" s="2">
        <v>121.81067548112719</v>
      </c>
      <c r="I18" s="2">
        <v>170.94836000000009</v>
      </c>
      <c r="J18" s="2">
        <v>214.00151000000005</v>
      </c>
      <c r="K18" s="2">
        <v>240.74377999999979</v>
      </c>
      <c r="L18" s="2">
        <v>281.38856999999985</v>
      </c>
      <c r="M18" s="2">
        <v>257.95386008246624</v>
      </c>
      <c r="N18" s="2">
        <v>289.46482261787594</v>
      </c>
      <c r="O18" s="2">
        <v>263.20812930725879</v>
      </c>
      <c r="P18" s="2">
        <v>273.24062390749668</v>
      </c>
      <c r="Q18" s="2">
        <v>271.32922796722642</v>
      </c>
      <c r="R18" s="2">
        <v>280.89855064107746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34.181503090413116</v>
      </c>
      <c r="D20" s="3">
        <v>30.415249999999986</v>
      </c>
      <c r="E20" s="3">
        <v>42.378550000000018</v>
      </c>
      <c r="F20" s="3">
        <v>24.993560000000002</v>
      </c>
      <c r="G20" s="3">
        <v>33.595429999999993</v>
      </c>
      <c r="H20" s="3">
        <v>22.52585127347211</v>
      </c>
      <c r="I20" s="3">
        <v>1.9020399999999995</v>
      </c>
      <c r="J20" s="3">
        <v>2.201989999999995</v>
      </c>
      <c r="K20" s="3">
        <v>2.1000099999999975</v>
      </c>
      <c r="L20" s="3">
        <v>14.186700000000002</v>
      </c>
      <c r="M20" s="3">
        <v>15.242430543114764</v>
      </c>
      <c r="N20" s="3">
        <v>2.7946135653797199</v>
      </c>
      <c r="O20" s="3">
        <v>20.226808125928571</v>
      </c>
      <c r="P20" s="3">
        <v>21.277587527559689</v>
      </c>
      <c r="Q20" s="3">
        <v>20.467367621447721</v>
      </c>
      <c r="R20" s="3">
        <v>29.35097217702895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9.9984400000000164</v>
      </c>
      <c r="K52" s="4">
        <v>0</v>
      </c>
      <c r="L52" s="4">
        <v>0</v>
      </c>
      <c r="M52" s="4">
        <v>16.692483297724536</v>
      </c>
      <c r="N52" s="4">
        <v>18.821057205345994</v>
      </c>
      <c r="O52" s="4">
        <v>16.265403187937139</v>
      </c>
      <c r="P52" s="4">
        <v>18.821171787612755</v>
      </c>
      <c r="Q52" s="4">
        <v>20.803477596254901</v>
      </c>
      <c r="R52" s="4">
        <v>18.940406174461245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9.9984400000000164</v>
      </c>
      <c r="K54" s="3">
        <v>0</v>
      </c>
      <c r="L54" s="3">
        <v>0</v>
      </c>
      <c r="M54" s="3">
        <v>16.692483297724536</v>
      </c>
      <c r="N54" s="3">
        <v>18.821057205345994</v>
      </c>
      <c r="O54" s="3">
        <v>16.265403187937139</v>
      </c>
      <c r="P54" s="3">
        <v>18.821171787612755</v>
      </c>
      <c r="Q54" s="3">
        <v>20.803477596254901</v>
      </c>
      <c r="R54" s="3">
        <v>18.940406174461245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9.9984400000000164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16.692483297724536</v>
      </c>
      <c r="N58" s="2">
        <v>18.821057205345994</v>
      </c>
      <c r="O58" s="2">
        <v>16.265403187937139</v>
      </c>
      <c r="P58" s="2">
        <v>18.821171787612755</v>
      </c>
      <c r="Q58" s="2">
        <v>20.803477596254901</v>
      </c>
      <c r="R58" s="2">
        <v>18.940406174461245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367</v>
      </c>
      <c r="B1" s="43" t="s">
        <v>256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1130216.6877571777</v>
      </c>
      <c r="D2" s="30">
        <v>1154234.91387</v>
      </c>
      <c r="E2" s="30">
        <v>1144263.7906399998</v>
      </c>
      <c r="F2" s="30">
        <v>1176390.3147800001</v>
      </c>
      <c r="G2" s="30">
        <v>1188341.6861100001</v>
      </c>
      <c r="H2" s="30">
        <v>1192158.1279972284</v>
      </c>
      <c r="I2" s="30">
        <v>1194025.6320000002</v>
      </c>
      <c r="J2" s="30">
        <v>1174483.0445699999</v>
      </c>
      <c r="K2" s="30">
        <v>1180543.88573</v>
      </c>
      <c r="L2" s="30">
        <v>1114181.4605700001</v>
      </c>
      <c r="M2" s="30">
        <v>1163435.9373555356</v>
      </c>
      <c r="N2" s="30">
        <v>1106082.5194719224</v>
      </c>
      <c r="O2" s="30">
        <v>1106762.9200583647</v>
      </c>
      <c r="P2" s="30">
        <v>1106193.8216168582</v>
      </c>
      <c r="Q2" s="30">
        <v>1060261.91178718</v>
      </c>
      <c r="R2" s="30">
        <v>1082527.5130433941</v>
      </c>
    </row>
    <row r="3" spans="1:18" ht="11.25" customHeight="1" x14ac:dyDescent="0.25">
      <c r="A3" s="46" t="s">
        <v>4</v>
      </c>
      <c r="B3" s="47" t="s">
        <v>5</v>
      </c>
      <c r="C3" s="4">
        <v>61941.776545958957</v>
      </c>
      <c r="D3" s="4">
        <v>58975.014319999966</v>
      </c>
      <c r="E3" s="4">
        <v>56669.907339999976</v>
      </c>
      <c r="F3" s="4">
        <v>57796.343080000021</v>
      </c>
      <c r="G3" s="4">
        <v>56198.292769999978</v>
      </c>
      <c r="H3" s="4">
        <v>53951.261525570386</v>
      </c>
      <c r="I3" s="4">
        <v>55549.027540000017</v>
      </c>
      <c r="J3" s="4">
        <v>54815.607369999998</v>
      </c>
      <c r="K3" s="4">
        <v>53271.782689999993</v>
      </c>
      <c r="L3" s="4">
        <v>43569.537630000013</v>
      </c>
      <c r="M3" s="4">
        <v>50098.005870062567</v>
      </c>
      <c r="N3" s="4">
        <v>48792.28434701675</v>
      </c>
      <c r="O3" s="4">
        <v>47747.400685003355</v>
      </c>
      <c r="P3" s="4">
        <v>46974.503415900355</v>
      </c>
      <c r="Q3" s="4">
        <v>46227.200103438045</v>
      </c>
      <c r="R3" s="4">
        <v>46284.154988875998</v>
      </c>
    </row>
    <row r="4" spans="1:18" ht="11.25" customHeight="1" x14ac:dyDescent="0.25">
      <c r="A4" s="48" t="s">
        <v>304</v>
      </c>
      <c r="B4" s="49" t="s">
        <v>305</v>
      </c>
      <c r="C4" s="3">
        <v>55073.029119297476</v>
      </c>
      <c r="D4" s="3">
        <v>53542.52366999998</v>
      </c>
      <c r="E4" s="3">
        <v>51232.603829999985</v>
      </c>
      <c r="F4" s="3">
        <v>51747.052980000008</v>
      </c>
      <c r="G4" s="3">
        <v>50462.46363999998</v>
      </c>
      <c r="H4" s="3">
        <v>48941.129810875675</v>
      </c>
      <c r="I4" s="3">
        <v>50181.988720000016</v>
      </c>
      <c r="J4" s="3">
        <v>50286.116999999991</v>
      </c>
      <c r="K4" s="3">
        <v>48421.433110000005</v>
      </c>
      <c r="L4" s="3">
        <v>38878.135780000011</v>
      </c>
      <c r="M4" s="3">
        <v>45542.076634521065</v>
      </c>
      <c r="N4" s="3">
        <v>44056.142619642851</v>
      </c>
      <c r="O4" s="3">
        <v>43126.015086067382</v>
      </c>
      <c r="P4" s="3">
        <v>42354.834220213059</v>
      </c>
      <c r="Q4" s="3">
        <v>42007.912366582023</v>
      </c>
      <c r="R4" s="3">
        <v>42206.360751818487</v>
      </c>
    </row>
    <row r="5" spans="1:18" ht="11.25" customHeight="1" x14ac:dyDescent="0.25">
      <c r="A5" s="50" t="s">
        <v>306</v>
      </c>
      <c r="B5" s="51" t="s">
        <v>307</v>
      </c>
      <c r="C5" s="2">
        <v>28935.37077467197</v>
      </c>
      <c r="D5" s="2">
        <v>29040.943029999977</v>
      </c>
      <c r="E5" s="2">
        <v>27734.139669999993</v>
      </c>
      <c r="F5" s="2">
        <v>27840.269460000003</v>
      </c>
      <c r="G5" s="2">
        <v>28590.284559999975</v>
      </c>
      <c r="H5" s="2">
        <v>29108.583805512168</v>
      </c>
      <c r="I5" s="2">
        <v>29822.015640000012</v>
      </c>
      <c r="J5" s="2">
        <v>30372.28007999999</v>
      </c>
      <c r="K5" s="2">
        <v>29815.185379999995</v>
      </c>
      <c r="L5" s="2">
        <v>24574.356790000005</v>
      </c>
      <c r="M5" s="2">
        <v>29729.669394079556</v>
      </c>
      <c r="N5" s="2">
        <v>28519.56771102166</v>
      </c>
      <c r="O5" s="2">
        <v>29013.780411857573</v>
      </c>
      <c r="P5" s="2">
        <v>28601.43922716314</v>
      </c>
      <c r="Q5" s="2">
        <v>28835.405499442142</v>
      </c>
      <c r="R5" s="2">
        <v>29534.832838852628</v>
      </c>
    </row>
    <row r="6" spans="1:18" ht="11.25" customHeight="1" x14ac:dyDescent="0.25">
      <c r="A6" s="52" t="s">
        <v>6</v>
      </c>
      <c r="B6" s="53" t="s">
        <v>7</v>
      </c>
      <c r="C6" s="1">
        <v>94.779237666537398</v>
      </c>
      <c r="D6" s="1">
        <v>96.449400000000281</v>
      </c>
      <c r="E6" s="1">
        <v>359.39405000002148</v>
      </c>
      <c r="F6" s="1">
        <v>1150.0333500000095</v>
      </c>
      <c r="G6" s="1">
        <v>826.53236999997534</v>
      </c>
      <c r="H6" s="1">
        <v>1009.1667629405259</v>
      </c>
      <c r="I6" s="1">
        <v>1065.8192100000051</v>
      </c>
      <c r="J6" s="1">
        <v>1111.2067300000112</v>
      </c>
      <c r="K6" s="1">
        <v>1165.2053500000029</v>
      </c>
      <c r="L6" s="1">
        <v>914.49144999999658</v>
      </c>
      <c r="M6" s="1">
        <v>1183.7749865604819</v>
      </c>
      <c r="N6" s="1">
        <v>2259.2331703775999</v>
      </c>
      <c r="O6" s="1">
        <v>2324.9593942562374</v>
      </c>
      <c r="P6" s="1">
        <v>2488.1394134244324</v>
      </c>
      <c r="Q6" s="1">
        <v>1855.2230281320099</v>
      </c>
      <c r="R6" s="1">
        <v>2106.3044880362354</v>
      </c>
    </row>
    <row r="7" spans="1:18" ht="11.25" customHeight="1" x14ac:dyDescent="0.25">
      <c r="A7" s="52" t="s">
        <v>8</v>
      </c>
      <c r="B7" s="53" t="s">
        <v>9</v>
      </c>
      <c r="C7" s="1">
        <v>1345.680096203929</v>
      </c>
      <c r="D7" s="1">
        <v>1803.6961799999974</v>
      </c>
      <c r="E7" s="1">
        <v>1672.1626199999696</v>
      </c>
      <c r="F7" s="1">
        <v>1821.2436900000016</v>
      </c>
      <c r="G7" s="1">
        <v>2110.0307199999997</v>
      </c>
      <c r="H7" s="1">
        <v>2280.2840396981069</v>
      </c>
      <c r="I7" s="1">
        <v>2144.3199000000131</v>
      </c>
      <c r="J7" s="1">
        <v>2408.2196699999845</v>
      </c>
      <c r="K7" s="1">
        <v>2098.1590699999965</v>
      </c>
      <c r="L7" s="1">
        <v>1586.4951900000137</v>
      </c>
      <c r="M7" s="1">
        <v>1728.0488729190452</v>
      </c>
      <c r="N7" s="1">
        <v>2039.5392087271061</v>
      </c>
      <c r="O7" s="1">
        <v>2314.1172876191308</v>
      </c>
      <c r="P7" s="1">
        <v>2644.7357248508738</v>
      </c>
      <c r="Q7" s="1">
        <v>2842.0093209204947</v>
      </c>
      <c r="R7" s="1">
        <v>2844.1551627559625</v>
      </c>
    </row>
    <row r="8" spans="1:18" ht="11.25" customHeight="1" x14ac:dyDescent="0.25">
      <c r="A8" s="52" t="s">
        <v>10</v>
      </c>
      <c r="B8" s="53" t="s">
        <v>11</v>
      </c>
      <c r="C8" s="1">
        <v>27173.573352822918</v>
      </c>
      <c r="D8" s="1">
        <v>26847.263329999983</v>
      </c>
      <c r="E8" s="1">
        <v>25408.550779999994</v>
      </c>
      <c r="F8" s="1">
        <v>24563.662749999989</v>
      </c>
      <c r="G8" s="1">
        <v>25327.585819999997</v>
      </c>
      <c r="H8" s="1">
        <v>25330.28308173595</v>
      </c>
      <c r="I8" s="1">
        <v>26024.494669999996</v>
      </c>
      <c r="J8" s="1">
        <v>26494.562219999993</v>
      </c>
      <c r="K8" s="1">
        <v>26082.473629999997</v>
      </c>
      <c r="L8" s="1">
        <v>21792.738639999996</v>
      </c>
      <c r="M8" s="1">
        <v>26480.679084634266</v>
      </c>
      <c r="N8" s="1">
        <v>23974.356661997186</v>
      </c>
      <c r="O8" s="1">
        <v>24035.362746996678</v>
      </c>
      <c r="P8" s="1">
        <v>23151.421299580888</v>
      </c>
      <c r="Q8" s="1">
        <v>23806.881346823666</v>
      </c>
      <c r="R8" s="1">
        <v>24198.194443632325</v>
      </c>
    </row>
    <row r="9" spans="1:18" ht="11.25" customHeight="1" x14ac:dyDescent="0.25">
      <c r="A9" s="52" t="s">
        <v>12</v>
      </c>
      <c r="B9" s="53" t="s">
        <v>13</v>
      </c>
      <c r="C9" s="1">
        <v>321.33808797858717</v>
      </c>
      <c r="D9" s="1">
        <v>293.53411999999673</v>
      </c>
      <c r="E9" s="1">
        <v>294.03222</v>
      </c>
      <c r="F9" s="1">
        <v>305.32966999999996</v>
      </c>
      <c r="G9" s="1">
        <v>326.13565</v>
      </c>
      <c r="H9" s="1">
        <v>488.84992113758329</v>
      </c>
      <c r="I9" s="1">
        <v>587.38185999999996</v>
      </c>
      <c r="J9" s="1">
        <v>358.29146000000014</v>
      </c>
      <c r="K9" s="1">
        <v>469.34733</v>
      </c>
      <c r="L9" s="1">
        <v>280.63150999999999</v>
      </c>
      <c r="M9" s="1">
        <v>337.16644996575673</v>
      </c>
      <c r="N9" s="1">
        <v>246.43866991976336</v>
      </c>
      <c r="O9" s="1">
        <v>339.34098298552595</v>
      </c>
      <c r="P9" s="1">
        <v>317.1427893069482</v>
      </c>
      <c r="Q9" s="1">
        <v>331.2918035659693</v>
      </c>
      <c r="R9" s="1">
        <v>386.17874442810182</v>
      </c>
    </row>
    <row r="10" spans="1:18" ht="11.25" customHeight="1" x14ac:dyDescent="0.25">
      <c r="A10" s="50" t="s">
        <v>14</v>
      </c>
      <c r="B10" s="51" t="s">
        <v>15</v>
      </c>
      <c r="C10" s="2">
        <v>639.64858927479111</v>
      </c>
      <c r="D10" s="2">
        <v>544.49315000000001</v>
      </c>
      <c r="E10" s="2">
        <v>501.79467999999997</v>
      </c>
      <c r="F10" s="2">
        <v>431.80232999999998</v>
      </c>
      <c r="G10" s="2">
        <v>371.59992000000005</v>
      </c>
      <c r="H10" s="2">
        <v>350.60140747392035</v>
      </c>
      <c r="I10" s="2">
        <v>344.40206999999998</v>
      </c>
      <c r="J10" s="2">
        <v>316.39792999999997</v>
      </c>
      <c r="K10" s="2">
        <v>374.40740999999997</v>
      </c>
      <c r="L10" s="2">
        <v>326.20166</v>
      </c>
      <c r="M10" s="2">
        <v>548.65237926100303</v>
      </c>
      <c r="N10" s="2">
        <v>422.71050258478112</v>
      </c>
      <c r="O10" s="2">
        <v>354.08928503932862</v>
      </c>
      <c r="P10" s="2">
        <v>371.59701731704951</v>
      </c>
      <c r="Q10" s="2">
        <v>284.15458518875909</v>
      </c>
      <c r="R10" s="2">
        <v>302.97522528772163</v>
      </c>
    </row>
    <row r="11" spans="1:18" ht="11.25" customHeight="1" x14ac:dyDescent="0.25">
      <c r="A11" s="50" t="s">
        <v>308</v>
      </c>
      <c r="B11" s="51" t="s">
        <v>309</v>
      </c>
      <c r="C11" s="2">
        <v>25268.38333197125</v>
      </c>
      <c r="D11" s="2">
        <v>23920.186620000008</v>
      </c>
      <c r="E11" s="2">
        <v>22900.366599999994</v>
      </c>
      <c r="F11" s="2">
        <v>23395.779640000004</v>
      </c>
      <c r="G11" s="2">
        <v>21382.677970000001</v>
      </c>
      <c r="H11" s="2">
        <v>19354.059284006664</v>
      </c>
      <c r="I11" s="2">
        <v>19956.17038</v>
      </c>
      <c r="J11" s="2">
        <v>19480.420999999998</v>
      </c>
      <c r="K11" s="2">
        <v>18065.26152</v>
      </c>
      <c r="L11" s="2">
        <v>13763.273760000002</v>
      </c>
      <c r="M11" s="2">
        <v>15182.716608629376</v>
      </c>
      <c r="N11" s="2">
        <v>14970.672412732911</v>
      </c>
      <c r="O11" s="2">
        <v>13609.560012398826</v>
      </c>
      <c r="P11" s="2">
        <v>13218.809616071707</v>
      </c>
      <c r="Q11" s="2">
        <v>12731.680541155853</v>
      </c>
      <c r="R11" s="2">
        <v>12303.739076820091</v>
      </c>
    </row>
    <row r="12" spans="1:18" ht="11.25" customHeight="1" x14ac:dyDescent="0.25">
      <c r="A12" s="52" t="s">
        <v>16</v>
      </c>
      <c r="B12" s="53" t="s">
        <v>17</v>
      </c>
      <c r="C12" s="1">
        <v>25268.38333197125</v>
      </c>
      <c r="D12" s="1">
        <v>23920.186620000008</v>
      </c>
      <c r="E12" s="1">
        <v>22900.366599999994</v>
      </c>
      <c r="F12" s="1">
        <v>23395.779640000004</v>
      </c>
      <c r="G12" s="1">
        <v>21382.677970000001</v>
      </c>
      <c r="H12" s="1">
        <v>19354.059284006664</v>
      </c>
      <c r="I12" s="1">
        <v>19956.17038</v>
      </c>
      <c r="J12" s="1">
        <v>19480.420999999998</v>
      </c>
      <c r="K12" s="1">
        <v>18065.26152</v>
      </c>
      <c r="L12" s="1">
        <v>13763.273760000002</v>
      </c>
      <c r="M12" s="1">
        <v>15182.716608629376</v>
      </c>
      <c r="N12" s="1">
        <v>14970.672412732911</v>
      </c>
      <c r="O12" s="1">
        <v>13609.560012398826</v>
      </c>
      <c r="P12" s="1">
        <v>13218.809616071707</v>
      </c>
      <c r="Q12" s="1">
        <v>12731.680541155853</v>
      </c>
      <c r="R12" s="1">
        <v>12303.739076820091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229.62642337947179</v>
      </c>
      <c r="D14" s="2">
        <v>36.900870000000005</v>
      </c>
      <c r="E14" s="2">
        <v>96.302880000000016</v>
      </c>
      <c r="F14" s="2">
        <v>79.201549999999997</v>
      </c>
      <c r="G14" s="2">
        <v>117.90119000000001</v>
      </c>
      <c r="H14" s="2">
        <v>127.88531388291665</v>
      </c>
      <c r="I14" s="2">
        <v>59.400630000000007</v>
      </c>
      <c r="J14" s="2">
        <v>117.01799000000001</v>
      </c>
      <c r="K14" s="2">
        <v>166.5788</v>
      </c>
      <c r="L14" s="2">
        <v>214.30356999999998</v>
      </c>
      <c r="M14" s="2">
        <v>81.038252551134434</v>
      </c>
      <c r="N14" s="2">
        <v>143.19199330349755</v>
      </c>
      <c r="O14" s="2">
        <v>148.58537677164358</v>
      </c>
      <c r="P14" s="2">
        <v>162.988359661169</v>
      </c>
      <c r="Q14" s="2">
        <v>156.67174079526737</v>
      </c>
      <c r="R14" s="2">
        <v>64.8136108580469</v>
      </c>
    </row>
    <row r="15" spans="1:18" ht="11.25" customHeight="1" x14ac:dyDescent="0.25">
      <c r="A15" s="54" t="s">
        <v>310</v>
      </c>
      <c r="B15" s="49" t="s">
        <v>311</v>
      </c>
      <c r="C15" s="3">
        <v>6817.2482507963923</v>
      </c>
      <c r="D15" s="3">
        <v>5384.7667199999996</v>
      </c>
      <c r="E15" s="3">
        <v>5396.6478999999999</v>
      </c>
      <c r="F15" s="3">
        <v>6016.4456300000002</v>
      </c>
      <c r="G15" s="3">
        <v>5684.4857499999998</v>
      </c>
      <c r="H15" s="3">
        <v>4935.3401554823604</v>
      </c>
      <c r="I15" s="3">
        <v>5308.6005999999988</v>
      </c>
      <c r="J15" s="3">
        <v>4448.8016500000003</v>
      </c>
      <c r="K15" s="3">
        <v>4774.2493400000012</v>
      </c>
      <c r="L15" s="3">
        <v>4649.6409900000008</v>
      </c>
      <c r="M15" s="3">
        <v>4514.9323533910547</v>
      </c>
      <c r="N15" s="3">
        <v>4663.1467615784122</v>
      </c>
      <c r="O15" s="3">
        <v>4571.2126073508789</v>
      </c>
      <c r="P15" s="3">
        <v>4578.6788740548745</v>
      </c>
      <c r="Q15" s="3">
        <v>4184.6582954349915</v>
      </c>
      <c r="R15" s="3">
        <v>4062.1752772412865</v>
      </c>
    </row>
    <row r="16" spans="1:18" ht="11.25" customHeight="1" x14ac:dyDescent="0.25">
      <c r="A16" s="50" t="s">
        <v>22</v>
      </c>
      <c r="B16" s="51" t="s">
        <v>23</v>
      </c>
      <c r="C16" s="2">
        <v>3696.4992048177378</v>
      </c>
      <c r="D16" s="2">
        <v>2492.1377799999996</v>
      </c>
      <c r="E16" s="2">
        <v>2594.1597999999999</v>
      </c>
      <c r="F16" s="2">
        <v>2991.0416499999997</v>
      </c>
      <c r="G16" s="2">
        <v>2837.9488200000005</v>
      </c>
      <c r="H16" s="2">
        <v>2264.7463451032145</v>
      </c>
      <c r="I16" s="2">
        <v>2515.39113</v>
      </c>
      <c r="J16" s="2">
        <v>1794.5437000000004</v>
      </c>
      <c r="K16" s="2">
        <v>1961.6667799999996</v>
      </c>
      <c r="L16" s="2">
        <v>2065.1845100000005</v>
      </c>
      <c r="M16" s="2">
        <v>1691.7024612294094</v>
      </c>
      <c r="N16" s="2">
        <v>1723.4980580366564</v>
      </c>
      <c r="O16" s="2">
        <v>1701.5616357715132</v>
      </c>
      <c r="P16" s="2">
        <v>1691.6816723360917</v>
      </c>
      <c r="Q16" s="2">
        <v>1510.3139915949155</v>
      </c>
      <c r="R16" s="2">
        <v>1478.8140659629883</v>
      </c>
    </row>
    <row r="17" spans="1:18" ht="11.25" customHeight="1" x14ac:dyDescent="0.25">
      <c r="A17" s="55" t="s">
        <v>25</v>
      </c>
      <c r="B17" s="51" t="s">
        <v>26</v>
      </c>
      <c r="C17" s="2">
        <v>520.41286898229657</v>
      </c>
      <c r="D17" s="2">
        <v>545.41276000000005</v>
      </c>
      <c r="E17" s="2">
        <v>517.76035999999999</v>
      </c>
      <c r="F17" s="2">
        <v>523.72119999999995</v>
      </c>
      <c r="G17" s="2">
        <v>469.38060999999999</v>
      </c>
      <c r="H17" s="2">
        <v>470.34305234145444</v>
      </c>
      <c r="I17" s="2">
        <v>545.88661000000002</v>
      </c>
      <c r="J17" s="2">
        <v>544.4538</v>
      </c>
      <c r="K17" s="2">
        <v>517.19240000000002</v>
      </c>
      <c r="L17" s="2">
        <v>450.02517</v>
      </c>
      <c r="M17" s="2">
        <v>494.0094054621328</v>
      </c>
      <c r="N17" s="2">
        <v>472.36323028965518</v>
      </c>
      <c r="O17" s="2">
        <v>396.64436400820745</v>
      </c>
      <c r="P17" s="2">
        <v>377.68365216780319</v>
      </c>
      <c r="Q17" s="2">
        <v>380.46961774372414</v>
      </c>
      <c r="R17" s="2">
        <v>362.11437681097982</v>
      </c>
    </row>
    <row r="18" spans="1:18" ht="11.25" customHeight="1" x14ac:dyDescent="0.25">
      <c r="A18" s="56" t="s">
        <v>312</v>
      </c>
      <c r="B18" s="51" t="s">
        <v>24</v>
      </c>
      <c r="C18" s="2">
        <v>2447.2112854772226</v>
      </c>
      <c r="D18" s="2">
        <v>2212.6172600000004</v>
      </c>
      <c r="E18" s="2">
        <v>2146.1522199999995</v>
      </c>
      <c r="F18" s="2">
        <v>2383.7820299999994</v>
      </c>
      <c r="G18" s="2">
        <v>2264.3571300000003</v>
      </c>
      <c r="H18" s="2">
        <v>2087.5156772851788</v>
      </c>
      <c r="I18" s="2">
        <v>2133.03809</v>
      </c>
      <c r="J18" s="2">
        <v>1994.7027699999994</v>
      </c>
      <c r="K18" s="2">
        <v>2149.7208599999999</v>
      </c>
      <c r="L18" s="2">
        <v>1994.4336299999995</v>
      </c>
      <c r="M18" s="2">
        <v>2203.1138695797636</v>
      </c>
      <c r="N18" s="2">
        <v>2347.3887639078239</v>
      </c>
      <c r="O18" s="2">
        <v>2338.297080607068</v>
      </c>
      <c r="P18" s="2">
        <v>2369.3504994757404</v>
      </c>
      <c r="Q18" s="2">
        <v>2179.2261449145317</v>
      </c>
      <c r="R18" s="2">
        <v>2114.7253156923007</v>
      </c>
    </row>
    <row r="19" spans="1:18" ht="11.25" customHeight="1" x14ac:dyDescent="0.25">
      <c r="A19" s="55" t="s">
        <v>27</v>
      </c>
      <c r="B19" s="51" t="s">
        <v>28</v>
      </c>
      <c r="C19" s="2">
        <v>153.12489151913519</v>
      </c>
      <c r="D19" s="2">
        <v>134.59892000000002</v>
      </c>
      <c r="E19" s="2">
        <v>138.57552000000001</v>
      </c>
      <c r="F19" s="2">
        <v>117.90075000000002</v>
      </c>
      <c r="G19" s="2">
        <v>112.79919000000002</v>
      </c>
      <c r="H19" s="2">
        <v>112.73508075251343</v>
      </c>
      <c r="I19" s="2">
        <v>114.28476999999999</v>
      </c>
      <c r="J19" s="2">
        <v>115.10137999999999</v>
      </c>
      <c r="K19" s="2">
        <v>145.66930000000002</v>
      </c>
      <c r="L19" s="2">
        <v>139.99768000000003</v>
      </c>
      <c r="M19" s="2">
        <v>126.10661711974869</v>
      </c>
      <c r="N19" s="2">
        <v>119.89670934427667</v>
      </c>
      <c r="O19" s="2">
        <v>134.70952696408978</v>
      </c>
      <c r="P19" s="2">
        <v>139.96305007524001</v>
      </c>
      <c r="Q19" s="2">
        <v>114.64854118181999</v>
      </c>
      <c r="R19" s="2">
        <v>106.52151877501815</v>
      </c>
    </row>
    <row r="20" spans="1:18" ht="11.25" customHeight="1" x14ac:dyDescent="0.25">
      <c r="A20" s="48" t="s">
        <v>29</v>
      </c>
      <c r="B20" s="49" t="s">
        <v>30</v>
      </c>
      <c r="C20" s="3">
        <v>51.499175865080801</v>
      </c>
      <c r="D20" s="3">
        <v>47.723930000000003</v>
      </c>
      <c r="E20" s="3">
        <v>40.655610000000003</v>
      </c>
      <c r="F20" s="3">
        <v>32.844470000000001</v>
      </c>
      <c r="G20" s="3">
        <v>51.343380000000003</v>
      </c>
      <c r="H20" s="3">
        <v>74.791559212344751</v>
      </c>
      <c r="I20" s="3">
        <v>58.438220000000001</v>
      </c>
      <c r="J20" s="3">
        <v>80.688720000000004</v>
      </c>
      <c r="K20" s="3">
        <v>76.100239999999999</v>
      </c>
      <c r="L20" s="3">
        <v>41.760860000000001</v>
      </c>
      <c r="M20" s="3">
        <v>40.996882150446702</v>
      </c>
      <c r="N20" s="3">
        <v>72.994965795491169</v>
      </c>
      <c r="O20" s="3">
        <v>50.172991585095566</v>
      </c>
      <c r="P20" s="3">
        <v>40.990321632409568</v>
      </c>
      <c r="Q20" s="3">
        <v>34.629441421031679</v>
      </c>
      <c r="R20" s="3">
        <v>15.618959816236714</v>
      </c>
    </row>
    <row r="21" spans="1:18" ht="11.25" customHeight="1" x14ac:dyDescent="0.25">
      <c r="A21" s="46" t="s">
        <v>31</v>
      </c>
      <c r="B21" s="47" t="s">
        <v>32</v>
      </c>
      <c r="C21" s="4">
        <v>487793.00575554947</v>
      </c>
      <c r="D21" s="4">
        <v>498701.72256000002</v>
      </c>
      <c r="E21" s="4">
        <v>492796.03919000004</v>
      </c>
      <c r="F21" s="4">
        <v>500395.58360999997</v>
      </c>
      <c r="G21" s="4">
        <v>505161.40599</v>
      </c>
      <c r="H21" s="4">
        <v>503651.23657386692</v>
      </c>
      <c r="I21" s="4">
        <v>503657.77550000011</v>
      </c>
      <c r="J21" s="4">
        <v>492031.36465</v>
      </c>
      <c r="K21" s="4">
        <v>488768.50245000003</v>
      </c>
      <c r="L21" s="4">
        <v>462001.84414</v>
      </c>
      <c r="M21" s="4">
        <v>457409.82083050453</v>
      </c>
      <c r="N21" s="4">
        <v>444066.40905534645</v>
      </c>
      <c r="O21" s="4">
        <v>429441.38059724873</v>
      </c>
      <c r="P21" s="4">
        <v>424720.68899080192</v>
      </c>
      <c r="Q21" s="4">
        <v>421011.19054184254</v>
      </c>
      <c r="R21" s="4">
        <v>428140.03959777753</v>
      </c>
    </row>
    <row r="22" spans="1:18" ht="11.25" customHeight="1" x14ac:dyDescent="0.25">
      <c r="A22" s="48" t="s">
        <v>313</v>
      </c>
      <c r="B22" s="49" t="s">
        <v>314</v>
      </c>
      <c r="C22" s="3">
        <v>13.017687931502538</v>
      </c>
      <c r="D22" s="3">
        <v>17.095360000005961</v>
      </c>
      <c r="E22" s="3">
        <v>17.799650000002678</v>
      </c>
      <c r="F22" s="3">
        <v>15.099950000015411</v>
      </c>
      <c r="G22" s="3">
        <v>16.100210000005923</v>
      </c>
      <c r="H22" s="3">
        <v>14.020262365974999</v>
      </c>
      <c r="I22" s="3">
        <v>13.09959000001532</v>
      </c>
      <c r="J22" s="3">
        <v>60.79843999999116</v>
      </c>
      <c r="K22" s="3">
        <v>12.09997999999905</v>
      </c>
      <c r="L22" s="3">
        <v>27.452219999998039</v>
      </c>
      <c r="M22" s="3">
        <v>13.232115326091222</v>
      </c>
      <c r="N22" s="3">
        <v>12.061717779695755</v>
      </c>
      <c r="O22" s="3">
        <v>14.378545332893628</v>
      </c>
      <c r="P22" s="3">
        <v>15.566732693315686</v>
      </c>
      <c r="Q22" s="3">
        <v>11.703441397081871</v>
      </c>
      <c r="R22" s="3">
        <v>7.0937094428438083</v>
      </c>
    </row>
    <row r="23" spans="1:18" ht="11.25" customHeight="1" x14ac:dyDescent="0.25">
      <c r="A23" s="50" t="s">
        <v>315</v>
      </c>
      <c r="B23" s="51" t="s">
        <v>316</v>
      </c>
      <c r="C23" s="2">
        <v>13.017687931502538</v>
      </c>
      <c r="D23" s="2">
        <v>17.095360000005961</v>
      </c>
      <c r="E23" s="2">
        <v>17.799650000002678</v>
      </c>
      <c r="F23" s="2">
        <v>15.099950000015411</v>
      </c>
      <c r="G23" s="2">
        <v>16.100210000005923</v>
      </c>
      <c r="H23" s="2">
        <v>14.020262365974999</v>
      </c>
      <c r="I23" s="2">
        <v>13.09959000001532</v>
      </c>
      <c r="J23" s="2">
        <v>60.79843999999116</v>
      </c>
      <c r="K23" s="2">
        <v>12.09997999999905</v>
      </c>
      <c r="L23" s="2">
        <v>27.452219999998039</v>
      </c>
      <c r="M23" s="2">
        <v>13.232115326091222</v>
      </c>
      <c r="N23" s="2">
        <v>12.061717779695755</v>
      </c>
      <c r="O23" s="2">
        <v>14.378545332893628</v>
      </c>
      <c r="P23" s="2">
        <v>15.566732693315686</v>
      </c>
      <c r="Q23" s="2">
        <v>11.703441397081871</v>
      </c>
      <c r="R23" s="2">
        <v>7.0937094428438083</v>
      </c>
    </row>
    <row r="24" spans="1:18" ht="11.25" customHeight="1" x14ac:dyDescent="0.25">
      <c r="A24" s="52" t="s">
        <v>33</v>
      </c>
      <c r="B24" s="53" t="s">
        <v>34</v>
      </c>
      <c r="C24" s="1">
        <v>13.017687931502538</v>
      </c>
      <c r="D24" s="1">
        <v>17.095360000005961</v>
      </c>
      <c r="E24" s="1">
        <v>17.799650000002678</v>
      </c>
      <c r="F24" s="1">
        <v>15.099950000015411</v>
      </c>
      <c r="G24" s="1">
        <v>16.100210000005923</v>
      </c>
      <c r="H24" s="1">
        <v>14.020262365974999</v>
      </c>
      <c r="I24" s="1">
        <v>13.09959000001532</v>
      </c>
      <c r="J24" s="1">
        <v>13.100079999991157</v>
      </c>
      <c r="K24" s="1">
        <v>12.09997999999905</v>
      </c>
      <c r="L24" s="1">
        <v>12.10001999999804</v>
      </c>
      <c r="M24" s="1">
        <v>12.06172323134524</v>
      </c>
      <c r="N24" s="1">
        <v>12.061717779695755</v>
      </c>
      <c r="O24" s="1">
        <v>12.013954988156911</v>
      </c>
      <c r="P24" s="1">
        <v>12.013948600360891</v>
      </c>
      <c r="Q24" s="1">
        <v>6.9743022269249195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47.698360000000001</v>
      </c>
      <c r="K25" s="1">
        <v>0</v>
      </c>
      <c r="L25" s="1">
        <v>15.3522</v>
      </c>
      <c r="M25" s="1">
        <v>1.1703920947459823</v>
      </c>
      <c r="N25" s="1">
        <v>0</v>
      </c>
      <c r="O25" s="1">
        <v>2.3645903447367171</v>
      </c>
      <c r="P25" s="1">
        <v>3.5527840929547931</v>
      </c>
      <c r="Q25" s="1">
        <v>4.7291391701569525</v>
      </c>
      <c r="R25" s="1">
        <v>7.0937094428438083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487779.98806761799</v>
      </c>
      <c r="D30" s="3">
        <v>498684.62719999999</v>
      </c>
      <c r="E30" s="3">
        <v>492778.23953999998</v>
      </c>
      <c r="F30" s="3">
        <v>500380.48365999997</v>
      </c>
      <c r="G30" s="3">
        <v>505145.30577999994</v>
      </c>
      <c r="H30" s="3">
        <v>503637.21631150093</v>
      </c>
      <c r="I30" s="3">
        <v>503644.67591000011</v>
      </c>
      <c r="J30" s="3">
        <v>491970.56620999996</v>
      </c>
      <c r="K30" s="3">
        <v>488756.40247000003</v>
      </c>
      <c r="L30" s="3">
        <v>461974.39191999997</v>
      </c>
      <c r="M30" s="3">
        <v>457396.58871517848</v>
      </c>
      <c r="N30" s="3">
        <v>444054.34733756678</v>
      </c>
      <c r="O30" s="3">
        <v>429427.00205191586</v>
      </c>
      <c r="P30" s="3">
        <v>424705.12225810863</v>
      </c>
      <c r="Q30" s="3">
        <v>420999.48710044543</v>
      </c>
      <c r="R30" s="3">
        <v>428132.94588833465</v>
      </c>
    </row>
    <row r="31" spans="1:18" ht="11.25" customHeight="1" x14ac:dyDescent="0.25">
      <c r="A31" s="50" t="s">
        <v>321</v>
      </c>
      <c r="B31" s="51" t="s">
        <v>322</v>
      </c>
      <c r="C31" s="2">
        <v>3005.2747278533116</v>
      </c>
      <c r="D31" s="2">
        <v>3291.70732</v>
      </c>
      <c r="E31" s="2">
        <v>3561.9279400000005</v>
      </c>
      <c r="F31" s="2">
        <v>4247.9345300000004</v>
      </c>
      <c r="G31" s="2">
        <v>3890.9308099999994</v>
      </c>
      <c r="H31" s="2">
        <v>3413.4354520103047</v>
      </c>
      <c r="I31" s="2">
        <v>3878.9385899999997</v>
      </c>
      <c r="J31" s="2">
        <v>4559.64635</v>
      </c>
      <c r="K31" s="2">
        <v>3980.5906699999996</v>
      </c>
      <c r="L31" s="2">
        <v>3544.6674700000003</v>
      </c>
      <c r="M31" s="2">
        <v>3612.1318871522949</v>
      </c>
      <c r="N31" s="2">
        <v>3312.6938587815835</v>
      </c>
      <c r="O31" s="2">
        <v>3280.2411259303472</v>
      </c>
      <c r="P31" s="2">
        <v>3201.0113280540445</v>
      </c>
      <c r="Q31" s="2">
        <v>3243.2173177648838</v>
      </c>
      <c r="R31" s="2">
        <v>3212.9153266305643</v>
      </c>
    </row>
    <row r="32" spans="1:18" ht="11.25" customHeight="1" x14ac:dyDescent="0.25">
      <c r="A32" s="52" t="s">
        <v>323</v>
      </c>
      <c r="B32" s="53" t="s">
        <v>43</v>
      </c>
      <c r="C32" s="1">
        <v>2910.6925276451761</v>
      </c>
      <c r="D32" s="1">
        <v>3194.80258</v>
      </c>
      <c r="E32" s="1">
        <v>3476.8276500000006</v>
      </c>
      <c r="F32" s="1">
        <v>4159.2377999999999</v>
      </c>
      <c r="G32" s="1">
        <v>3788.1255699999997</v>
      </c>
      <c r="H32" s="1">
        <v>3315.2702212972968</v>
      </c>
      <c r="I32" s="1">
        <v>3798.3429299999998</v>
      </c>
      <c r="J32" s="1">
        <v>4495.4454699999997</v>
      </c>
      <c r="K32" s="1">
        <v>3970.3912399999995</v>
      </c>
      <c r="L32" s="1">
        <v>3544.6674700000003</v>
      </c>
      <c r="M32" s="1">
        <v>3612.1318871522949</v>
      </c>
      <c r="N32" s="1">
        <v>3312.6938587815835</v>
      </c>
      <c r="O32" s="1">
        <v>3280.2411259303472</v>
      </c>
      <c r="P32" s="1">
        <v>3201.0113280540445</v>
      </c>
      <c r="Q32" s="1">
        <v>3243.2173177648838</v>
      </c>
      <c r="R32" s="1">
        <v>3212.9153266305643</v>
      </c>
    </row>
    <row r="33" spans="1:18" ht="11.25" customHeight="1" x14ac:dyDescent="0.25">
      <c r="A33" s="52" t="s">
        <v>44</v>
      </c>
      <c r="B33" s="53" t="s">
        <v>45</v>
      </c>
      <c r="C33" s="1">
        <v>94.582200208135603</v>
      </c>
      <c r="D33" s="1">
        <v>96.904740000000004</v>
      </c>
      <c r="E33" s="1">
        <v>85.100290000000001</v>
      </c>
      <c r="F33" s="1">
        <v>88.696730000000002</v>
      </c>
      <c r="G33" s="1">
        <v>102.80524</v>
      </c>
      <c r="H33" s="1">
        <v>98.165230713007958</v>
      </c>
      <c r="I33" s="1">
        <v>80.595660000000009</v>
      </c>
      <c r="J33" s="1">
        <v>64.200879999999998</v>
      </c>
      <c r="K33" s="1">
        <v>10.19943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20271.284392943206</v>
      </c>
      <c r="D34" s="2">
        <v>20307.921800000004</v>
      </c>
      <c r="E34" s="2">
        <v>19951.355759999999</v>
      </c>
      <c r="F34" s="2">
        <v>20404.970280000001</v>
      </c>
      <c r="G34" s="2">
        <v>20472.48114</v>
      </c>
      <c r="H34" s="2">
        <v>20691.724786372204</v>
      </c>
      <c r="I34" s="2">
        <v>20073.62343</v>
      </c>
      <c r="J34" s="2">
        <v>19522.548840000003</v>
      </c>
      <c r="K34" s="2">
        <v>19120.903489999997</v>
      </c>
      <c r="L34" s="2">
        <v>18730.004590000004</v>
      </c>
      <c r="M34" s="2">
        <v>19133.525547351255</v>
      </c>
      <c r="N34" s="2">
        <v>18214.48727618</v>
      </c>
      <c r="O34" s="2">
        <v>17554.976833903493</v>
      </c>
      <c r="P34" s="2">
        <v>17362.474477235213</v>
      </c>
      <c r="Q34" s="2">
        <v>16992.263920645117</v>
      </c>
      <c r="R34" s="2">
        <v>17031.752878101906</v>
      </c>
    </row>
    <row r="35" spans="1:18" ht="11.25" customHeight="1" x14ac:dyDescent="0.25">
      <c r="A35" s="50" t="s">
        <v>324</v>
      </c>
      <c r="B35" s="51" t="s">
        <v>325</v>
      </c>
      <c r="C35" s="2">
        <v>134965.5828309241</v>
      </c>
      <c r="D35" s="2">
        <v>132600.89137999999</v>
      </c>
      <c r="E35" s="2">
        <v>130711.48836999999</v>
      </c>
      <c r="F35" s="2">
        <v>125888.33559999998</v>
      </c>
      <c r="G35" s="2">
        <v>122077.32709999998</v>
      </c>
      <c r="H35" s="2">
        <v>116667.30106627807</v>
      </c>
      <c r="I35" s="2">
        <v>112655.54191000003</v>
      </c>
      <c r="J35" s="2">
        <v>108926.42087</v>
      </c>
      <c r="K35" s="2">
        <v>102878.42369</v>
      </c>
      <c r="L35" s="2">
        <v>98537.246880000006</v>
      </c>
      <c r="M35" s="2">
        <v>92704.566454471875</v>
      </c>
      <c r="N35" s="2">
        <v>88690.623755777269</v>
      </c>
      <c r="O35" s="2">
        <v>83392.083779672903</v>
      </c>
      <c r="P35" s="2">
        <v>80279.585586479603</v>
      </c>
      <c r="Q35" s="2">
        <v>80010.109708141419</v>
      </c>
      <c r="R35" s="2">
        <v>78158.994913848219</v>
      </c>
    </row>
    <row r="36" spans="1:18" ht="11.25" customHeight="1" x14ac:dyDescent="0.25">
      <c r="A36" s="57" t="s">
        <v>47</v>
      </c>
      <c r="B36" s="53" t="s">
        <v>48</v>
      </c>
      <c r="C36" s="1">
        <v>134791.22537262895</v>
      </c>
      <c r="D36" s="1">
        <v>132423.98246999999</v>
      </c>
      <c r="E36" s="1">
        <v>130542.47684999999</v>
      </c>
      <c r="F36" s="1">
        <v>125732.13518999999</v>
      </c>
      <c r="G36" s="1">
        <v>121914.82739999998</v>
      </c>
      <c r="H36" s="1">
        <v>116478.58982994319</v>
      </c>
      <c r="I36" s="1">
        <v>112498.36327000002</v>
      </c>
      <c r="J36" s="1">
        <v>108770.36936000001</v>
      </c>
      <c r="K36" s="1">
        <v>102702.27257999999</v>
      </c>
      <c r="L36" s="1">
        <v>98404.703909999997</v>
      </c>
      <c r="M36" s="1">
        <v>92582.703200666234</v>
      </c>
      <c r="N36" s="1">
        <v>88577.269995213239</v>
      </c>
      <c r="O36" s="1">
        <v>83297.620189433277</v>
      </c>
      <c r="P36" s="1">
        <v>80192.45458686832</v>
      </c>
      <c r="Q36" s="1">
        <v>79928.113946714904</v>
      </c>
      <c r="R36" s="1">
        <v>78082.492589901638</v>
      </c>
    </row>
    <row r="37" spans="1:18" ht="11.25" customHeight="1" x14ac:dyDescent="0.25">
      <c r="A37" s="52" t="s">
        <v>49</v>
      </c>
      <c r="B37" s="53" t="s">
        <v>50</v>
      </c>
      <c r="C37" s="1">
        <v>174.35745829516847</v>
      </c>
      <c r="D37" s="1">
        <v>176.90890999999999</v>
      </c>
      <c r="E37" s="1">
        <v>169.01151999999999</v>
      </c>
      <c r="F37" s="1">
        <v>156.20041000000001</v>
      </c>
      <c r="G37" s="1">
        <v>162.49970000000002</v>
      </c>
      <c r="H37" s="1">
        <v>188.71123633488318</v>
      </c>
      <c r="I37" s="1">
        <v>157.17864</v>
      </c>
      <c r="J37" s="1">
        <v>156.05151000000001</v>
      </c>
      <c r="K37" s="1">
        <v>176.15111000000005</v>
      </c>
      <c r="L37" s="1">
        <v>132.54297000000003</v>
      </c>
      <c r="M37" s="1">
        <v>121.86325380563727</v>
      </c>
      <c r="N37" s="1">
        <v>113.35376056403619</v>
      </c>
      <c r="O37" s="1">
        <v>94.463590239620771</v>
      </c>
      <c r="P37" s="1">
        <v>87.130999611275087</v>
      </c>
      <c r="Q37" s="1">
        <v>81.995761426514946</v>
      </c>
      <c r="R37" s="1">
        <v>76.50232394657786</v>
      </c>
    </row>
    <row r="38" spans="1:18" ht="11.25" customHeight="1" x14ac:dyDescent="0.25">
      <c r="A38" s="50" t="s">
        <v>326</v>
      </c>
      <c r="B38" s="51" t="s">
        <v>327</v>
      </c>
      <c r="C38" s="2">
        <v>50809.64123634639</v>
      </c>
      <c r="D38" s="2">
        <v>49881.669569999991</v>
      </c>
      <c r="E38" s="2">
        <v>48609.410430000011</v>
      </c>
      <c r="F38" s="2">
        <v>50059.78962000001</v>
      </c>
      <c r="G38" s="2">
        <v>53744.096709999998</v>
      </c>
      <c r="H38" s="2">
        <v>56105.726441547922</v>
      </c>
      <c r="I38" s="2">
        <v>57888.6031</v>
      </c>
      <c r="J38" s="2">
        <v>59153.68217</v>
      </c>
      <c r="K38" s="2">
        <v>59316.450270000016</v>
      </c>
      <c r="L38" s="2">
        <v>55279.608</v>
      </c>
      <c r="M38" s="2">
        <v>55614.666361971009</v>
      </c>
      <c r="N38" s="2">
        <v>55927.864811847947</v>
      </c>
      <c r="O38" s="2">
        <v>54699.715663843337</v>
      </c>
      <c r="P38" s="2">
        <v>54785.456715916225</v>
      </c>
      <c r="Q38" s="2">
        <v>54718.391422409288</v>
      </c>
      <c r="R38" s="2">
        <v>56492.530161562878</v>
      </c>
    </row>
    <row r="39" spans="1:18" ht="11.25" customHeight="1" x14ac:dyDescent="0.25">
      <c r="A39" s="52" t="s">
        <v>53</v>
      </c>
      <c r="B39" s="53" t="s">
        <v>54</v>
      </c>
      <c r="C39" s="1">
        <v>120.16351973971325</v>
      </c>
      <c r="D39" s="1">
        <v>103.00301</v>
      </c>
      <c r="E39" s="1">
        <v>34.101749999999996</v>
      </c>
      <c r="F39" s="1">
        <v>30.90044</v>
      </c>
      <c r="G39" s="1">
        <v>46.600149999999999</v>
      </c>
      <c r="H39" s="1">
        <v>14.378538935710713</v>
      </c>
      <c r="I39" s="1">
        <v>15.400169999999999</v>
      </c>
      <c r="J39" s="1">
        <v>3.1002600000000005</v>
      </c>
      <c r="K39" s="1">
        <v>1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45606.645306585226</v>
      </c>
      <c r="D40" s="1">
        <v>44224.317449999995</v>
      </c>
      <c r="E40" s="1">
        <v>43676.429910000013</v>
      </c>
      <c r="F40" s="1">
        <v>45093.059360000014</v>
      </c>
      <c r="G40" s="1">
        <v>48263.204239999999</v>
      </c>
      <c r="H40" s="1">
        <v>50719.683889424348</v>
      </c>
      <c r="I40" s="1">
        <v>52337.128130000005</v>
      </c>
      <c r="J40" s="1">
        <v>54097.743310000005</v>
      </c>
      <c r="K40" s="1">
        <v>54061.714080000012</v>
      </c>
      <c r="L40" s="1">
        <v>49857.056810000002</v>
      </c>
      <c r="M40" s="1">
        <v>49911.050338133384</v>
      </c>
      <c r="N40" s="1">
        <v>51311.817667027113</v>
      </c>
      <c r="O40" s="1">
        <v>50131.352713574102</v>
      </c>
      <c r="P40" s="1">
        <v>50037.826157827105</v>
      </c>
      <c r="Q40" s="1">
        <v>50413.262985727575</v>
      </c>
      <c r="R40" s="1">
        <v>52100.120438265876</v>
      </c>
    </row>
    <row r="41" spans="1:18" ht="11.25" customHeight="1" x14ac:dyDescent="0.25">
      <c r="A41" s="52" t="s">
        <v>51</v>
      </c>
      <c r="B41" s="53" t="s">
        <v>52</v>
      </c>
      <c r="C41" s="1">
        <v>5082.8324100214613</v>
      </c>
      <c r="D41" s="1">
        <v>5554.3491100000001</v>
      </c>
      <c r="E41" s="1">
        <v>4898.8787699999993</v>
      </c>
      <c r="F41" s="1">
        <v>4935.829819999999</v>
      </c>
      <c r="G41" s="1">
        <v>5434.2923200000005</v>
      </c>
      <c r="H41" s="1">
        <v>5371.6640131878703</v>
      </c>
      <c r="I41" s="1">
        <v>5536.0748000000003</v>
      </c>
      <c r="J41" s="1">
        <v>5052.8385999999991</v>
      </c>
      <c r="K41" s="1">
        <v>5253.7361899999996</v>
      </c>
      <c r="L41" s="1">
        <v>5422.5511900000001</v>
      </c>
      <c r="M41" s="1">
        <v>5703.6160238376287</v>
      </c>
      <c r="N41" s="1">
        <v>4616.0471448208273</v>
      </c>
      <c r="O41" s="1">
        <v>4568.3629502692329</v>
      </c>
      <c r="P41" s="1">
        <v>4747.6305580891203</v>
      </c>
      <c r="Q41" s="1">
        <v>4305.1284366817108</v>
      </c>
      <c r="R41" s="1">
        <v>4392.4097232970007</v>
      </c>
    </row>
    <row r="42" spans="1:18" ht="11.25" customHeight="1" x14ac:dyDescent="0.25">
      <c r="A42" s="55" t="s">
        <v>57</v>
      </c>
      <c r="B42" s="51" t="s">
        <v>58</v>
      </c>
      <c r="C42" s="2">
        <v>11.608022585547701</v>
      </c>
      <c r="D42" s="2">
        <v>13.79852</v>
      </c>
      <c r="E42" s="2">
        <v>10.60078</v>
      </c>
      <c r="F42" s="2">
        <v>11.59923</v>
      </c>
      <c r="G42" s="2">
        <v>22.09834</v>
      </c>
      <c r="H42" s="2">
        <v>48.342493782202794</v>
      </c>
      <c r="I42" s="2">
        <v>7.3987100000000003</v>
      </c>
      <c r="J42" s="2">
        <v>16.802979999999998</v>
      </c>
      <c r="K42" s="2">
        <v>91.688569999999999</v>
      </c>
      <c r="L42" s="2">
        <v>18.19979</v>
      </c>
      <c r="M42" s="2">
        <v>176.55737677615079</v>
      </c>
      <c r="N42" s="2">
        <v>107.05037537442885</v>
      </c>
      <c r="O42" s="2">
        <v>204.83797040085835</v>
      </c>
      <c r="P42" s="2">
        <v>116.96244822836313</v>
      </c>
      <c r="Q42" s="2">
        <v>38.884096715857282</v>
      </c>
      <c r="R42" s="2">
        <v>51.948819254651674</v>
      </c>
    </row>
    <row r="43" spans="1:18" ht="11.25" customHeight="1" x14ac:dyDescent="0.25">
      <c r="A43" s="50" t="s">
        <v>59</v>
      </c>
      <c r="B43" s="51" t="s">
        <v>60</v>
      </c>
      <c r="C43" s="2">
        <v>247855.91810412126</v>
      </c>
      <c r="D43" s="2">
        <v>261326.33411</v>
      </c>
      <c r="E43" s="2">
        <v>259926.07325000002</v>
      </c>
      <c r="F43" s="2">
        <v>268277.35632000002</v>
      </c>
      <c r="G43" s="2">
        <v>274484.04767</v>
      </c>
      <c r="H43" s="2">
        <v>278647.62007968745</v>
      </c>
      <c r="I43" s="2">
        <v>280862.44847</v>
      </c>
      <c r="J43" s="2">
        <v>273281.47759999998</v>
      </c>
      <c r="K43" s="2">
        <v>278492.21148</v>
      </c>
      <c r="L43" s="2">
        <v>265599.02737999998</v>
      </c>
      <c r="M43" s="2">
        <v>267738.03285450197</v>
      </c>
      <c r="N43" s="2">
        <v>261110.46552847003</v>
      </c>
      <c r="O43" s="2">
        <v>256184.7346545718</v>
      </c>
      <c r="P43" s="2">
        <v>256587.67985362728</v>
      </c>
      <c r="Q43" s="2">
        <v>254654.19314938667</v>
      </c>
      <c r="R43" s="2">
        <v>261460.00245533377</v>
      </c>
    </row>
    <row r="44" spans="1:18" ht="11.25" customHeight="1" x14ac:dyDescent="0.25">
      <c r="A44" s="50" t="s">
        <v>328</v>
      </c>
      <c r="B44" s="51" t="s">
        <v>61</v>
      </c>
      <c r="C44" s="2">
        <v>22993.304631290455</v>
      </c>
      <c r="D44" s="2">
        <v>22915.04651</v>
      </c>
      <c r="E44" s="2">
        <v>21412.029130000003</v>
      </c>
      <c r="F44" s="2">
        <v>22025.361250000002</v>
      </c>
      <c r="G44" s="2">
        <v>20043.748089999997</v>
      </c>
      <c r="H44" s="2">
        <v>17643.377484651563</v>
      </c>
      <c r="I44" s="2">
        <v>18214.459830000003</v>
      </c>
      <c r="J44" s="2">
        <v>16908.260020000005</v>
      </c>
      <c r="K44" s="2">
        <v>15101.870350000001</v>
      </c>
      <c r="L44" s="2">
        <v>12361.53873</v>
      </c>
      <c r="M44" s="2">
        <v>10534.187874136529</v>
      </c>
      <c r="N44" s="2">
        <v>9213.7177193268235</v>
      </c>
      <c r="O44" s="2">
        <v>7368.9322777841908</v>
      </c>
      <c r="P44" s="2">
        <v>6516.2211875686462</v>
      </c>
      <c r="Q44" s="2">
        <v>5824.294868300808</v>
      </c>
      <c r="R44" s="2">
        <v>5888.0433716380412</v>
      </c>
    </row>
    <row r="45" spans="1:18" ht="11.25" customHeight="1" x14ac:dyDescent="0.25">
      <c r="A45" s="50" t="s">
        <v>329</v>
      </c>
      <c r="B45" s="51" t="s">
        <v>330</v>
      </c>
      <c r="C45" s="2">
        <v>7867.3741215537166</v>
      </c>
      <c r="D45" s="2">
        <v>8347.2579899999982</v>
      </c>
      <c r="E45" s="2">
        <v>8595.3538800000006</v>
      </c>
      <c r="F45" s="2">
        <v>9465.1368299999995</v>
      </c>
      <c r="G45" s="2">
        <v>10410.575919999999</v>
      </c>
      <c r="H45" s="2">
        <v>10419.68850717127</v>
      </c>
      <c r="I45" s="2">
        <v>10063.661870000002</v>
      </c>
      <c r="J45" s="2">
        <v>9601.7273800000003</v>
      </c>
      <c r="K45" s="2">
        <v>9774.2639499999987</v>
      </c>
      <c r="L45" s="2">
        <v>7904.09908</v>
      </c>
      <c r="M45" s="2">
        <v>7882.920358817285</v>
      </c>
      <c r="N45" s="2">
        <v>7477.4440118086932</v>
      </c>
      <c r="O45" s="2">
        <v>6741.4797458088642</v>
      </c>
      <c r="P45" s="2">
        <v>5855.7306609991983</v>
      </c>
      <c r="Q45" s="2">
        <v>5518.1326170813954</v>
      </c>
      <c r="R45" s="2">
        <v>5836.7579619646895</v>
      </c>
    </row>
    <row r="46" spans="1:18" ht="11.25" customHeight="1" x14ac:dyDescent="0.25">
      <c r="A46" s="52" t="s">
        <v>62</v>
      </c>
      <c r="B46" s="53" t="s">
        <v>63</v>
      </c>
      <c r="C46" s="1">
        <v>2.1086444001443758</v>
      </c>
      <c r="D46" s="1">
        <v>3.1999399999999998</v>
      </c>
      <c r="E46" s="1">
        <v>5.2999900000000002</v>
      </c>
      <c r="F46" s="1">
        <v>4.2001200000000001</v>
      </c>
      <c r="G46" s="1">
        <v>6.3000200000000008</v>
      </c>
      <c r="H46" s="1">
        <v>7.3803212798015227</v>
      </c>
      <c r="I46" s="1">
        <v>8.4000299999999992</v>
      </c>
      <c r="J46" s="1">
        <v>9.4250699999999981</v>
      </c>
      <c r="K46" s="1">
        <v>8.3999900000000007</v>
      </c>
      <c r="L46" s="1">
        <v>8.3998999999999988</v>
      </c>
      <c r="M46" s="1">
        <v>9.4822009043262625</v>
      </c>
      <c r="N46" s="1">
        <v>10.533139187579032</v>
      </c>
      <c r="O46" s="1">
        <v>12.654099785619284</v>
      </c>
      <c r="P46" s="1">
        <v>12.654035065816782</v>
      </c>
      <c r="Q46" s="1">
        <v>15.81163357157452</v>
      </c>
      <c r="R46" s="1">
        <v>15.81163084393577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2.9002400000000002</v>
      </c>
      <c r="E48" s="1">
        <v>3.8003</v>
      </c>
      <c r="F48" s="1">
        <v>1.9001399999999999</v>
      </c>
      <c r="G48" s="1">
        <v>6.7013800000000003</v>
      </c>
      <c r="H48" s="1">
        <v>6.7117867678678751</v>
      </c>
      <c r="I48" s="1">
        <v>5.7992699999999999</v>
      </c>
      <c r="J48" s="1">
        <v>4.8001500000000004</v>
      </c>
      <c r="K48" s="1">
        <v>4.80002</v>
      </c>
      <c r="L48" s="1">
        <v>1.90001</v>
      </c>
      <c r="M48" s="1">
        <v>1.910848543151054</v>
      </c>
      <c r="N48" s="1">
        <v>2.8900300332141917</v>
      </c>
      <c r="O48" s="1">
        <v>1.9108973021221061</v>
      </c>
      <c r="P48" s="1">
        <v>1.9108742431886185</v>
      </c>
      <c r="Q48" s="1">
        <v>1.9107530775486405</v>
      </c>
      <c r="R48" s="1">
        <v>1.9107974979099545</v>
      </c>
    </row>
    <row r="49" spans="1:18" ht="11.25" customHeight="1" x14ac:dyDescent="0.25">
      <c r="A49" s="52" t="s">
        <v>68</v>
      </c>
      <c r="B49" s="53" t="s">
        <v>69</v>
      </c>
      <c r="C49" s="1">
        <v>7539.7209866090334</v>
      </c>
      <c r="D49" s="1">
        <v>7625.1973100000005</v>
      </c>
      <c r="E49" s="1">
        <v>7756.2437100000006</v>
      </c>
      <c r="F49" s="1">
        <v>8511.8074900000011</v>
      </c>
      <c r="G49" s="1">
        <v>9012.6950199999992</v>
      </c>
      <c r="H49" s="1">
        <v>9458.1371578083108</v>
      </c>
      <c r="I49" s="1">
        <v>9082.362070000001</v>
      </c>
      <c r="J49" s="1">
        <v>8679.4934500000018</v>
      </c>
      <c r="K49" s="1">
        <v>8856.9701699999987</v>
      </c>
      <c r="L49" s="1">
        <v>7585.1044300000003</v>
      </c>
      <c r="M49" s="1">
        <v>7481.0398777698083</v>
      </c>
      <c r="N49" s="1">
        <v>7068.0161450122159</v>
      </c>
      <c r="O49" s="1">
        <v>6304.2582528626717</v>
      </c>
      <c r="P49" s="1">
        <v>5503.7552018062815</v>
      </c>
      <c r="Q49" s="1">
        <v>5002.7349135719269</v>
      </c>
      <c r="R49" s="1">
        <v>5336.0873446740325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44.872869999999999</v>
      </c>
      <c r="J50" s="1">
        <v>0</v>
      </c>
      <c r="K50" s="1">
        <v>11.19998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325.54449054453835</v>
      </c>
      <c r="D51" s="1">
        <v>715.96050000000002</v>
      </c>
      <c r="E51" s="1">
        <v>830.00987999999984</v>
      </c>
      <c r="F51" s="1">
        <v>947.22907999999984</v>
      </c>
      <c r="G51" s="1">
        <v>1384.8795</v>
      </c>
      <c r="H51" s="1">
        <v>947.45924131529023</v>
      </c>
      <c r="I51" s="1">
        <v>922.2276300000002</v>
      </c>
      <c r="J51" s="1">
        <v>908.00870999999984</v>
      </c>
      <c r="K51" s="1">
        <v>892.89379000000008</v>
      </c>
      <c r="L51" s="1">
        <v>308.69474000000002</v>
      </c>
      <c r="M51" s="1">
        <v>390.4874315999985</v>
      </c>
      <c r="N51" s="1">
        <v>396.00469757568447</v>
      </c>
      <c r="O51" s="1">
        <v>422.65649585844898</v>
      </c>
      <c r="P51" s="1">
        <v>337.4105498839117</v>
      </c>
      <c r="Q51" s="1">
        <v>497.67531686034522</v>
      </c>
      <c r="R51" s="1">
        <v>482.94818894880973</v>
      </c>
    </row>
    <row r="52" spans="1:18" ht="11.25" customHeight="1" x14ac:dyDescent="0.25">
      <c r="A52" s="46" t="s">
        <v>74</v>
      </c>
      <c r="B52" s="47" t="s">
        <v>75</v>
      </c>
      <c r="C52" s="4">
        <v>267565.83636894671</v>
      </c>
      <c r="D52" s="4">
        <v>275302.79660999996</v>
      </c>
      <c r="E52" s="4">
        <v>270818.37628000003</v>
      </c>
      <c r="F52" s="4">
        <v>280097.44721999997</v>
      </c>
      <c r="G52" s="4">
        <v>281214.69950000005</v>
      </c>
      <c r="H52" s="4">
        <v>282050.69516521622</v>
      </c>
      <c r="I52" s="4">
        <v>275193.49314999994</v>
      </c>
      <c r="J52" s="4">
        <v>262575.79498000006</v>
      </c>
      <c r="K52" s="4">
        <v>267152.44033999997</v>
      </c>
      <c r="L52" s="4">
        <v>247776.52310000002</v>
      </c>
      <c r="M52" s="4">
        <v>272279.49321145855</v>
      </c>
      <c r="N52" s="4">
        <v>243033.03433908531</v>
      </c>
      <c r="O52" s="4">
        <v>253774.1830900232</v>
      </c>
      <c r="P52" s="4">
        <v>259492.03697337807</v>
      </c>
      <c r="Q52" s="4">
        <v>229076.45213271145</v>
      </c>
      <c r="R52" s="4">
        <v>236254.00343726939</v>
      </c>
    </row>
    <row r="53" spans="1:18" ht="11.25" customHeight="1" x14ac:dyDescent="0.25">
      <c r="A53" s="48" t="s">
        <v>76</v>
      </c>
      <c r="B53" s="49" t="s">
        <v>77</v>
      </c>
      <c r="C53" s="3">
        <v>256516.23488777058</v>
      </c>
      <c r="D53" s="3">
        <v>265114.76166999998</v>
      </c>
      <c r="E53" s="3">
        <v>260939.43146000002</v>
      </c>
      <c r="F53" s="3">
        <v>270447.66447000002</v>
      </c>
      <c r="G53" s="3">
        <v>271376.02576000005</v>
      </c>
      <c r="H53" s="3">
        <v>272712.64740001142</v>
      </c>
      <c r="I53" s="3">
        <v>265660.68682999996</v>
      </c>
      <c r="J53" s="3">
        <v>253375.01032</v>
      </c>
      <c r="K53" s="3">
        <v>258530.81802999999</v>
      </c>
      <c r="L53" s="3">
        <v>241556.8449</v>
      </c>
      <c r="M53" s="3">
        <v>264501.62981265952</v>
      </c>
      <c r="N53" s="3">
        <v>235201.44008832271</v>
      </c>
      <c r="O53" s="3">
        <v>245920.03304372926</v>
      </c>
      <c r="P53" s="3">
        <v>251851.53409306527</v>
      </c>
      <c r="Q53" s="3">
        <v>221500.63847475973</v>
      </c>
      <c r="R53" s="3">
        <v>228623.02012267188</v>
      </c>
    </row>
    <row r="54" spans="1:18" ht="11.25" customHeight="1" x14ac:dyDescent="0.25">
      <c r="A54" s="48" t="s">
        <v>331</v>
      </c>
      <c r="B54" s="49" t="s">
        <v>332</v>
      </c>
      <c r="C54" s="3">
        <v>11049.601481176231</v>
      </c>
      <c r="D54" s="3">
        <v>10188.034939999998</v>
      </c>
      <c r="E54" s="3">
        <v>9878.9448200000024</v>
      </c>
      <c r="F54" s="3">
        <v>9649.7827499999985</v>
      </c>
      <c r="G54" s="3">
        <v>9838.6737399999984</v>
      </c>
      <c r="H54" s="3">
        <v>9338.0477652047884</v>
      </c>
      <c r="I54" s="3">
        <v>9532.8063200000015</v>
      </c>
      <c r="J54" s="3">
        <v>9200.784660000003</v>
      </c>
      <c r="K54" s="3">
        <v>8621.6223100000007</v>
      </c>
      <c r="L54" s="3">
        <v>6219.6782000000003</v>
      </c>
      <c r="M54" s="3">
        <v>7777.8633987990725</v>
      </c>
      <c r="N54" s="3">
        <v>7831.5942507625759</v>
      </c>
      <c r="O54" s="3">
        <v>7854.150046293963</v>
      </c>
      <c r="P54" s="3">
        <v>7640.502880312788</v>
      </c>
      <c r="Q54" s="3">
        <v>7575.8136579517359</v>
      </c>
      <c r="R54" s="3">
        <v>7630.9833145974681</v>
      </c>
    </row>
    <row r="55" spans="1:18" ht="11.25" customHeight="1" x14ac:dyDescent="0.25">
      <c r="A55" s="50" t="s">
        <v>78</v>
      </c>
      <c r="B55" s="51" t="s">
        <v>79</v>
      </c>
      <c r="C55" s="2">
        <v>3962.1756343808679</v>
      </c>
      <c r="D55" s="2">
        <v>3578.6669999999999</v>
      </c>
      <c r="E55" s="2">
        <v>3327.1932299999999</v>
      </c>
      <c r="F55" s="2">
        <v>3068.3404899999996</v>
      </c>
      <c r="G55" s="2">
        <v>3157.5820199999994</v>
      </c>
      <c r="H55" s="2">
        <v>3041.0941698815109</v>
      </c>
      <c r="I55" s="2">
        <v>3185.0810100000003</v>
      </c>
      <c r="J55" s="2">
        <v>3096.59888</v>
      </c>
      <c r="K55" s="2">
        <v>2894.5281600000003</v>
      </c>
      <c r="L55" s="2">
        <v>2123.0752499999999</v>
      </c>
      <c r="M55" s="2">
        <v>2652.2518408350838</v>
      </c>
      <c r="N55" s="2">
        <v>2870.7662046842815</v>
      </c>
      <c r="O55" s="2">
        <v>3024.641516388645</v>
      </c>
      <c r="P55" s="2">
        <v>2781.396395970095</v>
      </c>
      <c r="Q55" s="2">
        <v>2735.8682426657683</v>
      </c>
      <c r="R55" s="2">
        <v>2640.0500183957215</v>
      </c>
    </row>
    <row r="56" spans="1:18" ht="11.25" customHeight="1" x14ac:dyDescent="0.25">
      <c r="A56" s="50" t="s">
        <v>80</v>
      </c>
      <c r="B56" s="51" t="s">
        <v>81</v>
      </c>
      <c r="C56" s="2">
        <v>6543.4093569634615</v>
      </c>
      <c r="D56" s="2">
        <v>6152.2791399999996</v>
      </c>
      <c r="E56" s="2">
        <v>6088.9413099999992</v>
      </c>
      <c r="F56" s="2">
        <v>6088.23945</v>
      </c>
      <c r="G56" s="2">
        <v>6209.8115199999993</v>
      </c>
      <c r="H56" s="2">
        <v>5900.5995621410038</v>
      </c>
      <c r="I56" s="2">
        <v>5940.1175200000016</v>
      </c>
      <c r="J56" s="2">
        <v>5683.3111699999999</v>
      </c>
      <c r="K56" s="2">
        <v>5315.6652899999999</v>
      </c>
      <c r="L56" s="2">
        <v>3790.4562900000001</v>
      </c>
      <c r="M56" s="2">
        <v>4718.7347702807538</v>
      </c>
      <c r="N56" s="2">
        <v>4454.3332491677838</v>
      </c>
      <c r="O56" s="2">
        <v>4358.2413256558248</v>
      </c>
      <c r="P56" s="2">
        <v>4351.2363690933007</v>
      </c>
      <c r="Q56" s="2">
        <v>4322.4622899303458</v>
      </c>
      <c r="R56" s="2">
        <v>4348.714805257312</v>
      </c>
    </row>
    <row r="57" spans="1:18" ht="11.25" customHeight="1" x14ac:dyDescent="0.25">
      <c r="A57" s="55" t="s">
        <v>333</v>
      </c>
      <c r="B57" s="51" t="s">
        <v>82</v>
      </c>
      <c r="C57" s="2">
        <v>218.99499370120179</v>
      </c>
      <c r="D57" s="2">
        <v>122.60128000000002</v>
      </c>
      <c r="E57" s="2">
        <v>117.46057000000002</v>
      </c>
      <c r="F57" s="2">
        <v>124.74190999999999</v>
      </c>
      <c r="G57" s="2">
        <v>102.03896999999999</v>
      </c>
      <c r="H57" s="2">
        <v>102.93184917539594</v>
      </c>
      <c r="I57" s="2">
        <v>96.905040000000014</v>
      </c>
      <c r="J57" s="2">
        <v>90.561009999999996</v>
      </c>
      <c r="K57" s="2">
        <v>98.499549999999999</v>
      </c>
      <c r="L57" s="2">
        <v>71.455560000000006</v>
      </c>
      <c r="M57" s="2">
        <v>63.413639131268368</v>
      </c>
      <c r="N57" s="2">
        <v>26.916188100322586</v>
      </c>
      <c r="O57" s="2">
        <v>23.741661225009185</v>
      </c>
      <c r="P57" s="2">
        <v>23.920675105072959</v>
      </c>
      <c r="Q57" s="2">
        <v>23.096447589191708</v>
      </c>
      <c r="R57" s="2">
        <v>19.547125202068703</v>
      </c>
    </row>
    <row r="58" spans="1:18" ht="11.25" customHeight="1" x14ac:dyDescent="0.25">
      <c r="A58" s="55" t="s">
        <v>83</v>
      </c>
      <c r="B58" s="51" t="s">
        <v>84</v>
      </c>
      <c r="C58" s="2">
        <v>325.02149613069611</v>
      </c>
      <c r="D58" s="2">
        <v>334.48752000000002</v>
      </c>
      <c r="E58" s="2">
        <v>345.34971000000002</v>
      </c>
      <c r="F58" s="2">
        <v>368.46090000000004</v>
      </c>
      <c r="G58" s="2">
        <v>369.24123000000003</v>
      </c>
      <c r="H58" s="2">
        <v>293.42218400687847</v>
      </c>
      <c r="I58" s="2">
        <v>310.70274999999998</v>
      </c>
      <c r="J58" s="2">
        <v>330.31359999999995</v>
      </c>
      <c r="K58" s="2">
        <v>312.92931000000004</v>
      </c>
      <c r="L58" s="2">
        <v>234.69110000000003</v>
      </c>
      <c r="M58" s="2">
        <v>343.46314855196613</v>
      </c>
      <c r="N58" s="2">
        <v>479.57860881018792</v>
      </c>
      <c r="O58" s="2">
        <v>447.52554302448209</v>
      </c>
      <c r="P58" s="2">
        <v>483.94944014432065</v>
      </c>
      <c r="Q58" s="2">
        <v>494.38667776643007</v>
      </c>
      <c r="R58" s="2">
        <v>622.67136574236645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45333.11408448391</v>
      </c>
      <c r="D60" s="4">
        <v>48145.99523</v>
      </c>
      <c r="E60" s="4">
        <v>47076.528640000004</v>
      </c>
      <c r="F60" s="4">
        <v>50741.074140000012</v>
      </c>
      <c r="G60" s="4">
        <v>52782.308470000004</v>
      </c>
      <c r="H60" s="4">
        <v>52672.814926662715</v>
      </c>
      <c r="I60" s="4">
        <v>51678.630839999998</v>
      </c>
      <c r="J60" s="4">
        <v>49771.195530000005</v>
      </c>
      <c r="K60" s="4">
        <v>50089.610490000006</v>
      </c>
      <c r="L60" s="4">
        <v>48492.44859</v>
      </c>
      <c r="M60" s="4">
        <v>53951.800865655219</v>
      </c>
      <c r="N60" s="4">
        <v>48969.302541711702</v>
      </c>
      <c r="O60" s="4">
        <v>49292.120942474648</v>
      </c>
      <c r="P60" s="4">
        <v>48988.653541964377</v>
      </c>
      <c r="Q60" s="4">
        <v>45261.086478443736</v>
      </c>
      <c r="R60" s="4">
        <v>45882.893421247347</v>
      </c>
    </row>
    <row r="61" spans="1:18" ht="11.25" customHeight="1" x14ac:dyDescent="0.25">
      <c r="A61" s="46" t="s">
        <v>89</v>
      </c>
      <c r="B61" s="47" t="s">
        <v>90</v>
      </c>
      <c r="C61" s="4">
        <v>49143.860486685866</v>
      </c>
      <c r="D61" s="4">
        <v>49107.028169999998</v>
      </c>
      <c r="E61" s="4">
        <v>50349.221260000006</v>
      </c>
      <c r="F61" s="4">
        <v>54826.153690000006</v>
      </c>
      <c r="G61" s="4">
        <v>55274.582449999987</v>
      </c>
      <c r="H61" s="4">
        <v>58913.708991036932</v>
      </c>
      <c r="I61" s="4">
        <v>62527.962230000005</v>
      </c>
      <c r="J61" s="4">
        <v>68227.856140000004</v>
      </c>
      <c r="K61" s="4">
        <v>72641.358029999989</v>
      </c>
      <c r="L61" s="4">
        <v>76342.741879999987</v>
      </c>
      <c r="M61" s="4">
        <v>82868.190424341286</v>
      </c>
      <c r="N61" s="4">
        <v>78892.074028682371</v>
      </c>
      <c r="O61" s="4">
        <v>83683.546178003598</v>
      </c>
      <c r="P61" s="4">
        <v>84877.086284377787</v>
      </c>
      <c r="Q61" s="4">
        <v>82919.913674687472</v>
      </c>
      <c r="R61" s="4">
        <v>86846.101198756442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426.14884876277762</v>
      </c>
      <c r="D64" s="3">
        <v>468.9</v>
      </c>
      <c r="E64" s="3">
        <v>508.50024999999965</v>
      </c>
      <c r="F64" s="3">
        <v>588.70000000000005</v>
      </c>
      <c r="G64" s="3">
        <v>630.29999999999995</v>
      </c>
      <c r="H64" s="3">
        <v>701.60982134326969</v>
      </c>
      <c r="I64" s="3">
        <v>803.0000000000008</v>
      </c>
      <c r="J64" s="3">
        <v>967.8</v>
      </c>
      <c r="K64" s="3">
        <v>1096.5999999999999</v>
      </c>
      <c r="L64" s="3">
        <v>1276.6214499999999</v>
      </c>
      <c r="M64" s="3">
        <v>1484.5705550778639</v>
      </c>
      <c r="N64" s="3">
        <v>1626.2539409112567</v>
      </c>
      <c r="O64" s="3">
        <v>1725.8049088852497</v>
      </c>
      <c r="P64" s="3">
        <v>1809.186013184293</v>
      </c>
      <c r="Q64" s="3">
        <v>1924.1186586414435</v>
      </c>
      <c r="R64" s="3">
        <v>2033.0319898803245</v>
      </c>
    </row>
    <row r="65" spans="1:18" ht="11.25" customHeight="1" x14ac:dyDescent="0.25">
      <c r="A65" s="50" t="s">
        <v>95</v>
      </c>
      <c r="B65" s="51" t="s">
        <v>96</v>
      </c>
      <c r="C65" s="2">
        <v>426.14884876277762</v>
      </c>
      <c r="D65" s="2">
        <v>468.9</v>
      </c>
      <c r="E65" s="2">
        <v>508.50024999999965</v>
      </c>
      <c r="F65" s="2">
        <v>588.70000000000005</v>
      </c>
      <c r="G65" s="2">
        <v>630.29999999999995</v>
      </c>
      <c r="H65" s="2">
        <v>701.60982134326969</v>
      </c>
      <c r="I65" s="2">
        <v>803.0000000000008</v>
      </c>
      <c r="J65" s="2">
        <v>967.8</v>
      </c>
      <c r="K65" s="2">
        <v>1096.5999999999999</v>
      </c>
      <c r="L65" s="2">
        <v>1276.6214499999999</v>
      </c>
      <c r="M65" s="2">
        <v>1484.5705550778639</v>
      </c>
      <c r="N65" s="2">
        <v>1626.2539409112567</v>
      </c>
      <c r="O65" s="2">
        <v>1725.8049088852497</v>
      </c>
      <c r="P65" s="2">
        <v>1809.186013184293</v>
      </c>
      <c r="Q65" s="2">
        <v>1924.1186586414435</v>
      </c>
      <c r="R65" s="2">
        <v>2033.0319898803245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48275.201845241332</v>
      </c>
      <c r="D68" s="3">
        <v>48190.631020000001</v>
      </c>
      <c r="E68" s="3">
        <v>49377.721010000016</v>
      </c>
      <c r="F68" s="3">
        <v>53733.829730000005</v>
      </c>
      <c r="G68" s="3">
        <v>54136.582449999994</v>
      </c>
      <c r="H68" s="3">
        <v>57766.842649200691</v>
      </c>
      <c r="I68" s="3">
        <v>61278.36652000001</v>
      </c>
      <c r="J68" s="3">
        <v>66812.254459999996</v>
      </c>
      <c r="K68" s="3">
        <v>71072.164769999988</v>
      </c>
      <c r="L68" s="3">
        <v>74570.428409999993</v>
      </c>
      <c r="M68" s="3">
        <v>80940.106923815809</v>
      </c>
      <c r="N68" s="3">
        <v>76799.306282478297</v>
      </c>
      <c r="O68" s="3">
        <v>81484.468124964711</v>
      </c>
      <c r="P68" s="3">
        <v>82568.163006754825</v>
      </c>
      <c r="Q68" s="3">
        <v>80514.186149897054</v>
      </c>
      <c r="R68" s="3">
        <v>84320.951123345381</v>
      </c>
    </row>
    <row r="69" spans="1:18" ht="11.25" customHeight="1" x14ac:dyDescent="0.25">
      <c r="A69" s="50" t="s">
        <v>559</v>
      </c>
      <c r="B69" s="51" t="s">
        <v>101</v>
      </c>
      <c r="C69" s="2">
        <v>46810.408420173211</v>
      </c>
      <c r="D69" s="2">
        <v>46352.641110000004</v>
      </c>
      <c r="E69" s="2">
        <v>47112.530300000013</v>
      </c>
      <c r="F69" s="2">
        <v>51124.579870000009</v>
      </c>
      <c r="G69" s="2">
        <v>50895.804019999996</v>
      </c>
      <c r="H69" s="2">
        <v>53357.73572675926</v>
      </c>
      <c r="I69" s="2">
        <v>54460.315670000018</v>
      </c>
      <c r="J69" s="2">
        <v>57243.432780000003</v>
      </c>
      <c r="K69" s="2">
        <v>59616.43948999999</v>
      </c>
      <c r="L69" s="2">
        <v>60952.144910000003</v>
      </c>
      <c r="M69" s="2">
        <v>65461.709577088477</v>
      </c>
      <c r="N69" s="2">
        <v>60529.61328774727</v>
      </c>
      <c r="O69" s="2">
        <v>64199.567636166619</v>
      </c>
      <c r="P69" s="2">
        <v>66107.046575498243</v>
      </c>
      <c r="Q69" s="2">
        <v>62771.770833328883</v>
      </c>
      <c r="R69" s="2">
        <v>66399.262169797177</v>
      </c>
    </row>
    <row r="70" spans="1:18" ht="11.25" customHeight="1" x14ac:dyDescent="0.25">
      <c r="A70" s="50" t="s">
        <v>106</v>
      </c>
      <c r="B70" s="51" t="s">
        <v>107</v>
      </c>
      <c r="C70" s="2">
        <v>103.51558591254518</v>
      </c>
      <c r="D70" s="2">
        <v>96.102599999999995</v>
      </c>
      <c r="E70" s="2">
        <v>87.901270000000011</v>
      </c>
      <c r="F70" s="2">
        <v>82.14161</v>
      </c>
      <c r="G70" s="2">
        <v>82.098230000000001</v>
      </c>
      <c r="H70" s="2">
        <v>79.7032149876418</v>
      </c>
      <c r="I70" s="2">
        <v>88.098819999999989</v>
      </c>
      <c r="J70" s="2">
        <v>134.79915</v>
      </c>
      <c r="K70" s="2">
        <v>148.26944999999998</v>
      </c>
      <c r="L70" s="2">
        <v>179.89841000000001</v>
      </c>
      <c r="M70" s="2">
        <v>164.99480788611157</v>
      </c>
      <c r="N70" s="2">
        <v>166.90031640966649</v>
      </c>
      <c r="O70" s="2">
        <v>204.66210981752013</v>
      </c>
      <c r="P70" s="2">
        <v>191.76915050821518</v>
      </c>
      <c r="Q70" s="2">
        <v>189.42884326945349</v>
      </c>
      <c r="R70" s="2">
        <v>194.49812301199219</v>
      </c>
    </row>
    <row r="71" spans="1:18" ht="11.25" customHeight="1" x14ac:dyDescent="0.25">
      <c r="A71" s="50" t="s">
        <v>102</v>
      </c>
      <c r="B71" s="51" t="s">
        <v>103</v>
      </c>
      <c r="C71" s="2">
        <v>400.56842265880817</v>
      </c>
      <c r="D71" s="2">
        <v>600.49585000000002</v>
      </c>
      <c r="E71" s="2">
        <v>732.90179999999998</v>
      </c>
      <c r="F71" s="2">
        <v>506.41535999999991</v>
      </c>
      <c r="G71" s="2">
        <v>563.50626</v>
      </c>
      <c r="H71" s="2">
        <v>583.91025613483237</v>
      </c>
      <c r="I71" s="2">
        <v>654.19053000000008</v>
      </c>
      <c r="J71" s="2">
        <v>848.2043299999998</v>
      </c>
      <c r="K71" s="2">
        <v>899.41595000000007</v>
      </c>
      <c r="L71" s="2">
        <v>1103.9969799999997</v>
      </c>
      <c r="M71" s="2">
        <v>1407.9744928512725</v>
      </c>
      <c r="N71" s="2">
        <v>1669.9116210750208</v>
      </c>
      <c r="O71" s="2">
        <v>1891.416854977545</v>
      </c>
      <c r="P71" s="2">
        <v>2243.5254421271256</v>
      </c>
      <c r="Q71" s="2">
        <v>2464.0304596514679</v>
      </c>
      <c r="R71" s="2">
        <v>2630.2936345598782</v>
      </c>
    </row>
    <row r="72" spans="1:18" ht="11.25" customHeight="1" x14ac:dyDescent="0.25">
      <c r="A72" s="55" t="s">
        <v>104</v>
      </c>
      <c r="B72" s="51" t="s">
        <v>105</v>
      </c>
      <c r="C72" s="2">
        <v>250.2388324333148</v>
      </c>
      <c r="D72" s="2">
        <v>304.10878000000002</v>
      </c>
      <c r="E72" s="2">
        <v>333.20828999999992</v>
      </c>
      <c r="F72" s="2">
        <v>582.31133999999997</v>
      </c>
      <c r="G72" s="2">
        <v>628.69484</v>
      </c>
      <c r="H72" s="2">
        <v>470.59918981236206</v>
      </c>
      <c r="I72" s="2">
        <v>501.79554000000007</v>
      </c>
      <c r="J72" s="2">
        <v>712.90051000000005</v>
      </c>
      <c r="K72" s="2">
        <v>337.80394000000001</v>
      </c>
      <c r="L72" s="2">
        <v>366.49787000000003</v>
      </c>
      <c r="M72" s="2">
        <v>401.25236064326202</v>
      </c>
      <c r="N72" s="2">
        <v>526.39075940025339</v>
      </c>
      <c r="O72" s="2">
        <v>581.18237503408523</v>
      </c>
      <c r="P72" s="2">
        <v>730.7012945154213</v>
      </c>
      <c r="Q72" s="2">
        <v>725.52032669219329</v>
      </c>
      <c r="R72" s="2">
        <v>767.44091434573238</v>
      </c>
    </row>
    <row r="73" spans="1:18" ht="11.25" customHeight="1" x14ac:dyDescent="0.25">
      <c r="A73" s="50" t="s">
        <v>338</v>
      </c>
      <c r="B73" s="51" t="s">
        <v>339</v>
      </c>
      <c r="C73" s="2">
        <v>710.47058406343842</v>
      </c>
      <c r="D73" s="2">
        <v>837.28267999999991</v>
      </c>
      <c r="E73" s="2">
        <v>1111.1793500000001</v>
      </c>
      <c r="F73" s="2">
        <v>1438.3815500000003</v>
      </c>
      <c r="G73" s="2">
        <v>1966.4791000000005</v>
      </c>
      <c r="H73" s="2">
        <v>3274.8942615065826</v>
      </c>
      <c r="I73" s="2">
        <v>5573.9659600000005</v>
      </c>
      <c r="J73" s="2">
        <v>7872.9176900000002</v>
      </c>
      <c r="K73" s="2">
        <v>10070.23594</v>
      </c>
      <c r="L73" s="2">
        <v>11967.890240000001</v>
      </c>
      <c r="M73" s="2">
        <v>13504.1756853467</v>
      </c>
      <c r="N73" s="2">
        <v>13906.490297846098</v>
      </c>
      <c r="O73" s="2">
        <v>14607.639148968954</v>
      </c>
      <c r="P73" s="2">
        <v>13295.120544105821</v>
      </c>
      <c r="Q73" s="2">
        <v>14363.435686955052</v>
      </c>
      <c r="R73" s="2">
        <v>14329.456281630597</v>
      </c>
    </row>
    <row r="74" spans="1:18" ht="11.25" customHeight="1" x14ac:dyDescent="0.25">
      <c r="A74" s="52" t="s">
        <v>108</v>
      </c>
      <c r="B74" s="53" t="s">
        <v>109</v>
      </c>
      <c r="C74" s="1">
        <v>58.254518766812119</v>
      </c>
      <c r="D74" s="1">
        <v>65.200770000000006</v>
      </c>
      <c r="E74" s="1">
        <v>158.17945</v>
      </c>
      <c r="F74" s="1">
        <v>240.76044999999999</v>
      </c>
      <c r="G74" s="1">
        <v>304.30212999999998</v>
      </c>
      <c r="H74" s="1">
        <v>573.37619062658268</v>
      </c>
      <c r="I74" s="1">
        <v>876.17357000000004</v>
      </c>
      <c r="J74" s="1">
        <v>1162.6064099999999</v>
      </c>
      <c r="K74" s="1">
        <v>1803.6686999999999</v>
      </c>
      <c r="L74" s="1">
        <v>2241.8111100000001</v>
      </c>
      <c r="M74" s="1">
        <v>2808.2954077117524</v>
      </c>
      <c r="N74" s="1">
        <v>2868.8982874970661</v>
      </c>
      <c r="O74" s="1">
        <v>2827.2353161457363</v>
      </c>
      <c r="P74" s="1">
        <v>2681.1864198314934</v>
      </c>
      <c r="Q74" s="1">
        <v>2663.4134245496612</v>
      </c>
      <c r="R74" s="1">
        <v>2686.9381112868309</v>
      </c>
    </row>
    <row r="75" spans="1:18" ht="11.25" customHeight="1" x14ac:dyDescent="0.25">
      <c r="A75" s="52" t="s">
        <v>340</v>
      </c>
      <c r="B75" s="53" t="s">
        <v>110</v>
      </c>
      <c r="C75" s="1">
        <v>637.83754374081832</v>
      </c>
      <c r="D75" s="1">
        <v>754.08226999999988</v>
      </c>
      <c r="E75" s="1">
        <v>931.39990000000012</v>
      </c>
      <c r="F75" s="1">
        <v>1170.1211000000001</v>
      </c>
      <c r="G75" s="1">
        <v>1624.3773400000002</v>
      </c>
      <c r="H75" s="1">
        <v>2520.9983289752754</v>
      </c>
      <c r="I75" s="1">
        <v>4023.1927400000004</v>
      </c>
      <c r="J75" s="1">
        <v>5979.4108300000007</v>
      </c>
      <c r="K75" s="1">
        <v>7838.4642999999996</v>
      </c>
      <c r="L75" s="1">
        <v>9460.6785500000005</v>
      </c>
      <c r="M75" s="1">
        <v>10456.890879949418</v>
      </c>
      <c r="N75" s="1">
        <v>10931.87879872604</v>
      </c>
      <c r="O75" s="1">
        <v>11727.762161044611</v>
      </c>
      <c r="P75" s="1">
        <v>10570.225338128752</v>
      </c>
      <c r="Q75" s="1">
        <v>11645.375031977774</v>
      </c>
      <c r="R75" s="1">
        <v>11592.336532001817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14.378521555807993</v>
      </c>
      <c r="D77" s="1">
        <v>17.999639999999996</v>
      </c>
      <c r="E77" s="1">
        <v>21.6</v>
      </c>
      <c r="F77" s="1">
        <v>27.499999999999996</v>
      </c>
      <c r="G77" s="1">
        <v>37.799630000000001</v>
      </c>
      <c r="H77" s="1">
        <v>180.51974190472444</v>
      </c>
      <c r="I77" s="1">
        <v>674.59965000000011</v>
      </c>
      <c r="J77" s="1">
        <v>730.90045000000009</v>
      </c>
      <c r="K77" s="1">
        <v>428.10293999999999</v>
      </c>
      <c r="L77" s="1">
        <v>265.40057999999999</v>
      </c>
      <c r="M77" s="1">
        <v>238.98939768553041</v>
      </c>
      <c r="N77" s="1">
        <v>105.71321162299289</v>
      </c>
      <c r="O77" s="1">
        <v>52.641671778605534</v>
      </c>
      <c r="P77" s="1">
        <v>43.708786145574393</v>
      </c>
      <c r="Q77" s="1">
        <v>54.647230427617025</v>
      </c>
      <c r="R77" s="1">
        <v>50.181638341950389</v>
      </c>
    </row>
    <row r="78" spans="1:18" ht="11.25" customHeight="1" x14ac:dyDescent="0.25">
      <c r="A78" s="54" t="s">
        <v>115</v>
      </c>
      <c r="B78" s="58" t="s">
        <v>116</v>
      </c>
      <c r="C78" s="3">
        <v>442.50979268176019</v>
      </c>
      <c r="D78" s="3">
        <v>447.49715000000003</v>
      </c>
      <c r="E78" s="3">
        <v>463.00000000000006</v>
      </c>
      <c r="F78" s="3">
        <v>503.62396000000001</v>
      </c>
      <c r="G78" s="3">
        <v>507.7</v>
      </c>
      <c r="H78" s="3">
        <v>445.25652049297844</v>
      </c>
      <c r="I78" s="3">
        <v>446.59571</v>
      </c>
      <c r="J78" s="3">
        <v>447.80168000000003</v>
      </c>
      <c r="K78" s="3">
        <v>472.59325999999999</v>
      </c>
      <c r="L78" s="3">
        <v>495.69202000000007</v>
      </c>
      <c r="M78" s="3">
        <v>443.51294544759673</v>
      </c>
      <c r="N78" s="3">
        <v>466.51380529282466</v>
      </c>
      <c r="O78" s="3">
        <v>473.27314415363787</v>
      </c>
      <c r="P78" s="3">
        <v>499.73726443867713</v>
      </c>
      <c r="Q78" s="3">
        <v>481.60886614896162</v>
      </c>
      <c r="R78" s="3">
        <v>492.11808553072501</v>
      </c>
    </row>
    <row r="79" spans="1:18" ht="11.25" customHeight="1" x14ac:dyDescent="0.25">
      <c r="A79" s="59" t="s">
        <v>117</v>
      </c>
      <c r="B79" s="47" t="s">
        <v>118</v>
      </c>
      <c r="C79" s="4">
        <v>217399.8520661596</v>
      </c>
      <c r="D79" s="4">
        <v>222970.35749999995</v>
      </c>
      <c r="E79" s="4">
        <v>225463.21781</v>
      </c>
      <c r="F79" s="4">
        <v>231062.41529999999</v>
      </c>
      <c r="G79" s="4">
        <v>236090.19592000003</v>
      </c>
      <c r="H79" s="4">
        <v>239442.65347617806</v>
      </c>
      <c r="I79" s="4">
        <v>243773.5442</v>
      </c>
      <c r="J79" s="4">
        <v>245233.12523000003</v>
      </c>
      <c r="K79" s="4">
        <v>246281.89139999999</v>
      </c>
      <c r="L79" s="4">
        <v>233447.46578999999</v>
      </c>
      <c r="M79" s="4">
        <v>244080.20246698288</v>
      </c>
      <c r="N79" s="4">
        <v>239473.98898511264</v>
      </c>
      <c r="O79" s="4">
        <v>240047.58628733293</v>
      </c>
      <c r="P79" s="4">
        <v>237983.23836137922</v>
      </c>
      <c r="Q79" s="4">
        <v>232383.77227891708</v>
      </c>
      <c r="R79" s="4">
        <v>235664.55477539188</v>
      </c>
    </row>
    <row r="80" spans="1:18" ht="11.25" customHeight="1" x14ac:dyDescent="0.25">
      <c r="A80" s="59" t="s">
        <v>560</v>
      </c>
      <c r="B80" s="47">
        <v>7200</v>
      </c>
      <c r="C80" s="4">
        <v>1039.242449393015</v>
      </c>
      <c r="D80" s="4">
        <v>1031.9994799999999</v>
      </c>
      <c r="E80" s="4">
        <v>1090.5001199999999</v>
      </c>
      <c r="F80" s="4">
        <v>1471.29774</v>
      </c>
      <c r="G80" s="4">
        <v>1620.20101</v>
      </c>
      <c r="H80" s="4">
        <v>1475.7573386970855</v>
      </c>
      <c r="I80" s="4">
        <v>1645.1985400000001</v>
      </c>
      <c r="J80" s="4">
        <v>1828.1006699999998</v>
      </c>
      <c r="K80" s="4">
        <v>2338.30033</v>
      </c>
      <c r="L80" s="4">
        <v>2550.8994400000001</v>
      </c>
      <c r="M80" s="4">
        <v>2748.4236865305529</v>
      </c>
      <c r="N80" s="4">
        <v>2855.4261749670786</v>
      </c>
      <c r="O80" s="4">
        <v>2776.7022782783238</v>
      </c>
      <c r="P80" s="4">
        <v>3157.6140490564958</v>
      </c>
      <c r="Q80" s="4">
        <v>3382.2965771396271</v>
      </c>
      <c r="R80" s="4">
        <v>3455.7656240754814</v>
      </c>
    </row>
    <row r="81" spans="1:18" ht="11.25" customHeight="1" x14ac:dyDescent="0.25">
      <c r="A81" s="48" t="s">
        <v>119</v>
      </c>
      <c r="B81" s="49" t="s">
        <v>120</v>
      </c>
      <c r="C81" s="3">
        <v>816.99634864006282</v>
      </c>
      <c r="D81" s="3">
        <v>695.59339999999997</v>
      </c>
      <c r="E81" s="3">
        <v>718.29973000000007</v>
      </c>
      <c r="F81" s="3">
        <v>824.29751999999996</v>
      </c>
      <c r="G81" s="3">
        <v>927.09341000000006</v>
      </c>
      <c r="H81" s="3">
        <v>912.36756495655084</v>
      </c>
      <c r="I81" s="3">
        <v>1045.4987599999999</v>
      </c>
      <c r="J81" s="3">
        <v>988.38654999999983</v>
      </c>
      <c r="K81" s="3">
        <v>1944.29243</v>
      </c>
      <c r="L81" s="3">
        <v>2027.1919799999996</v>
      </c>
      <c r="M81" s="3">
        <v>2183.2187743834111</v>
      </c>
      <c r="N81" s="3">
        <v>2176.3637105395273</v>
      </c>
      <c r="O81" s="3">
        <v>2105.2350784963346</v>
      </c>
      <c r="P81" s="3">
        <v>2202.9707853028312</v>
      </c>
      <c r="Q81" s="3">
        <v>2401.8820106014218</v>
      </c>
      <c r="R81" s="3">
        <v>2480.3664968559892</v>
      </c>
    </row>
    <row r="82" spans="1:18" ht="11.25" customHeight="1" x14ac:dyDescent="0.25">
      <c r="A82" s="48" t="s">
        <v>121</v>
      </c>
      <c r="B82" s="49" t="s">
        <v>122</v>
      </c>
      <c r="C82" s="3">
        <v>222.24610075295203</v>
      </c>
      <c r="D82" s="3">
        <v>336.40608000000003</v>
      </c>
      <c r="E82" s="3">
        <v>372.20038999999997</v>
      </c>
      <c r="F82" s="3">
        <v>647.0002199999999</v>
      </c>
      <c r="G82" s="3">
        <v>693.10760000000005</v>
      </c>
      <c r="H82" s="3">
        <v>563.38977374053468</v>
      </c>
      <c r="I82" s="3">
        <v>599.69978000000003</v>
      </c>
      <c r="J82" s="3">
        <v>839.71412000000009</v>
      </c>
      <c r="K82" s="3">
        <v>394.00789999999995</v>
      </c>
      <c r="L82" s="3">
        <v>523.70745999999997</v>
      </c>
      <c r="M82" s="3">
        <v>565.20491214714139</v>
      </c>
      <c r="N82" s="3">
        <v>679.06246442755003</v>
      </c>
      <c r="O82" s="3">
        <v>671.46719978198928</v>
      </c>
      <c r="P82" s="3">
        <v>954.64326375366431</v>
      </c>
      <c r="Q82" s="3">
        <v>980.41456653820478</v>
      </c>
      <c r="R82" s="3">
        <v>975.39912721949258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366</v>
      </c>
      <c r="B1" s="43" t="s">
        <v>258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330517.30763096566</v>
      </c>
      <c r="D2" s="30">
        <v>329502.10415271652</v>
      </c>
      <c r="E2" s="30">
        <v>326911.07477745845</v>
      </c>
      <c r="F2" s="30">
        <v>334967.99633985071</v>
      </c>
      <c r="G2" s="30">
        <v>333199.27161861421</v>
      </c>
      <c r="H2" s="30">
        <v>327865.34426312568</v>
      </c>
      <c r="I2" s="30">
        <v>322259.11597863969</v>
      </c>
      <c r="J2" s="30">
        <v>324940.86526331614</v>
      </c>
      <c r="K2" s="30">
        <v>312419.37528999994</v>
      </c>
      <c r="L2" s="30">
        <v>265868.09348000004</v>
      </c>
      <c r="M2" s="30">
        <v>285951.91582050914</v>
      </c>
      <c r="N2" s="30">
        <v>282055.71794296271</v>
      </c>
      <c r="O2" s="30">
        <v>276747.11440504249</v>
      </c>
      <c r="P2" s="30">
        <v>276226.37556489045</v>
      </c>
      <c r="Q2" s="30">
        <v>272559.32592795265</v>
      </c>
      <c r="R2" s="30">
        <v>273308.1794808929</v>
      </c>
    </row>
    <row r="3" spans="1:18" ht="11.25" customHeight="1" x14ac:dyDescent="0.25">
      <c r="A3" s="46" t="s">
        <v>4</v>
      </c>
      <c r="B3" s="47" t="s">
        <v>5</v>
      </c>
      <c r="C3" s="4">
        <v>48926.620165553235</v>
      </c>
      <c r="D3" s="4">
        <v>46086.071899999966</v>
      </c>
      <c r="E3" s="4">
        <v>43525.102199999972</v>
      </c>
      <c r="F3" s="4">
        <v>45157.073840000019</v>
      </c>
      <c r="G3" s="4">
        <v>43596.237889999982</v>
      </c>
      <c r="H3" s="4">
        <v>41725.578849195183</v>
      </c>
      <c r="I3" s="4">
        <v>41997.111210000017</v>
      </c>
      <c r="J3" s="4">
        <v>42501.629029999996</v>
      </c>
      <c r="K3" s="4">
        <v>40107.618159999998</v>
      </c>
      <c r="L3" s="4">
        <v>30026.184970000017</v>
      </c>
      <c r="M3" s="4">
        <v>34961.080500323063</v>
      </c>
      <c r="N3" s="4">
        <v>35499.945351588598</v>
      </c>
      <c r="O3" s="4">
        <v>34433.685209964962</v>
      </c>
      <c r="P3" s="4">
        <v>34063.905490430399</v>
      </c>
      <c r="Q3" s="4">
        <v>34687.809547028344</v>
      </c>
      <c r="R3" s="4">
        <v>34896.833239865176</v>
      </c>
    </row>
    <row r="4" spans="1:18" ht="11.25" customHeight="1" x14ac:dyDescent="0.25">
      <c r="A4" s="48" t="s">
        <v>304</v>
      </c>
      <c r="B4" s="49" t="s">
        <v>305</v>
      </c>
      <c r="C4" s="3">
        <v>45181.956013553478</v>
      </c>
      <c r="D4" s="3">
        <v>43263.197839999979</v>
      </c>
      <c r="E4" s="3">
        <v>40846.817759999976</v>
      </c>
      <c r="F4" s="3">
        <v>41731.633250000006</v>
      </c>
      <c r="G4" s="3">
        <v>40409.175849999978</v>
      </c>
      <c r="H4" s="3">
        <v>38607.945785265525</v>
      </c>
      <c r="I4" s="3">
        <v>38811.703860000016</v>
      </c>
      <c r="J4" s="3">
        <v>39614.070499999994</v>
      </c>
      <c r="K4" s="3">
        <v>37153.296430000009</v>
      </c>
      <c r="L4" s="3">
        <v>27223.583780000015</v>
      </c>
      <c r="M4" s="3">
        <v>32510.924269388528</v>
      </c>
      <c r="N4" s="3">
        <v>32759.560431666028</v>
      </c>
      <c r="O4" s="3">
        <v>31760.261701048243</v>
      </c>
      <c r="P4" s="3">
        <v>31480.379212232478</v>
      </c>
      <c r="Q4" s="3">
        <v>32117.782332557108</v>
      </c>
      <c r="R4" s="3">
        <v>32412.52954224452</v>
      </c>
    </row>
    <row r="5" spans="1:18" ht="11.25" customHeight="1" x14ac:dyDescent="0.25">
      <c r="A5" s="50" t="s">
        <v>306</v>
      </c>
      <c r="B5" s="51" t="s">
        <v>307</v>
      </c>
      <c r="C5" s="2">
        <v>20935.942595328663</v>
      </c>
      <c r="D5" s="2">
        <v>20397.321009999974</v>
      </c>
      <c r="E5" s="2">
        <v>18827.876019999989</v>
      </c>
      <c r="F5" s="2">
        <v>19101.373140000003</v>
      </c>
      <c r="G5" s="2">
        <v>19544.453699999976</v>
      </c>
      <c r="H5" s="2">
        <v>19484.578596095147</v>
      </c>
      <c r="I5" s="2">
        <v>19134.393850000011</v>
      </c>
      <c r="J5" s="2">
        <v>20289.422979999988</v>
      </c>
      <c r="K5" s="2">
        <v>19123.154549999999</v>
      </c>
      <c r="L5" s="2">
        <v>13632.608810000012</v>
      </c>
      <c r="M5" s="2">
        <v>17588.863722526363</v>
      </c>
      <c r="N5" s="2">
        <v>18077.062632026609</v>
      </c>
      <c r="O5" s="2">
        <v>18209.336239959073</v>
      </c>
      <c r="P5" s="2">
        <v>18335.056233167375</v>
      </c>
      <c r="Q5" s="2">
        <v>19462.903761528636</v>
      </c>
      <c r="R5" s="2">
        <v>20272.720480698503</v>
      </c>
    </row>
    <row r="6" spans="1:18" ht="11.25" customHeight="1" x14ac:dyDescent="0.25">
      <c r="A6" s="52" t="s">
        <v>6</v>
      </c>
      <c r="B6" s="53" t="s">
        <v>7</v>
      </c>
      <c r="C6" s="1">
        <v>56.704878309584579</v>
      </c>
      <c r="D6" s="1">
        <v>55.053250000000226</v>
      </c>
      <c r="E6" s="1">
        <v>136.20217000002106</v>
      </c>
      <c r="F6" s="1">
        <v>880.5669100000099</v>
      </c>
      <c r="G6" s="1">
        <v>441.91021999997594</v>
      </c>
      <c r="H6" s="1">
        <v>616.89531067008579</v>
      </c>
      <c r="I6" s="1">
        <v>630.56704000000514</v>
      </c>
      <c r="J6" s="1">
        <v>688.64215000001116</v>
      </c>
      <c r="K6" s="1">
        <v>688.47710000000382</v>
      </c>
      <c r="L6" s="1">
        <v>459.62165000000232</v>
      </c>
      <c r="M6" s="1">
        <v>752.5199400439775</v>
      </c>
      <c r="N6" s="1">
        <v>1880.4570282068946</v>
      </c>
      <c r="O6" s="1">
        <v>1963.7795587550706</v>
      </c>
      <c r="P6" s="1">
        <v>2112.1511109468779</v>
      </c>
      <c r="Q6" s="1">
        <v>1545.9170652906432</v>
      </c>
      <c r="R6" s="1">
        <v>1781.7401238083107</v>
      </c>
    </row>
    <row r="7" spans="1:18" ht="11.25" customHeight="1" x14ac:dyDescent="0.25">
      <c r="A7" s="52" t="s">
        <v>8</v>
      </c>
      <c r="B7" s="53" t="s">
        <v>9</v>
      </c>
      <c r="C7" s="1">
        <v>1344.2709685943751</v>
      </c>
      <c r="D7" s="1">
        <v>1802.2961599999974</v>
      </c>
      <c r="E7" s="1">
        <v>1668.7625699999655</v>
      </c>
      <c r="F7" s="1">
        <v>1821.2436900000016</v>
      </c>
      <c r="G7" s="1">
        <v>2110.0307199999997</v>
      </c>
      <c r="H7" s="1">
        <v>2280.2840396981069</v>
      </c>
      <c r="I7" s="1">
        <v>2144.3199000000131</v>
      </c>
      <c r="J7" s="1">
        <v>2408.2196699999845</v>
      </c>
      <c r="K7" s="1">
        <v>2096.7685199999964</v>
      </c>
      <c r="L7" s="1">
        <v>1585.0953000000138</v>
      </c>
      <c r="M7" s="1">
        <v>1727.3562183419576</v>
      </c>
      <c r="N7" s="1">
        <v>2038.8465878426221</v>
      </c>
      <c r="O7" s="1">
        <v>2313.42455093327</v>
      </c>
      <c r="P7" s="1">
        <v>2644.7357248508738</v>
      </c>
      <c r="Q7" s="1">
        <v>2842.0093209204947</v>
      </c>
      <c r="R7" s="1">
        <v>2844.1551627559625</v>
      </c>
    </row>
    <row r="8" spans="1:18" ht="11.25" customHeight="1" x14ac:dyDescent="0.25">
      <c r="A8" s="52" t="s">
        <v>10</v>
      </c>
      <c r="B8" s="53" t="s">
        <v>11</v>
      </c>
      <c r="C8" s="1">
        <v>19390.512857464902</v>
      </c>
      <c r="D8" s="1">
        <v>18397.889809999982</v>
      </c>
      <c r="E8" s="1">
        <v>16900.482479999995</v>
      </c>
      <c r="F8" s="1">
        <v>16280.069849999993</v>
      </c>
      <c r="G8" s="1">
        <v>16847.369049999998</v>
      </c>
      <c r="H8" s="1">
        <v>16309.282748464375</v>
      </c>
      <c r="I8" s="1">
        <v>16000.516899999997</v>
      </c>
      <c r="J8" s="1">
        <v>17000.553749999992</v>
      </c>
      <c r="K8" s="1">
        <v>16078.901969999999</v>
      </c>
      <c r="L8" s="1">
        <v>11436.276169999996</v>
      </c>
      <c r="M8" s="1">
        <v>14917.555823807899</v>
      </c>
      <c r="N8" s="1">
        <v>13987.727157542986</v>
      </c>
      <c r="O8" s="1">
        <v>13652.718523198364</v>
      </c>
      <c r="P8" s="1">
        <v>13298.095996655984</v>
      </c>
      <c r="Q8" s="1">
        <v>14796.873446022564</v>
      </c>
      <c r="R8" s="1">
        <v>15309.755543300547</v>
      </c>
    </row>
    <row r="9" spans="1:18" ht="11.25" customHeight="1" x14ac:dyDescent="0.25">
      <c r="A9" s="52" t="s">
        <v>12</v>
      </c>
      <c r="B9" s="53" t="s">
        <v>13</v>
      </c>
      <c r="C9" s="1">
        <v>144.4538909598044</v>
      </c>
      <c r="D9" s="1">
        <v>142.08178999999674</v>
      </c>
      <c r="E9" s="1">
        <v>122.42880000000001</v>
      </c>
      <c r="F9" s="1">
        <v>119.49268999999998</v>
      </c>
      <c r="G9" s="1">
        <v>145.14371</v>
      </c>
      <c r="H9" s="1">
        <v>278.11649726258042</v>
      </c>
      <c r="I9" s="1">
        <v>358.99000999999998</v>
      </c>
      <c r="J9" s="1">
        <v>192.00741000000011</v>
      </c>
      <c r="K9" s="1">
        <v>259.00695999999999</v>
      </c>
      <c r="L9" s="1">
        <v>151.61569</v>
      </c>
      <c r="M9" s="1">
        <v>191.43174033252447</v>
      </c>
      <c r="N9" s="1">
        <v>170.03185843410324</v>
      </c>
      <c r="O9" s="1">
        <v>279.41360707237072</v>
      </c>
      <c r="P9" s="1">
        <v>280.07340071364325</v>
      </c>
      <c r="Q9" s="1">
        <v>278.1039292949315</v>
      </c>
      <c r="R9" s="1">
        <v>337.06965083367942</v>
      </c>
    </row>
    <row r="10" spans="1:18" ht="11.25" customHeight="1" x14ac:dyDescent="0.25">
      <c r="A10" s="50" t="s">
        <v>14</v>
      </c>
      <c r="B10" s="51" t="s">
        <v>15</v>
      </c>
      <c r="C10" s="2">
        <v>18.893474783850248</v>
      </c>
      <c r="D10" s="2">
        <v>26.600010000000008</v>
      </c>
      <c r="E10" s="2">
        <v>17.499789999999983</v>
      </c>
      <c r="F10" s="2">
        <v>44.798619999999993</v>
      </c>
      <c r="G10" s="2">
        <v>44.099090000000004</v>
      </c>
      <c r="H10" s="2">
        <v>6.9979787615746822</v>
      </c>
      <c r="I10" s="2">
        <v>3.4999999999999973</v>
      </c>
      <c r="J10" s="2">
        <v>0</v>
      </c>
      <c r="K10" s="2">
        <v>17.499979999999997</v>
      </c>
      <c r="L10" s="2">
        <v>2.1003500000000006</v>
      </c>
      <c r="M10" s="2">
        <v>0</v>
      </c>
      <c r="N10" s="2">
        <v>8.389782148947722</v>
      </c>
      <c r="O10" s="2">
        <v>40.583776407462551</v>
      </c>
      <c r="P10" s="2">
        <v>15.398730981149734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23997.493520061496</v>
      </c>
      <c r="D11" s="2">
        <v>22802.375950000009</v>
      </c>
      <c r="E11" s="2">
        <v>21905.139069999994</v>
      </c>
      <c r="F11" s="2">
        <v>22506.259940000004</v>
      </c>
      <c r="G11" s="2">
        <v>20702.721870000001</v>
      </c>
      <c r="H11" s="2">
        <v>18988.483896525875</v>
      </c>
      <c r="I11" s="2">
        <v>19614.409380000001</v>
      </c>
      <c r="J11" s="2">
        <v>19207.629529999998</v>
      </c>
      <c r="K11" s="2">
        <v>17846.063099999999</v>
      </c>
      <c r="L11" s="2">
        <v>13374.571050000002</v>
      </c>
      <c r="M11" s="2">
        <v>14841.022294311031</v>
      </c>
      <c r="N11" s="2">
        <v>14530.916024186978</v>
      </c>
      <c r="O11" s="2">
        <v>13361.756307910056</v>
      </c>
      <c r="P11" s="2">
        <v>12966.935888422791</v>
      </c>
      <c r="Q11" s="2">
        <v>12498.206830233206</v>
      </c>
      <c r="R11" s="2">
        <v>12074.995450687969</v>
      </c>
    </row>
    <row r="12" spans="1:18" ht="11.25" customHeight="1" x14ac:dyDescent="0.25">
      <c r="A12" s="52" t="s">
        <v>16</v>
      </c>
      <c r="B12" s="53" t="s">
        <v>17</v>
      </c>
      <c r="C12" s="1">
        <v>23997.493520061496</v>
      </c>
      <c r="D12" s="1">
        <v>22802.375950000009</v>
      </c>
      <c r="E12" s="1">
        <v>21905.139069999994</v>
      </c>
      <c r="F12" s="1">
        <v>22506.259940000004</v>
      </c>
      <c r="G12" s="1">
        <v>20702.721870000001</v>
      </c>
      <c r="H12" s="1">
        <v>18988.483896525875</v>
      </c>
      <c r="I12" s="1">
        <v>19614.409380000001</v>
      </c>
      <c r="J12" s="1">
        <v>19207.629529999998</v>
      </c>
      <c r="K12" s="1">
        <v>17846.063099999999</v>
      </c>
      <c r="L12" s="1">
        <v>13374.571050000002</v>
      </c>
      <c r="M12" s="1">
        <v>14841.022294311031</v>
      </c>
      <c r="N12" s="1">
        <v>14530.916024186978</v>
      </c>
      <c r="O12" s="1">
        <v>13361.756307910056</v>
      </c>
      <c r="P12" s="1">
        <v>12966.935888422791</v>
      </c>
      <c r="Q12" s="1">
        <v>12498.206830233206</v>
      </c>
      <c r="R12" s="1">
        <v>12074.995450687969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229.62642337947179</v>
      </c>
      <c r="D14" s="2">
        <v>36.900870000000005</v>
      </c>
      <c r="E14" s="2">
        <v>96.302880000000016</v>
      </c>
      <c r="F14" s="2">
        <v>79.201549999999997</v>
      </c>
      <c r="G14" s="2">
        <v>117.90119000000001</v>
      </c>
      <c r="H14" s="2">
        <v>127.88531388291665</v>
      </c>
      <c r="I14" s="2">
        <v>59.400630000000007</v>
      </c>
      <c r="J14" s="2">
        <v>117.01799000000001</v>
      </c>
      <c r="K14" s="2">
        <v>166.5788</v>
      </c>
      <c r="L14" s="2">
        <v>214.30356999999998</v>
      </c>
      <c r="M14" s="2">
        <v>81.038252551134434</v>
      </c>
      <c r="N14" s="2">
        <v>143.19199330349755</v>
      </c>
      <c r="O14" s="2">
        <v>148.58537677164358</v>
      </c>
      <c r="P14" s="2">
        <v>162.988359661169</v>
      </c>
      <c r="Q14" s="2">
        <v>156.67174079526737</v>
      </c>
      <c r="R14" s="2">
        <v>64.8136108580469</v>
      </c>
    </row>
    <row r="15" spans="1:18" ht="11.25" customHeight="1" x14ac:dyDescent="0.25">
      <c r="A15" s="54" t="s">
        <v>310</v>
      </c>
      <c r="B15" s="49" t="s">
        <v>311</v>
      </c>
      <c r="C15" s="3">
        <v>3693.3799411894297</v>
      </c>
      <c r="D15" s="3">
        <v>2775.1501299999995</v>
      </c>
      <c r="E15" s="3">
        <v>2637.6288300000001</v>
      </c>
      <c r="F15" s="3">
        <v>3392.5961199999997</v>
      </c>
      <c r="G15" s="3">
        <v>3135.9184700000001</v>
      </c>
      <c r="H15" s="3">
        <v>3042.8415047173135</v>
      </c>
      <c r="I15" s="3">
        <v>3126.969129999999</v>
      </c>
      <c r="J15" s="3">
        <v>2806.8698100000006</v>
      </c>
      <c r="K15" s="3">
        <v>2878.2214900000008</v>
      </c>
      <c r="L15" s="3">
        <v>2760.8403300000004</v>
      </c>
      <c r="M15" s="3">
        <v>2409.1593487840937</v>
      </c>
      <c r="N15" s="3">
        <v>2667.3899541270844</v>
      </c>
      <c r="O15" s="3">
        <v>2623.250517331629</v>
      </c>
      <c r="P15" s="3">
        <v>2542.5359565654944</v>
      </c>
      <c r="Q15" s="3">
        <v>2535.3977730502102</v>
      </c>
      <c r="R15" s="3">
        <v>2468.6847378044295</v>
      </c>
    </row>
    <row r="16" spans="1:18" ht="11.25" customHeight="1" x14ac:dyDescent="0.25">
      <c r="A16" s="50" t="s">
        <v>22</v>
      </c>
      <c r="B16" s="51" t="s">
        <v>23</v>
      </c>
      <c r="C16" s="2">
        <v>2084.3574852220072</v>
      </c>
      <c r="D16" s="2">
        <v>1244.1202899999998</v>
      </c>
      <c r="E16" s="2">
        <v>1225.0138100000001</v>
      </c>
      <c r="F16" s="2">
        <v>1614.4763399999997</v>
      </c>
      <c r="G16" s="2">
        <v>1347.8574500000002</v>
      </c>
      <c r="H16" s="2">
        <v>1397.957539011516</v>
      </c>
      <c r="I16" s="2">
        <v>1431.1729399999999</v>
      </c>
      <c r="J16" s="2">
        <v>1029.6976600000003</v>
      </c>
      <c r="K16" s="2">
        <v>1113.5751199999997</v>
      </c>
      <c r="L16" s="2">
        <v>1260.3970600000002</v>
      </c>
      <c r="M16" s="2">
        <v>721.88229207560494</v>
      </c>
      <c r="N16" s="2">
        <v>746.88548359787114</v>
      </c>
      <c r="O16" s="2">
        <v>751.34198529244259</v>
      </c>
      <c r="P16" s="2">
        <v>691.48766226270743</v>
      </c>
      <c r="Q16" s="2">
        <v>660.04282374211118</v>
      </c>
      <c r="R16" s="2">
        <v>647.72990118979226</v>
      </c>
    </row>
    <row r="17" spans="1:18" ht="11.25" customHeight="1" x14ac:dyDescent="0.25">
      <c r="A17" s="55" t="s">
        <v>25</v>
      </c>
      <c r="B17" s="51" t="s">
        <v>26</v>
      </c>
      <c r="C17" s="2">
        <v>302.53638211903973</v>
      </c>
      <c r="D17" s="2">
        <v>322.60630000000003</v>
      </c>
      <c r="E17" s="2">
        <v>293.00079000000005</v>
      </c>
      <c r="F17" s="2">
        <v>296.73633000000001</v>
      </c>
      <c r="G17" s="2">
        <v>242.24099000000001</v>
      </c>
      <c r="H17" s="2">
        <v>236.65974058454552</v>
      </c>
      <c r="I17" s="2">
        <v>299.90551999999997</v>
      </c>
      <c r="J17" s="2">
        <v>307.82646000000005</v>
      </c>
      <c r="K17" s="2">
        <v>288.08958999999999</v>
      </c>
      <c r="L17" s="2">
        <v>219.27782000000002</v>
      </c>
      <c r="M17" s="2">
        <v>255.15697832028553</v>
      </c>
      <c r="N17" s="2">
        <v>247.14323693112618</v>
      </c>
      <c r="O17" s="2">
        <v>207.15726503828353</v>
      </c>
      <c r="P17" s="2">
        <v>181.02506610059106</v>
      </c>
      <c r="Q17" s="2">
        <v>199.61562616934546</v>
      </c>
      <c r="R17" s="2">
        <v>186.30633341783354</v>
      </c>
    </row>
    <row r="18" spans="1:18" ht="11.25" customHeight="1" x14ac:dyDescent="0.25">
      <c r="A18" s="56" t="s">
        <v>312</v>
      </c>
      <c r="B18" s="51" t="s">
        <v>24</v>
      </c>
      <c r="C18" s="2">
        <v>1306.0083170361902</v>
      </c>
      <c r="D18" s="2">
        <v>1207.92354</v>
      </c>
      <c r="E18" s="2">
        <v>1119.6142299999999</v>
      </c>
      <c r="F18" s="2">
        <v>1480.8845899999999</v>
      </c>
      <c r="G18" s="2">
        <v>1545.3203300000002</v>
      </c>
      <c r="H18" s="2">
        <v>1407.7465283875356</v>
      </c>
      <c r="I18" s="2">
        <v>1395.3904600000001</v>
      </c>
      <c r="J18" s="2">
        <v>1468.8456599999993</v>
      </c>
      <c r="K18" s="2">
        <v>1476.05772</v>
      </c>
      <c r="L18" s="2">
        <v>1280.6664099999998</v>
      </c>
      <c r="M18" s="2">
        <v>1431.1646716473076</v>
      </c>
      <c r="N18" s="2">
        <v>1671.9280405838977</v>
      </c>
      <c r="O18" s="2">
        <v>1663.3187275407145</v>
      </c>
      <c r="P18" s="2">
        <v>1669.0678605253513</v>
      </c>
      <c r="Q18" s="2">
        <v>1674.7838191435048</v>
      </c>
      <c r="R18" s="2">
        <v>1634.1707070085949</v>
      </c>
    </row>
    <row r="19" spans="1:18" ht="11.25" customHeight="1" x14ac:dyDescent="0.25">
      <c r="A19" s="55" t="s">
        <v>27</v>
      </c>
      <c r="B19" s="51" t="s">
        <v>28</v>
      </c>
      <c r="C19" s="2">
        <v>0.47775681219212807</v>
      </c>
      <c r="D19" s="2">
        <v>0.5</v>
      </c>
      <c r="E19" s="2">
        <v>0</v>
      </c>
      <c r="F19" s="2">
        <v>0.49886000000000053</v>
      </c>
      <c r="G19" s="2">
        <v>0.49969999999999892</v>
      </c>
      <c r="H19" s="2">
        <v>0.47769673371673527</v>
      </c>
      <c r="I19" s="2">
        <v>0.50020999999999916</v>
      </c>
      <c r="J19" s="2">
        <v>0.50002999999999886</v>
      </c>
      <c r="K19" s="2">
        <v>0.49906000000000006</v>
      </c>
      <c r="L19" s="2">
        <v>0.49904000000000082</v>
      </c>
      <c r="M19" s="2">
        <v>0.95540674089551558</v>
      </c>
      <c r="N19" s="2">
        <v>1.4331930141889684</v>
      </c>
      <c r="O19" s="2">
        <v>1.4325394601880532</v>
      </c>
      <c r="P19" s="2">
        <v>0.95536767684481561</v>
      </c>
      <c r="Q19" s="2">
        <v>0.95550399524868723</v>
      </c>
      <c r="R19" s="2">
        <v>0.47779618820863234</v>
      </c>
    </row>
    <row r="20" spans="1:18" ht="11.25" customHeight="1" x14ac:dyDescent="0.25">
      <c r="A20" s="48" t="s">
        <v>29</v>
      </c>
      <c r="B20" s="49" t="s">
        <v>30</v>
      </c>
      <c r="C20" s="3">
        <v>51.284210810323437</v>
      </c>
      <c r="D20" s="3">
        <v>47.723930000000003</v>
      </c>
      <c r="E20" s="3">
        <v>40.655610000000003</v>
      </c>
      <c r="F20" s="3">
        <v>32.844470000000001</v>
      </c>
      <c r="G20" s="3">
        <v>51.143570000000004</v>
      </c>
      <c r="H20" s="3">
        <v>74.791559212344751</v>
      </c>
      <c r="I20" s="3">
        <v>58.438220000000001</v>
      </c>
      <c r="J20" s="3">
        <v>80.688720000000004</v>
      </c>
      <c r="K20" s="3">
        <v>76.100239999999999</v>
      </c>
      <c r="L20" s="3">
        <v>41.760860000000001</v>
      </c>
      <c r="M20" s="3">
        <v>40.996882150446702</v>
      </c>
      <c r="N20" s="3">
        <v>72.994965795491169</v>
      </c>
      <c r="O20" s="3">
        <v>50.172991585095566</v>
      </c>
      <c r="P20" s="3">
        <v>40.990321632409568</v>
      </c>
      <c r="Q20" s="3">
        <v>34.629441421031679</v>
      </c>
      <c r="R20" s="3">
        <v>15.618959816236714</v>
      </c>
    </row>
    <row r="21" spans="1:18" ht="11.25" customHeight="1" x14ac:dyDescent="0.25">
      <c r="A21" s="46" t="s">
        <v>31</v>
      </c>
      <c r="B21" s="47" t="s">
        <v>32</v>
      </c>
      <c r="C21" s="4">
        <v>50104.636576613309</v>
      </c>
      <c r="D21" s="4">
        <v>51474.536392716596</v>
      </c>
      <c r="E21" s="4">
        <v>50398.489707458459</v>
      </c>
      <c r="F21" s="4">
        <v>51817.311799850671</v>
      </c>
      <c r="G21" s="4">
        <v>49586.923988614217</v>
      </c>
      <c r="H21" s="4">
        <v>47111.566532528406</v>
      </c>
      <c r="I21" s="4">
        <v>46380.322718639596</v>
      </c>
      <c r="J21" s="4">
        <v>46100.002163316167</v>
      </c>
      <c r="K21" s="4">
        <v>42955.302819999997</v>
      </c>
      <c r="L21" s="4">
        <v>36027.989690000002</v>
      </c>
      <c r="M21" s="4">
        <v>35036.222405383036</v>
      </c>
      <c r="N21" s="4">
        <v>32154.399426965734</v>
      </c>
      <c r="O21" s="4">
        <v>30070.106111263602</v>
      </c>
      <c r="P21" s="4">
        <v>27041.755507887785</v>
      </c>
      <c r="Q21" s="4">
        <v>25862.100674039564</v>
      </c>
      <c r="R21" s="4">
        <v>26418.516862064742</v>
      </c>
    </row>
    <row r="22" spans="1:18" ht="11.25" customHeight="1" x14ac:dyDescent="0.25">
      <c r="A22" s="48" t="s">
        <v>313</v>
      </c>
      <c r="B22" s="49" t="s">
        <v>314</v>
      </c>
      <c r="C22" s="3">
        <v>13.017687931502538</v>
      </c>
      <c r="D22" s="3">
        <v>17.095360000005961</v>
      </c>
      <c r="E22" s="3">
        <v>17.799650000002678</v>
      </c>
      <c r="F22" s="3">
        <v>15.099950000015411</v>
      </c>
      <c r="G22" s="3">
        <v>16.100210000005923</v>
      </c>
      <c r="H22" s="3">
        <v>14.020262365974999</v>
      </c>
      <c r="I22" s="3">
        <v>13.09959000001532</v>
      </c>
      <c r="J22" s="3">
        <v>60.79843999999116</v>
      </c>
      <c r="K22" s="3">
        <v>12.09997999999905</v>
      </c>
      <c r="L22" s="3">
        <v>27.452219999998039</v>
      </c>
      <c r="M22" s="3">
        <v>13.232115326091222</v>
      </c>
      <c r="N22" s="3">
        <v>12.061717779695755</v>
      </c>
      <c r="O22" s="3">
        <v>14.378545332893628</v>
      </c>
      <c r="P22" s="3">
        <v>15.566732693315686</v>
      </c>
      <c r="Q22" s="3">
        <v>11.703441397081871</v>
      </c>
      <c r="R22" s="3">
        <v>7.0937094428438083</v>
      </c>
    </row>
    <row r="23" spans="1:18" ht="11.25" customHeight="1" x14ac:dyDescent="0.25">
      <c r="A23" s="50" t="s">
        <v>315</v>
      </c>
      <c r="B23" s="51" t="s">
        <v>316</v>
      </c>
      <c r="C23" s="2">
        <v>13.017687931502538</v>
      </c>
      <c r="D23" s="2">
        <v>17.095360000005961</v>
      </c>
      <c r="E23" s="2">
        <v>17.799650000002678</v>
      </c>
      <c r="F23" s="2">
        <v>15.099950000015411</v>
      </c>
      <c r="G23" s="2">
        <v>16.100210000005923</v>
      </c>
      <c r="H23" s="2">
        <v>14.020262365974999</v>
      </c>
      <c r="I23" s="2">
        <v>13.09959000001532</v>
      </c>
      <c r="J23" s="2">
        <v>60.79843999999116</v>
      </c>
      <c r="K23" s="2">
        <v>12.09997999999905</v>
      </c>
      <c r="L23" s="2">
        <v>27.452219999998039</v>
      </c>
      <c r="M23" s="2">
        <v>13.232115326091222</v>
      </c>
      <c r="N23" s="2">
        <v>12.061717779695755</v>
      </c>
      <c r="O23" s="2">
        <v>14.378545332893628</v>
      </c>
      <c r="P23" s="2">
        <v>15.566732693315686</v>
      </c>
      <c r="Q23" s="2">
        <v>11.703441397081871</v>
      </c>
      <c r="R23" s="2">
        <v>7.0937094428438083</v>
      </c>
    </row>
    <row r="24" spans="1:18" ht="11.25" customHeight="1" x14ac:dyDescent="0.25">
      <c r="A24" s="52" t="s">
        <v>33</v>
      </c>
      <c r="B24" s="53" t="s">
        <v>34</v>
      </c>
      <c r="C24" s="1">
        <v>13.017687931502538</v>
      </c>
      <c r="D24" s="1">
        <v>17.095360000005961</v>
      </c>
      <c r="E24" s="1">
        <v>17.799650000002678</v>
      </c>
      <c r="F24" s="1">
        <v>15.099950000015411</v>
      </c>
      <c r="G24" s="1">
        <v>16.100210000005923</v>
      </c>
      <c r="H24" s="1">
        <v>14.020262365974999</v>
      </c>
      <c r="I24" s="1">
        <v>13.09959000001532</v>
      </c>
      <c r="J24" s="1">
        <v>13.100079999991157</v>
      </c>
      <c r="K24" s="1">
        <v>12.09997999999905</v>
      </c>
      <c r="L24" s="1">
        <v>12.10001999999804</v>
      </c>
      <c r="M24" s="1">
        <v>12.06172323134524</v>
      </c>
      <c r="N24" s="1">
        <v>12.061717779695755</v>
      </c>
      <c r="O24" s="1">
        <v>12.013954988156911</v>
      </c>
      <c r="P24" s="1">
        <v>12.013948600360891</v>
      </c>
      <c r="Q24" s="1">
        <v>6.9743022269249195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47.698360000000001</v>
      </c>
      <c r="K25" s="1">
        <v>0</v>
      </c>
      <c r="L25" s="1">
        <v>15.3522</v>
      </c>
      <c r="M25" s="1">
        <v>1.1703920947459823</v>
      </c>
      <c r="N25" s="1">
        <v>0</v>
      </c>
      <c r="O25" s="1">
        <v>2.3645903447367171</v>
      </c>
      <c r="P25" s="1">
        <v>3.5527840929547931</v>
      </c>
      <c r="Q25" s="1">
        <v>4.7291391701569525</v>
      </c>
      <c r="R25" s="1">
        <v>7.0937094428438083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50091.618888681813</v>
      </c>
      <c r="D30" s="3">
        <v>51457.44103271659</v>
      </c>
      <c r="E30" s="3">
        <v>50380.690057458451</v>
      </c>
      <c r="F30" s="3">
        <v>51802.211849850653</v>
      </c>
      <c r="G30" s="3">
        <v>49570.823778614213</v>
      </c>
      <c r="H30" s="3">
        <v>47097.546270162427</v>
      </c>
      <c r="I30" s="3">
        <v>46367.223128639584</v>
      </c>
      <c r="J30" s="3">
        <v>46039.203723316175</v>
      </c>
      <c r="K30" s="3">
        <v>42943.202839999998</v>
      </c>
      <c r="L30" s="3">
        <v>36000.53747000001</v>
      </c>
      <c r="M30" s="3">
        <v>35022.990290056943</v>
      </c>
      <c r="N30" s="3">
        <v>32142.337709186038</v>
      </c>
      <c r="O30" s="3">
        <v>30055.727565930705</v>
      </c>
      <c r="P30" s="3">
        <v>27026.188775194471</v>
      </c>
      <c r="Q30" s="3">
        <v>25850.397232642481</v>
      </c>
      <c r="R30" s="3">
        <v>26411.423152621897</v>
      </c>
    </row>
    <row r="31" spans="1:18" ht="11.25" customHeight="1" x14ac:dyDescent="0.25">
      <c r="A31" s="50" t="s">
        <v>321</v>
      </c>
      <c r="B31" s="51" t="s">
        <v>322</v>
      </c>
      <c r="C31" s="2">
        <v>3005.2747278533116</v>
      </c>
      <c r="D31" s="2">
        <v>3291.70732</v>
      </c>
      <c r="E31" s="2">
        <v>3561.9279400000005</v>
      </c>
      <c r="F31" s="2">
        <v>4247.9345300000004</v>
      </c>
      <c r="G31" s="2">
        <v>3792.8151299999995</v>
      </c>
      <c r="H31" s="2">
        <v>3407.6791548430265</v>
      </c>
      <c r="I31" s="2">
        <v>3849.0309099999999</v>
      </c>
      <c r="J31" s="2">
        <v>4559.64635</v>
      </c>
      <c r="K31" s="2">
        <v>3980.5906699999996</v>
      </c>
      <c r="L31" s="2">
        <v>3544.6674700000003</v>
      </c>
      <c r="M31" s="2">
        <v>3612.1318871522949</v>
      </c>
      <c r="N31" s="2">
        <v>3312.6938587815835</v>
      </c>
      <c r="O31" s="2">
        <v>3280.2411259303472</v>
      </c>
      <c r="P31" s="2">
        <v>3201.0113280540445</v>
      </c>
      <c r="Q31" s="2">
        <v>3243.2173177648838</v>
      </c>
      <c r="R31" s="2">
        <v>3212.9153266305643</v>
      </c>
    </row>
    <row r="32" spans="1:18" ht="11.25" customHeight="1" x14ac:dyDescent="0.25">
      <c r="A32" s="52" t="s">
        <v>323</v>
      </c>
      <c r="B32" s="53" t="s">
        <v>43</v>
      </c>
      <c r="C32" s="1">
        <v>2910.6925276451761</v>
      </c>
      <c r="D32" s="1">
        <v>3194.80258</v>
      </c>
      <c r="E32" s="1">
        <v>3476.8276500000006</v>
      </c>
      <c r="F32" s="1">
        <v>4159.2377999999999</v>
      </c>
      <c r="G32" s="1">
        <v>3690.0098899999998</v>
      </c>
      <c r="H32" s="1">
        <v>3309.5139241300185</v>
      </c>
      <c r="I32" s="1">
        <v>3768.43525</v>
      </c>
      <c r="J32" s="1">
        <v>4495.4454699999997</v>
      </c>
      <c r="K32" s="1">
        <v>3970.3912399999995</v>
      </c>
      <c r="L32" s="1">
        <v>3544.6674700000003</v>
      </c>
      <c r="M32" s="1">
        <v>3612.1318871522949</v>
      </c>
      <c r="N32" s="1">
        <v>3312.6938587815835</v>
      </c>
      <c r="O32" s="1">
        <v>3280.2411259303472</v>
      </c>
      <c r="P32" s="1">
        <v>3201.0113280540445</v>
      </c>
      <c r="Q32" s="1">
        <v>3243.2173177648838</v>
      </c>
      <c r="R32" s="1">
        <v>3212.9153266305643</v>
      </c>
    </row>
    <row r="33" spans="1:18" ht="11.25" customHeight="1" x14ac:dyDescent="0.25">
      <c r="A33" s="52" t="s">
        <v>44</v>
      </c>
      <c r="B33" s="53" t="s">
        <v>45</v>
      </c>
      <c r="C33" s="1">
        <v>94.582200208135603</v>
      </c>
      <c r="D33" s="1">
        <v>96.904740000000004</v>
      </c>
      <c r="E33" s="1">
        <v>85.100290000000001</v>
      </c>
      <c r="F33" s="1">
        <v>88.696730000000002</v>
      </c>
      <c r="G33" s="1">
        <v>102.80524</v>
      </c>
      <c r="H33" s="1">
        <v>98.165230713007958</v>
      </c>
      <c r="I33" s="1">
        <v>80.595660000000009</v>
      </c>
      <c r="J33" s="1">
        <v>64.200879999999998</v>
      </c>
      <c r="K33" s="1">
        <v>10.19943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5248.2270597737424</v>
      </c>
      <c r="D34" s="2">
        <v>4781.7995900000042</v>
      </c>
      <c r="E34" s="2">
        <v>4686.3877999999959</v>
      </c>
      <c r="F34" s="2">
        <v>4539.7611799999995</v>
      </c>
      <c r="G34" s="2">
        <v>4041.2541499999984</v>
      </c>
      <c r="H34" s="2">
        <v>3999.6228675662542</v>
      </c>
      <c r="I34" s="2">
        <v>4250.0840999999991</v>
      </c>
      <c r="J34" s="2">
        <v>4262.3598799999991</v>
      </c>
      <c r="K34" s="2">
        <v>3655.2078099999985</v>
      </c>
      <c r="L34" s="2">
        <v>3355.3997099999997</v>
      </c>
      <c r="M34" s="2">
        <v>3486.7817183273378</v>
      </c>
      <c r="N34" s="2">
        <v>3447.9805121986656</v>
      </c>
      <c r="O34" s="2">
        <v>3080.16917407242</v>
      </c>
      <c r="P34" s="2">
        <v>2583.9577429295982</v>
      </c>
      <c r="Q34" s="2">
        <v>2792.8757663612082</v>
      </c>
      <c r="R34" s="2">
        <v>2831.5436450428742</v>
      </c>
    </row>
    <row r="35" spans="1:18" ht="11.25" customHeight="1" x14ac:dyDescent="0.25">
      <c r="A35" s="50" t="s">
        <v>324</v>
      </c>
      <c r="B35" s="51" t="s">
        <v>325</v>
      </c>
      <c r="C35" s="2">
        <v>117.74942759979218</v>
      </c>
      <c r="D35" s="2">
        <v>102.89771000000302</v>
      </c>
      <c r="E35" s="2">
        <v>324.69092999999992</v>
      </c>
      <c r="F35" s="2">
        <v>387.1180200000008</v>
      </c>
      <c r="G35" s="2">
        <v>381.39778999999851</v>
      </c>
      <c r="H35" s="2">
        <v>386.25930402981453</v>
      </c>
      <c r="I35" s="2">
        <v>356.00055999999984</v>
      </c>
      <c r="J35" s="2">
        <v>456.78602000000097</v>
      </c>
      <c r="K35" s="2">
        <v>294.10161999999974</v>
      </c>
      <c r="L35" s="2">
        <v>297.50399999999894</v>
      </c>
      <c r="M35" s="2">
        <v>225.92490767027766</v>
      </c>
      <c r="N35" s="2">
        <v>63.056213032723853</v>
      </c>
      <c r="O35" s="2">
        <v>518.17618747202698</v>
      </c>
      <c r="P35" s="2">
        <v>346.80364305722139</v>
      </c>
      <c r="Q35" s="2">
        <v>350.91054179114735</v>
      </c>
      <c r="R35" s="2">
        <v>53.405738512797143</v>
      </c>
    </row>
    <row r="36" spans="1:18" ht="11.25" customHeight="1" x14ac:dyDescent="0.25">
      <c r="A36" s="57" t="s">
        <v>47</v>
      </c>
      <c r="B36" s="53" t="s">
        <v>48</v>
      </c>
      <c r="C36" s="1">
        <v>116.6985071665806</v>
      </c>
      <c r="D36" s="1">
        <v>101.79949000000302</v>
      </c>
      <c r="E36" s="1">
        <v>323.59300999999994</v>
      </c>
      <c r="F36" s="1">
        <v>386.01860000000079</v>
      </c>
      <c r="G36" s="1">
        <v>380.29776999999854</v>
      </c>
      <c r="H36" s="1">
        <v>386.25930402981453</v>
      </c>
      <c r="I36" s="1">
        <v>356.00055999999984</v>
      </c>
      <c r="J36" s="1">
        <v>456.78602000000097</v>
      </c>
      <c r="K36" s="1">
        <v>294.10161999999974</v>
      </c>
      <c r="L36" s="1">
        <v>297.50399999999894</v>
      </c>
      <c r="M36" s="1">
        <v>225.92490767027766</v>
      </c>
      <c r="N36" s="1">
        <v>63.056213032723853</v>
      </c>
      <c r="O36" s="1">
        <v>518.17618747202698</v>
      </c>
      <c r="P36" s="1">
        <v>346.80364305722139</v>
      </c>
      <c r="Q36" s="1">
        <v>350.91054179114735</v>
      </c>
      <c r="R36" s="1">
        <v>53.405738512797143</v>
      </c>
    </row>
    <row r="37" spans="1:18" ht="11.25" customHeight="1" x14ac:dyDescent="0.25">
      <c r="A37" s="52" t="s">
        <v>49</v>
      </c>
      <c r="B37" s="53" t="s">
        <v>50</v>
      </c>
      <c r="C37" s="1">
        <v>1.0509204332115729</v>
      </c>
      <c r="D37" s="1">
        <v>1.0982200000000049</v>
      </c>
      <c r="E37" s="1">
        <v>1.0979199999999949</v>
      </c>
      <c r="F37" s="1">
        <v>1.0994200000000021</v>
      </c>
      <c r="G37" s="1">
        <v>1.1000200000000007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1513.2075728322168</v>
      </c>
      <c r="D38" s="2">
        <v>1778.5541800000005</v>
      </c>
      <c r="E38" s="2">
        <v>1513.7725199999995</v>
      </c>
      <c r="F38" s="2">
        <v>1510.909809999999</v>
      </c>
      <c r="G38" s="2">
        <v>1725.5980499999996</v>
      </c>
      <c r="H38" s="2">
        <v>1780.8346019686414</v>
      </c>
      <c r="I38" s="2">
        <v>1825.7201799999987</v>
      </c>
      <c r="J38" s="2">
        <v>1658.2936399999996</v>
      </c>
      <c r="K38" s="2">
        <v>1657.3926199999996</v>
      </c>
      <c r="L38" s="2">
        <v>1657.6777100000006</v>
      </c>
      <c r="M38" s="2">
        <v>1694.309435824485</v>
      </c>
      <c r="N38" s="2">
        <v>1488.3891413083461</v>
      </c>
      <c r="O38" s="2">
        <v>1484.2647188901476</v>
      </c>
      <c r="P38" s="2">
        <v>1550.1358097238356</v>
      </c>
      <c r="Q38" s="2">
        <v>1417.5111326563976</v>
      </c>
      <c r="R38" s="2">
        <v>1399.3232069788116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49.29779913401029</v>
      </c>
      <c r="D40" s="1">
        <v>51.399850000000868</v>
      </c>
      <c r="E40" s="1">
        <v>53.400289999999927</v>
      </c>
      <c r="F40" s="1">
        <v>50.300319999999317</v>
      </c>
      <c r="G40" s="1">
        <v>54.100589999998931</v>
      </c>
      <c r="H40" s="1">
        <v>61.669959070224493</v>
      </c>
      <c r="I40" s="1">
        <v>65.798559999998616</v>
      </c>
      <c r="J40" s="1">
        <v>21.899319999999705</v>
      </c>
      <c r="K40" s="1">
        <v>16.400589999999738</v>
      </c>
      <c r="L40" s="1">
        <v>14.500130000000325</v>
      </c>
      <c r="M40" s="1">
        <v>22.738178611617002</v>
      </c>
      <c r="N40" s="1">
        <v>18.606171034038027</v>
      </c>
      <c r="O40" s="1">
        <v>13.470945959701595</v>
      </c>
      <c r="P40" s="1">
        <v>15.548729403297614</v>
      </c>
      <c r="Q40" s="1">
        <v>13.494714089216984</v>
      </c>
      <c r="R40" s="1">
        <v>6.3055120501488204</v>
      </c>
    </row>
    <row r="41" spans="1:18" ht="11.25" customHeight="1" x14ac:dyDescent="0.25">
      <c r="A41" s="52" t="s">
        <v>51</v>
      </c>
      <c r="B41" s="53" t="s">
        <v>52</v>
      </c>
      <c r="C41" s="1">
        <v>1463.9097736982064</v>
      </c>
      <c r="D41" s="1">
        <v>1727.1543299999996</v>
      </c>
      <c r="E41" s="1">
        <v>1460.3722299999995</v>
      </c>
      <c r="F41" s="1">
        <v>1460.6094899999996</v>
      </c>
      <c r="G41" s="1">
        <v>1671.4974600000007</v>
      </c>
      <c r="H41" s="1">
        <v>1719.1646428984168</v>
      </c>
      <c r="I41" s="1">
        <v>1759.9216200000001</v>
      </c>
      <c r="J41" s="1">
        <v>1636.3943199999999</v>
      </c>
      <c r="K41" s="1">
        <v>1640.9920299999999</v>
      </c>
      <c r="L41" s="1">
        <v>1643.1775800000003</v>
      </c>
      <c r="M41" s="1">
        <v>1671.571257212868</v>
      </c>
      <c r="N41" s="1">
        <v>1469.7829702743081</v>
      </c>
      <c r="O41" s="1">
        <v>1470.793772930446</v>
      </c>
      <c r="P41" s="1">
        <v>1534.587080320538</v>
      </c>
      <c r="Q41" s="1">
        <v>1404.0164185671806</v>
      </c>
      <c r="R41" s="1">
        <v>1393.0176949286629</v>
      </c>
    </row>
    <row r="42" spans="1:18" ht="11.25" customHeight="1" x14ac:dyDescent="0.25">
      <c r="A42" s="55" t="s">
        <v>57</v>
      </c>
      <c r="B42" s="51" t="s">
        <v>58</v>
      </c>
      <c r="C42" s="2">
        <v>11.608022585547701</v>
      </c>
      <c r="D42" s="2">
        <v>10.598990000000001</v>
      </c>
      <c r="E42" s="2">
        <v>10.60078</v>
      </c>
      <c r="F42" s="2">
        <v>7.39975</v>
      </c>
      <c r="G42" s="2">
        <v>7.39832</v>
      </c>
      <c r="H42" s="2">
        <v>6.3533192355757215</v>
      </c>
      <c r="I42" s="2">
        <v>7.3987100000000003</v>
      </c>
      <c r="J42" s="2">
        <v>7.4005099999999997</v>
      </c>
      <c r="K42" s="2">
        <v>90.688329999999993</v>
      </c>
      <c r="L42" s="2">
        <v>17.19979</v>
      </c>
      <c r="M42" s="2">
        <v>176.55737677615079</v>
      </c>
      <c r="N42" s="2">
        <v>107.05037537442885</v>
      </c>
      <c r="O42" s="2">
        <v>204.83797040085835</v>
      </c>
      <c r="P42" s="2">
        <v>116.96244822836313</v>
      </c>
      <c r="Q42" s="2">
        <v>38.884096715857282</v>
      </c>
      <c r="R42" s="2">
        <v>51.948819254651674</v>
      </c>
    </row>
    <row r="43" spans="1:18" ht="11.25" customHeight="1" x14ac:dyDescent="0.25">
      <c r="A43" s="50" t="s">
        <v>59</v>
      </c>
      <c r="B43" s="51" t="s">
        <v>60</v>
      </c>
      <c r="C43" s="2">
        <v>13993.27329483942</v>
      </c>
      <c r="D43" s="2">
        <v>15054.744452716583</v>
      </c>
      <c r="E43" s="2">
        <v>14551.656197458458</v>
      </c>
      <c r="F43" s="2">
        <v>14416.95422985066</v>
      </c>
      <c r="G43" s="2">
        <v>13590.739558614223</v>
      </c>
      <c r="H43" s="2">
        <v>13605.532555899596</v>
      </c>
      <c r="I43" s="2">
        <v>12124.361838639585</v>
      </c>
      <c r="J43" s="2">
        <v>12602.607193316178</v>
      </c>
      <c r="K43" s="2">
        <v>11816.910870000003</v>
      </c>
      <c r="L43" s="2">
        <v>10252.77411</v>
      </c>
      <c r="M43" s="2">
        <v>10179.752900683263</v>
      </c>
      <c r="N43" s="2">
        <v>9311.6671797608597</v>
      </c>
      <c r="O43" s="2">
        <v>9148.900538251286</v>
      </c>
      <c r="P43" s="2">
        <v>8333.4268253856662</v>
      </c>
      <c r="Q43" s="2">
        <v>8025.4114065816884</v>
      </c>
      <c r="R43" s="2">
        <v>8545.3438208741554</v>
      </c>
    </row>
    <row r="44" spans="1:18" ht="11.25" customHeight="1" x14ac:dyDescent="0.25">
      <c r="A44" s="50" t="s">
        <v>328</v>
      </c>
      <c r="B44" s="51" t="s">
        <v>61</v>
      </c>
      <c r="C44" s="2">
        <v>18434.221239913546</v>
      </c>
      <c r="D44" s="2">
        <v>18265.14286</v>
      </c>
      <c r="E44" s="2">
        <v>17243.519880000003</v>
      </c>
      <c r="F44" s="2">
        <v>17368.590950000002</v>
      </c>
      <c r="G44" s="2">
        <v>15748.260599999998</v>
      </c>
      <c r="H44" s="2">
        <v>13586.818967493085</v>
      </c>
      <c r="I44" s="2">
        <v>14017.474440000002</v>
      </c>
      <c r="J44" s="2">
        <v>13009.337950000005</v>
      </c>
      <c r="K44" s="2">
        <v>11796.234800000002</v>
      </c>
      <c r="L44" s="2">
        <v>9014.5761299999995</v>
      </c>
      <c r="M44" s="2">
        <v>7816.1174314845384</v>
      </c>
      <c r="N44" s="2">
        <v>6972.3915104552898</v>
      </c>
      <c r="O44" s="2">
        <v>5634.9055617757203</v>
      </c>
      <c r="P44" s="2">
        <v>5107.9893070098096</v>
      </c>
      <c r="Q44" s="2">
        <v>4518.2894285196871</v>
      </c>
      <c r="R44" s="2">
        <v>4540.939178084127</v>
      </c>
    </row>
    <row r="45" spans="1:18" ht="11.25" customHeight="1" x14ac:dyDescent="0.25">
      <c r="A45" s="50" t="s">
        <v>329</v>
      </c>
      <c r="B45" s="51" t="s">
        <v>330</v>
      </c>
      <c r="C45" s="2">
        <v>7768.0575432842234</v>
      </c>
      <c r="D45" s="2">
        <v>8171.9959299999991</v>
      </c>
      <c r="E45" s="2">
        <v>8488.1340100000016</v>
      </c>
      <c r="F45" s="2">
        <v>9323.5433799999992</v>
      </c>
      <c r="G45" s="2">
        <v>10283.36018</v>
      </c>
      <c r="H45" s="2">
        <v>10324.445499126441</v>
      </c>
      <c r="I45" s="2">
        <v>9937.1523900000029</v>
      </c>
      <c r="J45" s="2">
        <v>9482.7721799999999</v>
      </c>
      <c r="K45" s="2">
        <v>9652.0761199999997</v>
      </c>
      <c r="L45" s="2">
        <v>7860.73855</v>
      </c>
      <c r="M45" s="2">
        <v>7831.4146321385961</v>
      </c>
      <c r="N45" s="2">
        <v>7439.1089182741371</v>
      </c>
      <c r="O45" s="2">
        <v>6704.232289137899</v>
      </c>
      <c r="P45" s="2">
        <v>5785.9016708059289</v>
      </c>
      <c r="Q45" s="2">
        <v>5463.2975422516092</v>
      </c>
      <c r="R45" s="2">
        <v>5776.0034172439136</v>
      </c>
    </row>
    <row r="46" spans="1:18" ht="11.25" customHeight="1" x14ac:dyDescent="0.25">
      <c r="A46" s="52" t="s">
        <v>62</v>
      </c>
      <c r="B46" s="53" t="s">
        <v>63</v>
      </c>
      <c r="C46" s="1">
        <v>1.0543400159392027</v>
      </c>
      <c r="D46" s="1">
        <v>2.0999799999999995</v>
      </c>
      <c r="E46" s="1">
        <v>2.1000100000000002</v>
      </c>
      <c r="F46" s="1">
        <v>2.1000399999999999</v>
      </c>
      <c r="G46" s="1">
        <v>2.1000199999999998</v>
      </c>
      <c r="H46" s="1">
        <v>2.1086977066475923</v>
      </c>
      <c r="I46" s="1">
        <v>3.1623899999999994</v>
      </c>
      <c r="J46" s="1">
        <v>5.2579599999999997</v>
      </c>
      <c r="K46" s="1">
        <v>5.2374500000000008</v>
      </c>
      <c r="L46" s="1">
        <v>5.2376100000000001</v>
      </c>
      <c r="M46" s="1">
        <v>5.2678821875947293</v>
      </c>
      <c r="N46" s="1">
        <v>4.2037073485704788</v>
      </c>
      <c r="O46" s="1">
        <v>5.2625826303360324</v>
      </c>
      <c r="P46" s="1">
        <v>4.2099465344142839</v>
      </c>
      <c r="Q46" s="1">
        <v>5.2625503376839209</v>
      </c>
      <c r="R46" s="1">
        <v>5.2628698466044117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7467.2788167220306</v>
      </c>
      <c r="D49" s="1">
        <v>7533.4028500000004</v>
      </c>
      <c r="E49" s="1">
        <v>7680.0460500000008</v>
      </c>
      <c r="F49" s="1">
        <v>8432.3109600000007</v>
      </c>
      <c r="G49" s="1">
        <v>8960.996799999999</v>
      </c>
      <c r="H49" s="1">
        <v>9388.4441447472163</v>
      </c>
      <c r="I49" s="1">
        <v>9032.9597000000012</v>
      </c>
      <c r="J49" s="1">
        <v>8624.0083600000016</v>
      </c>
      <c r="K49" s="1">
        <v>8808.7736399999994</v>
      </c>
      <c r="L49" s="1">
        <v>7546.8062</v>
      </c>
      <c r="M49" s="1">
        <v>7438.1433701436226</v>
      </c>
      <c r="N49" s="1">
        <v>7038.9005133498831</v>
      </c>
      <c r="O49" s="1">
        <v>6276.3132106491121</v>
      </c>
      <c r="P49" s="1">
        <v>5457.6564447143428</v>
      </c>
      <c r="Q49" s="1">
        <v>4960.3596750535808</v>
      </c>
      <c r="R49" s="1">
        <v>5296.3909445397776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44.872869999999999</v>
      </c>
      <c r="J50" s="1">
        <v>0</v>
      </c>
      <c r="K50" s="1">
        <v>11.19998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299.72438654625341</v>
      </c>
      <c r="D51" s="1">
        <v>636.49310000000003</v>
      </c>
      <c r="E51" s="1">
        <v>805.98794999999984</v>
      </c>
      <c r="F51" s="1">
        <v>889.1323799999999</v>
      </c>
      <c r="G51" s="1">
        <v>1320.2633599999999</v>
      </c>
      <c r="H51" s="1">
        <v>933.89265667257723</v>
      </c>
      <c r="I51" s="1">
        <v>856.1574300000002</v>
      </c>
      <c r="J51" s="1">
        <v>853.50585999999987</v>
      </c>
      <c r="K51" s="1">
        <v>826.86505000000011</v>
      </c>
      <c r="L51" s="1">
        <v>308.69474000000002</v>
      </c>
      <c r="M51" s="1">
        <v>388.00337980737766</v>
      </c>
      <c r="N51" s="1">
        <v>396.00469757568447</v>
      </c>
      <c r="O51" s="1">
        <v>422.65649585844898</v>
      </c>
      <c r="P51" s="1">
        <v>324.03527955717237</v>
      </c>
      <c r="Q51" s="1">
        <v>497.67531686034522</v>
      </c>
      <c r="R51" s="1">
        <v>474.3496028575305</v>
      </c>
    </row>
    <row r="52" spans="1:18" ht="11.25" customHeight="1" x14ac:dyDescent="0.25">
      <c r="A52" s="46" t="s">
        <v>74</v>
      </c>
      <c r="B52" s="47" t="s">
        <v>75</v>
      </c>
      <c r="C52" s="4">
        <v>112638.65532225749</v>
      </c>
      <c r="D52" s="4">
        <v>112711.38081</v>
      </c>
      <c r="E52" s="4">
        <v>111861.02560000004</v>
      </c>
      <c r="F52" s="4">
        <v>112903.08702000002</v>
      </c>
      <c r="G52" s="4">
        <v>109773.5352</v>
      </c>
      <c r="H52" s="4">
        <v>107382.55339230396</v>
      </c>
      <c r="I52" s="4">
        <v>101297.58983999997</v>
      </c>
      <c r="J52" s="4">
        <v>101893.18169</v>
      </c>
      <c r="K52" s="4">
        <v>97481.11198999999</v>
      </c>
      <c r="L52" s="4">
        <v>81954.917430000016</v>
      </c>
      <c r="M52" s="4">
        <v>89976.40570591882</v>
      </c>
      <c r="N52" s="4">
        <v>87848.317090448822</v>
      </c>
      <c r="O52" s="4">
        <v>88218.09765610547</v>
      </c>
      <c r="P52" s="4">
        <v>90957.749676858482</v>
      </c>
      <c r="Q52" s="4">
        <v>87987.79647938897</v>
      </c>
      <c r="R52" s="4">
        <v>86634.275858552108</v>
      </c>
    </row>
    <row r="53" spans="1:18" ht="11.25" customHeight="1" x14ac:dyDescent="0.25">
      <c r="A53" s="48" t="s">
        <v>76</v>
      </c>
      <c r="B53" s="49" t="s">
        <v>77</v>
      </c>
      <c r="C53" s="3">
        <v>101789.2531961206</v>
      </c>
      <c r="D53" s="3">
        <v>102630.14709999997</v>
      </c>
      <c r="E53" s="3">
        <v>102080.96188</v>
      </c>
      <c r="F53" s="3">
        <v>103346.42691000002</v>
      </c>
      <c r="G53" s="3">
        <v>100027.59082</v>
      </c>
      <c r="H53" s="3">
        <v>98141.802888511374</v>
      </c>
      <c r="I53" s="3">
        <v>91856.983939999976</v>
      </c>
      <c r="J53" s="3">
        <v>92771.656899999987</v>
      </c>
      <c r="K53" s="3">
        <v>88935.179600000018</v>
      </c>
      <c r="L53" s="3">
        <v>75805.493659999993</v>
      </c>
      <c r="M53" s="3">
        <v>82260.616441438498</v>
      </c>
      <c r="N53" s="3">
        <v>80042.275684998516</v>
      </c>
      <c r="O53" s="3">
        <v>80383.819871693762</v>
      </c>
      <c r="P53" s="3">
        <v>83336.534399138429</v>
      </c>
      <c r="Q53" s="3">
        <v>80429.752947960747</v>
      </c>
      <c r="R53" s="3">
        <v>79017.4416550038</v>
      </c>
    </row>
    <row r="54" spans="1:18" ht="11.25" customHeight="1" x14ac:dyDescent="0.25">
      <c r="A54" s="48" t="s">
        <v>331</v>
      </c>
      <c r="B54" s="49" t="s">
        <v>332</v>
      </c>
      <c r="C54" s="3">
        <v>10849.402126136918</v>
      </c>
      <c r="D54" s="3">
        <v>10081.233709999999</v>
      </c>
      <c r="E54" s="3">
        <v>9780.0637200000019</v>
      </c>
      <c r="F54" s="3">
        <v>9556.6601099999989</v>
      </c>
      <c r="G54" s="3">
        <v>9745.944379999999</v>
      </c>
      <c r="H54" s="3">
        <v>9240.7505037925621</v>
      </c>
      <c r="I54" s="3">
        <v>9440.6059000000023</v>
      </c>
      <c r="J54" s="3">
        <v>9121.5247900000031</v>
      </c>
      <c r="K54" s="3">
        <v>8545.9323899999999</v>
      </c>
      <c r="L54" s="3">
        <v>6149.4237700000003</v>
      </c>
      <c r="M54" s="3">
        <v>7715.7892644803178</v>
      </c>
      <c r="N54" s="3">
        <v>7806.0414054502817</v>
      </c>
      <c r="O54" s="3">
        <v>7834.2777844117209</v>
      </c>
      <c r="P54" s="3">
        <v>7621.2152777200654</v>
      </c>
      <c r="Q54" s="3">
        <v>7558.0435314282231</v>
      </c>
      <c r="R54" s="3">
        <v>7616.8342035482874</v>
      </c>
    </row>
    <row r="55" spans="1:18" ht="11.25" customHeight="1" x14ac:dyDescent="0.25">
      <c r="A55" s="50" t="s">
        <v>78</v>
      </c>
      <c r="B55" s="51" t="s">
        <v>79</v>
      </c>
      <c r="C55" s="2">
        <v>3962.1756343808679</v>
      </c>
      <c r="D55" s="2">
        <v>3578.6669999999999</v>
      </c>
      <c r="E55" s="2">
        <v>3327.1932299999999</v>
      </c>
      <c r="F55" s="2">
        <v>3068.3404899999996</v>
      </c>
      <c r="G55" s="2">
        <v>3157.5820199999994</v>
      </c>
      <c r="H55" s="2">
        <v>3041.0941698815109</v>
      </c>
      <c r="I55" s="2">
        <v>3185.0810100000003</v>
      </c>
      <c r="J55" s="2">
        <v>3096.29889</v>
      </c>
      <c r="K55" s="2">
        <v>2894.5281600000003</v>
      </c>
      <c r="L55" s="2">
        <v>2123.0752499999999</v>
      </c>
      <c r="M55" s="2">
        <v>2652.2279564546839</v>
      </c>
      <c r="N55" s="2">
        <v>2870.7423209804169</v>
      </c>
      <c r="O55" s="2">
        <v>3024.6176318385455</v>
      </c>
      <c r="P55" s="2">
        <v>2781.396395970095</v>
      </c>
      <c r="Q55" s="2">
        <v>2735.8443580761054</v>
      </c>
      <c r="R55" s="2">
        <v>2640.0500183957215</v>
      </c>
    </row>
    <row r="56" spans="1:18" ht="11.25" customHeight="1" x14ac:dyDescent="0.25">
      <c r="A56" s="50" t="s">
        <v>80</v>
      </c>
      <c r="B56" s="51" t="s">
        <v>81</v>
      </c>
      <c r="C56" s="2">
        <v>6543.4093569634615</v>
      </c>
      <c r="D56" s="2">
        <v>6152.2791399999996</v>
      </c>
      <c r="E56" s="2">
        <v>6088.9413099999992</v>
      </c>
      <c r="F56" s="2">
        <v>6088.23945</v>
      </c>
      <c r="G56" s="2">
        <v>6209.8115199999993</v>
      </c>
      <c r="H56" s="2">
        <v>5900.5995621410038</v>
      </c>
      <c r="I56" s="2">
        <v>5940.1175200000016</v>
      </c>
      <c r="J56" s="2">
        <v>5683.3111699999999</v>
      </c>
      <c r="K56" s="2">
        <v>5315.6652899999999</v>
      </c>
      <c r="L56" s="2">
        <v>3790.4562900000001</v>
      </c>
      <c r="M56" s="2">
        <v>4718.7347702807538</v>
      </c>
      <c r="N56" s="2">
        <v>4454.3332491677838</v>
      </c>
      <c r="O56" s="2">
        <v>4358.2413256558248</v>
      </c>
      <c r="P56" s="2">
        <v>4351.2363690933007</v>
      </c>
      <c r="Q56" s="2">
        <v>4322.4622899303458</v>
      </c>
      <c r="R56" s="2">
        <v>4348.714805257312</v>
      </c>
    </row>
    <row r="57" spans="1:18" ht="11.25" customHeight="1" x14ac:dyDescent="0.25">
      <c r="A57" s="55" t="s">
        <v>333</v>
      </c>
      <c r="B57" s="51" t="s">
        <v>82</v>
      </c>
      <c r="C57" s="2">
        <v>18.795638661889726</v>
      </c>
      <c r="D57" s="2">
        <v>15.800050000000001</v>
      </c>
      <c r="E57" s="2">
        <v>18.579470000000001</v>
      </c>
      <c r="F57" s="2">
        <v>31.619269999999993</v>
      </c>
      <c r="G57" s="2">
        <v>9.3096100000000028</v>
      </c>
      <c r="H57" s="2">
        <v>5.6345877631703463</v>
      </c>
      <c r="I57" s="2">
        <v>4.7046200000000047</v>
      </c>
      <c r="J57" s="2">
        <v>11.601129999999998</v>
      </c>
      <c r="K57" s="2">
        <v>22.809630000000002</v>
      </c>
      <c r="L57" s="2">
        <v>1.2011300000000009</v>
      </c>
      <c r="M57" s="2">
        <v>1.3633891929138588</v>
      </c>
      <c r="N57" s="2">
        <v>1.3872264918930224</v>
      </c>
      <c r="O57" s="2">
        <v>3.8932838928667453</v>
      </c>
      <c r="P57" s="2">
        <v>4.6330725123503216</v>
      </c>
      <c r="Q57" s="2">
        <v>5.3502056553418704</v>
      </c>
      <c r="R57" s="2">
        <v>5.3980141528879839</v>
      </c>
    </row>
    <row r="58" spans="1:18" ht="11.25" customHeight="1" x14ac:dyDescent="0.25">
      <c r="A58" s="55" t="s">
        <v>83</v>
      </c>
      <c r="B58" s="51" t="s">
        <v>84</v>
      </c>
      <c r="C58" s="2">
        <v>325.02149613069611</v>
      </c>
      <c r="D58" s="2">
        <v>334.48752000000002</v>
      </c>
      <c r="E58" s="2">
        <v>345.34971000000002</v>
      </c>
      <c r="F58" s="2">
        <v>368.46090000000004</v>
      </c>
      <c r="G58" s="2">
        <v>369.24123000000003</v>
      </c>
      <c r="H58" s="2">
        <v>293.42218400687847</v>
      </c>
      <c r="I58" s="2">
        <v>310.70274999999998</v>
      </c>
      <c r="J58" s="2">
        <v>330.31359999999995</v>
      </c>
      <c r="K58" s="2">
        <v>312.92931000000004</v>
      </c>
      <c r="L58" s="2">
        <v>234.69110000000003</v>
      </c>
      <c r="M58" s="2">
        <v>343.46314855196613</v>
      </c>
      <c r="N58" s="2">
        <v>479.57860881018792</v>
      </c>
      <c r="O58" s="2">
        <v>447.52554302448209</v>
      </c>
      <c r="P58" s="2">
        <v>483.94944014432065</v>
      </c>
      <c r="Q58" s="2">
        <v>494.38667776643007</v>
      </c>
      <c r="R58" s="2">
        <v>622.67136574236645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11115.511698172169</v>
      </c>
      <c r="D60" s="4">
        <v>11060.909970000001</v>
      </c>
      <c r="E60" s="4">
        <v>11747.538629999999</v>
      </c>
      <c r="F60" s="4">
        <v>14080.466850000001</v>
      </c>
      <c r="G60" s="4">
        <v>15885.588130000004</v>
      </c>
      <c r="H60" s="4">
        <v>15871.523112766885</v>
      </c>
      <c r="I60" s="4">
        <v>16234.148790000001</v>
      </c>
      <c r="J60" s="4">
        <v>15929.508749999999</v>
      </c>
      <c r="K60" s="4">
        <v>15909.559860000005</v>
      </c>
      <c r="L60" s="4">
        <v>14903.08612</v>
      </c>
      <c r="M60" s="4">
        <v>15868.305628285198</v>
      </c>
      <c r="N60" s="4">
        <v>15659.281494954066</v>
      </c>
      <c r="O60" s="4">
        <v>16241.260660601842</v>
      </c>
      <c r="P60" s="4">
        <v>15956.136473534207</v>
      </c>
      <c r="Q60" s="4">
        <v>15208.271309622744</v>
      </c>
      <c r="R60" s="4">
        <v>15131.915269906751</v>
      </c>
    </row>
    <row r="61" spans="1:18" ht="11.25" customHeight="1" x14ac:dyDescent="0.25">
      <c r="A61" s="46" t="s">
        <v>89</v>
      </c>
      <c r="B61" s="47" t="s">
        <v>90</v>
      </c>
      <c r="C61" s="4">
        <v>15772.67368660757</v>
      </c>
      <c r="D61" s="4">
        <v>15091.068149999997</v>
      </c>
      <c r="E61" s="4">
        <v>15680.569830000002</v>
      </c>
      <c r="F61" s="4">
        <v>16313.138329999994</v>
      </c>
      <c r="G61" s="4">
        <v>16867.274139999994</v>
      </c>
      <c r="H61" s="4">
        <v>17212.189898541848</v>
      </c>
      <c r="I61" s="4">
        <v>17762.121180000002</v>
      </c>
      <c r="J61" s="4">
        <v>18817.709509999997</v>
      </c>
      <c r="K61" s="4">
        <v>17755.129000000001</v>
      </c>
      <c r="L61" s="4">
        <v>17715.466449999996</v>
      </c>
      <c r="M61" s="4">
        <v>19276.131385211742</v>
      </c>
      <c r="N61" s="4">
        <v>19284.229034174914</v>
      </c>
      <c r="O61" s="4">
        <v>18321.530904943214</v>
      </c>
      <c r="P61" s="4">
        <v>19641.901879632478</v>
      </c>
      <c r="Q61" s="4">
        <v>20404.33215370914</v>
      </c>
      <c r="R61" s="4">
        <v>21380.09826991841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9.5538358651083399E-2</v>
      </c>
      <c r="D64" s="3">
        <v>0.50061000000000178</v>
      </c>
      <c r="E64" s="3">
        <v>0.6991300000000038</v>
      </c>
      <c r="F64" s="3">
        <v>0.7997399999999999</v>
      </c>
      <c r="G64" s="3">
        <v>1.2001700000000071</v>
      </c>
      <c r="H64" s="3">
        <v>1.7674607807117559</v>
      </c>
      <c r="I64" s="3">
        <v>2.0000000000000013</v>
      </c>
      <c r="J64" s="3">
        <v>1.1988599999999892</v>
      </c>
      <c r="K64" s="3">
        <v>1.3989299999999987</v>
      </c>
      <c r="L64" s="3">
        <v>1.5992300000000128</v>
      </c>
      <c r="M64" s="3">
        <v>8.5984448013368535</v>
      </c>
      <c r="N64" s="3">
        <v>9.9359840587606385</v>
      </c>
      <c r="O64" s="3">
        <v>10.819720451051936</v>
      </c>
      <c r="P64" s="3">
        <v>12.085593469025692</v>
      </c>
      <c r="Q64" s="3">
        <v>13.255953990350307</v>
      </c>
      <c r="R64" s="3">
        <v>13.853045783063818</v>
      </c>
    </row>
    <row r="65" spans="1:18" ht="11.25" customHeight="1" x14ac:dyDescent="0.25">
      <c r="A65" s="50" t="s">
        <v>95</v>
      </c>
      <c r="B65" s="51" t="s">
        <v>96</v>
      </c>
      <c r="C65" s="2">
        <v>9.5538358651083399E-2</v>
      </c>
      <c r="D65" s="2">
        <v>0.50061000000000178</v>
      </c>
      <c r="E65" s="2">
        <v>0.6991300000000038</v>
      </c>
      <c r="F65" s="2">
        <v>0.7997399999999999</v>
      </c>
      <c r="G65" s="2">
        <v>1.2001700000000071</v>
      </c>
      <c r="H65" s="2">
        <v>1.7674607807117559</v>
      </c>
      <c r="I65" s="2">
        <v>2.0000000000000013</v>
      </c>
      <c r="J65" s="2">
        <v>1.1988599999999892</v>
      </c>
      <c r="K65" s="2">
        <v>1.3989299999999987</v>
      </c>
      <c r="L65" s="2">
        <v>1.5992300000000128</v>
      </c>
      <c r="M65" s="2">
        <v>8.5984448013368535</v>
      </c>
      <c r="N65" s="2">
        <v>9.9359840587606385</v>
      </c>
      <c r="O65" s="2">
        <v>10.819720451051936</v>
      </c>
      <c r="P65" s="2">
        <v>12.085593469025692</v>
      </c>
      <c r="Q65" s="2">
        <v>13.255953990350307</v>
      </c>
      <c r="R65" s="2">
        <v>13.853045783063818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15772.291532518579</v>
      </c>
      <c r="D68" s="3">
        <v>15089.854589999999</v>
      </c>
      <c r="E68" s="3">
        <v>15679.373930000003</v>
      </c>
      <c r="F68" s="3">
        <v>16309.433539999995</v>
      </c>
      <c r="G68" s="3">
        <v>16863.967409999994</v>
      </c>
      <c r="H68" s="3">
        <v>17208.153401743177</v>
      </c>
      <c r="I68" s="3">
        <v>17758.121180000002</v>
      </c>
      <c r="J68" s="3">
        <v>18814.706429999995</v>
      </c>
      <c r="K68" s="3">
        <v>17752.1312</v>
      </c>
      <c r="L68" s="3">
        <v>17712.566790000001</v>
      </c>
      <c r="M68" s="3">
        <v>19260.964679174867</v>
      </c>
      <c r="N68" s="3">
        <v>19268.751835259427</v>
      </c>
      <c r="O68" s="3">
        <v>18306.57915017374</v>
      </c>
      <c r="P68" s="3">
        <v>19625.923096174818</v>
      </c>
      <c r="Q68" s="3">
        <v>20387.230790013775</v>
      </c>
      <c r="R68" s="3">
        <v>21363.092455988408</v>
      </c>
    </row>
    <row r="69" spans="1:18" ht="11.25" customHeight="1" x14ac:dyDescent="0.25">
      <c r="A69" s="50" t="s">
        <v>559</v>
      </c>
      <c r="B69" s="51" t="s">
        <v>101</v>
      </c>
      <c r="C69" s="2">
        <v>15519.849656017712</v>
      </c>
      <c r="D69" s="2">
        <v>14638.548729999999</v>
      </c>
      <c r="E69" s="2">
        <v>15112.379580000004</v>
      </c>
      <c r="F69" s="2">
        <v>15926.746319999997</v>
      </c>
      <c r="G69" s="2">
        <v>16450.997099999997</v>
      </c>
      <c r="H69" s="2">
        <v>16743.859586532122</v>
      </c>
      <c r="I69" s="2">
        <v>17240.009400000006</v>
      </c>
      <c r="J69" s="2">
        <v>18046.857899999999</v>
      </c>
      <c r="K69" s="2">
        <v>17321.59605</v>
      </c>
      <c r="L69" s="2">
        <v>17282.498200000002</v>
      </c>
      <c r="M69" s="2">
        <v>18669.043661281594</v>
      </c>
      <c r="N69" s="2">
        <v>18530.33710590694</v>
      </c>
      <c r="O69" s="2">
        <v>17637.382037712465</v>
      </c>
      <c r="P69" s="2">
        <v>18734.025468174525</v>
      </c>
      <c r="Q69" s="2">
        <v>19452.65631974646</v>
      </c>
      <c r="R69" s="2">
        <v>20371.995172824358</v>
      </c>
    </row>
    <row r="70" spans="1:18" ht="11.25" customHeight="1" x14ac:dyDescent="0.25">
      <c r="A70" s="50" t="s">
        <v>106</v>
      </c>
      <c r="B70" s="51" t="s">
        <v>107</v>
      </c>
      <c r="C70" s="2">
        <v>20.594226366330957</v>
      </c>
      <c r="D70" s="2">
        <v>23.529019999999996</v>
      </c>
      <c r="E70" s="2">
        <v>22.099960000000003</v>
      </c>
      <c r="F70" s="2">
        <v>17.699470000000005</v>
      </c>
      <c r="G70" s="2">
        <v>16.928600000000003</v>
      </c>
      <c r="H70" s="2">
        <v>14.7128985786036</v>
      </c>
      <c r="I70" s="2">
        <v>15.429739999999995</v>
      </c>
      <c r="J70" s="2">
        <v>14.723880000000001</v>
      </c>
      <c r="K70" s="2">
        <v>37.563499999999998</v>
      </c>
      <c r="L70" s="2">
        <v>19.129870000000004</v>
      </c>
      <c r="M70" s="2">
        <v>7.3564672405642</v>
      </c>
      <c r="N70" s="2">
        <v>7.3564765445882685</v>
      </c>
      <c r="O70" s="2">
        <v>7.3564536161268697</v>
      </c>
      <c r="P70" s="2">
        <v>8.0723896544966856</v>
      </c>
      <c r="Q70" s="2">
        <v>8.0724130832514085</v>
      </c>
      <c r="R70" s="2">
        <v>8.0724055031217077</v>
      </c>
    </row>
    <row r="71" spans="1:18" ht="11.25" customHeight="1" x14ac:dyDescent="0.25">
      <c r="A71" s="50" t="s">
        <v>102</v>
      </c>
      <c r="B71" s="51" t="s">
        <v>103</v>
      </c>
      <c r="C71" s="2">
        <v>207.91531078618931</v>
      </c>
      <c r="D71" s="2">
        <v>392.27486999999996</v>
      </c>
      <c r="E71" s="2">
        <v>515.19200000000001</v>
      </c>
      <c r="F71" s="2">
        <v>109.09820999999999</v>
      </c>
      <c r="G71" s="2">
        <v>119.74381000000001</v>
      </c>
      <c r="H71" s="2">
        <v>143.38028099552338</v>
      </c>
      <c r="I71" s="2">
        <v>127.63681000000001</v>
      </c>
      <c r="J71" s="2">
        <v>165.04136</v>
      </c>
      <c r="K71" s="2">
        <v>143.76566000000003</v>
      </c>
      <c r="L71" s="2">
        <v>167.12909999999988</v>
      </c>
      <c r="M71" s="2">
        <v>309.06708098505476</v>
      </c>
      <c r="N71" s="2">
        <v>350.12360826731634</v>
      </c>
      <c r="O71" s="2">
        <v>241.78419382294814</v>
      </c>
      <c r="P71" s="2">
        <v>299.55985033767973</v>
      </c>
      <c r="Q71" s="2">
        <v>337.01254952235456</v>
      </c>
      <c r="R71" s="2">
        <v>341.98071506406541</v>
      </c>
    </row>
    <row r="72" spans="1:18" ht="11.25" customHeight="1" x14ac:dyDescent="0.25">
      <c r="A72" s="55" t="s">
        <v>104</v>
      </c>
      <c r="B72" s="51" t="s">
        <v>105</v>
      </c>
      <c r="C72" s="2">
        <v>23.932339348346954</v>
      </c>
      <c r="D72" s="2">
        <v>35.50197</v>
      </c>
      <c r="E72" s="2">
        <v>29.702389999999994</v>
      </c>
      <c r="F72" s="2">
        <v>239.68986999999998</v>
      </c>
      <c r="G72" s="2">
        <v>262.19774000000001</v>
      </c>
      <c r="H72" s="2">
        <v>284.48954186215292</v>
      </c>
      <c r="I72" s="2">
        <v>317.75283000000007</v>
      </c>
      <c r="J72" s="2">
        <v>513.19536000000005</v>
      </c>
      <c r="K72" s="2">
        <v>119.62960999999999</v>
      </c>
      <c r="L72" s="2">
        <v>128.60449999999997</v>
      </c>
      <c r="M72" s="2">
        <v>164.24361528802137</v>
      </c>
      <c r="N72" s="2">
        <v>304.79090006445682</v>
      </c>
      <c r="O72" s="2">
        <v>352.65451341995913</v>
      </c>
      <c r="P72" s="2">
        <v>508.12073436638076</v>
      </c>
      <c r="Q72" s="2">
        <v>503.75186996654367</v>
      </c>
      <c r="R72" s="2">
        <v>552.57519595743133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16.199669999999998</v>
      </c>
      <c r="G73" s="2">
        <v>14.100159999999999</v>
      </c>
      <c r="H73" s="2">
        <v>21.71109377477266</v>
      </c>
      <c r="I73" s="2">
        <v>57.29240000000005</v>
      </c>
      <c r="J73" s="2">
        <v>74.887930000000068</v>
      </c>
      <c r="K73" s="2">
        <v>129.57637999999994</v>
      </c>
      <c r="L73" s="2">
        <v>115.20511999999998</v>
      </c>
      <c r="M73" s="2">
        <v>111.25385437963773</v>
      </c>
      <c r="N73" s="2">
        <v>76.14374447612731</v>
      </c>
      <c r="O73" s="2">
        <v>67.401951602246726</v>
      </c>
      <c r="P73" s="2">
        <v>76.144653641734095</v>
      </c>
      <c r="Q73" s="2">
        <v>85.737637695162434</v>
      </c>
      <c r="R73" s="2">
        <v>88.468966639430334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1.7435796523537874</v>
      </c>
      <c r="I75" s="1">
        <v>13.200159999999999</v>
      </c>
      <c r="J75" s="1">
        <v>21.090880000000055</v>
      </c>
      <c r="K75" s="1">
        <v>21.89448999999999</v>
      </c>
      <c r="L75" s="1">
        <v>29.991279999999996</v>
      </c>
      <c r="M75" s="1">
        <v>30.953772881849421</v>
      </c>
      <c r="N75" s="1">
        <v>32.793243540455506</v>
      </c>
      <c r="O75" s="1">
        <v>53.286159216464725</v>
      </c>
      <c r="P75" s="1">
        <v>54.266409686470766</v>
      </c>
      <c r="Q75" s="1">
        <v>62.267790005377833</v>
      </c>
      <c r="R75" s="1">
        <v>66.73393165046862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16.199669999999998</v>
      </c>
      <c r="G77" s="1">
        <v>14.100159999999999</v>
      </c>
      <c r="H77" s="1">
        <v>19.967514122418873</v>
      </c>
      <c r="I77" s="1">
        <v>44.092240000000054</v>
      </c>
      <c r="J77" s="1">
        <v>53.797050000000027</v>
      </c>
      <c r="K77" s="1">
        <v>107.68188999999995</v>
      </c>
      <c r="L77" s="1">
        <v>85.21383999999999</v>
      </c>
      <c r="M77" s="1">
        <v>80.300081497788312</v>
      </c>
      <c r="N77" s="1">
        <v>43.350500935671782</v>
      </c>
      <c r="O77" s="1">
        <v>14.115792385781997</v>
      </c>
      <c r="P77" s="1">
        <v>21.878243955263333</v>
      </c>
      <c r="Q77" s="1">
        <v>23.469847689784615</v>
      </c>
      <c r="R77" s="1">
        <v>21.735034988961704</v>
      </c>
    </row>
    <row r="78" spans="1:18" ht="11.25" customHeight="1" x14ac:dyDescent="0.25">
      <c r="A78" s="54" t="s">
        <v>115</v>
      </c>
      <c r="B78" s="58" t="s">
        <v>116</v>
      </c>
      <c r="C78" s="3">
        <v>0.28661573033988397</v>
      </c>
      <c r="D78" s="3">
        <v>0.71295000000000019</v>
      </c>
      <c r="E78" s="3">
        <v>0.49676999999999971</v>
      </c>
      <c r="F78" s="3">
        <v>2.9050500000000099</v>
      </c>
      <c r="G78" s="3">
        <v>2.1065599999999964</v>
      </c>
      <c r="H78" s="3">
        <v>2.2690360179612101</v>
      </c>
      <c r="I78" s="3">
        <v>2.0000000000000036</v>
      </c>
      <c r="J78" s="3">
        <v>1.8042200000000062</v>
      </c>
      <c r="K78" s="3">
        <v>1.5988700000000016</v>
      </c>
      <c r="L78" s="3">
        <v>1.3004300000000022</v>
      </c>
      <c r="M78" s="3">
        <v>6.568261235539385</v>
      </c>
      <c r="N78" s="3">
        <v>5.5412148567287236</v>
      </c>
      <c r="O78" s="3">
        <v>4.1320343184196924</v>
      </c>
      <c r="P78" s="3">
        <v>3.8931899886335688</v>
      </c>
      <c r="Q78" s="3">
        <v>3.8454097050132718</v>
      </c>
      <c r="R78" s="3">
        <v>3.1527681469335951</v>
      </c>
    </row>
    <row r="79" spans="1:18" ht="11.25" customHeight="1" x14ac:dyDescent="0.25">
      <c r="A79" s="59" t="s">
        <v>117</v>
      </c>
      <c r="B79" s="47" t="s">
        <v>118</v>
      </c>
      <c r="C79" s="4">
        <v>91204.982525209562</v>
      </c>
      <c r="D79" s="4">
        <v>92376.36023999998</v>
      </c>
      <c r="E79" s="4">
        <v>92958.842210000017</v>
      </c>
      <c r="F79" s="4">
        <v>93628.198080000016</v>
      </c>
      <c r="G79" s="4">
        <v>96295.220690000002</v>
      </c>
      <c r="H79" s="4">
        <v>97329.105282108154</v>
      </c>
      <c r="I79" s="4">
        <v>97167.678719999982</v>
      </c>
      <c r="J79" s="4">
        <v>98111.178180000003</v>
      </c>
      <c r="K79" s="4">
        <v>96114.328019999986</v>
      </c>
      <c r="L79" s="4">
        <v>82954.343630000003</v>
      </c>
      <c r="M79" s="4">
        <v>88344.972020538116</v>
      </c>
      <c r="N79" s="4">
        <v>88988.642095325486</v>
      </c>
      <c r="O79" s="4">
        <v>86920.230444021363</v>
      </c>
      <c r="P79" s="4">
        <v>85677.542814046916</v>
      </c>
      <c r="Q79" s="4">
        <v>85323.724110164723</v>
      </c>
      <c r="R79" s="4">
        <v>85671.80035575552</v>
      </c>
    </row>
    <row r="80" spans="1:18" ht="11.25" customHeight="1" x14ac:dyDescent="0.25">
      <c r="A80" s="59" t="s">
        <v>560</v>
      </c>
      <c r="B80" s="47">
        <v>7200</v>
      </c>
      <c r="C80" s="4">
        <v>754.22765655229466</v>
      </c>
      <c r="D80" s="4">
        <v>701.77669000000003</v>
      </c>
      <c r="E80" s="4">
        <v>739.50659999999993</v>
      </c>
      <c r="F80" s="4">
        <v>1068.7204200000001</v>
      </c>
      <c r="G80" s="4">
        <v>1194.4915799999999</v>
      </c>
      <c r="H80" s="4">
        <v>1232.8271956812275</v>
      </c>
      <c r="I80" s="4">
        <v>1420.1435200000001</v>
      </c>
      <c r="J80" s="4">
        <v>1587.6559399999999</v>
      </c>
      <c r="K80" s="4">
        <v>2096.3254400000001</v>
      </c>
      <c r="L80" s="4">
        <v>2286.1051900000002</v>
      </c>
      <c r="M80" s="4">
        <v>2488.7981748491234</v>
      </c>
      <c r="N80" s="4">
        <v>2620.9034495050291</v>
      </c>
      <c r="O80" s="4">
        <v>2542.2034181420245</v>
      </c>
      <c r="P80" s="4">
        <v>2887.3837225002026</v>
      </c>
      <c r="Q80" s="4">
        <v>3085.2916539991652</v>
      </c>
      <c r="R80" s="4">
        <v>3174.7396248302034</v>
      </c>
    </row>
    <row r="81" spans="1:18" ht="11.25" customHeight="1" x14ac:dyDescent="0.25">
      <c r="A81" s="48" t="s">
        <v>119</v>
      </c>
      <c r="B81" s="49" t="s">
        <v>120</v>
      </c>
      <c r="C81" s="3">
        <v>743.67068359538621</v>
      </c>
      <c r="D81" s="3">
        <v>656.17668000000003</v>
      </c>
      <c r="E81" s="3">
        <v>690.80645000000004</v>
      </c>
      <c r="F81" s="3">
        <v>795.74545999999998</v>
      </c>
      <c r="G81" s="3">
        <v>899.99114000000009</v>
      </c>
      <c r="H81" s="3">
        <v>887.6470293597572</v>
      </c>
      <c r="I81" s="3">
        <v>1023.6948299999999</v>
      </c>
      <c r="J81" s="3">
        <v>967.99528999999984</v>
      </c>
      <c r="K81" s="3">
        <v>1928.8924</v>
      </c>
      <c r="L81" s="3">
        <v>2009.9916799999996</v>
      </c>
      <c r="M81" s="3">
        <v>2169.222396462706</v>
      </c>
      <c r="N81" s="3">
        <v>2163.7288280014604</v>
      </c>
      <c r="O81" s="3">
        <v>2086.461766864913</v>
      </c>
      <c r="P81" s="3">
        <v>2172.2312859645685</v>
      </c>
      <c r="Q81" s="3">
        <v>2375.967217149062</v>
      </c>
      <c r="R81" s="3">
        <v>2448.7910960779814</v>
      </c>
    </row>
    <row r="82" spans="1:18" ht="11.25" customHeight="1" x14ac:dyDescent="0.25">
      <c r="A82" s="48" t="s">
        <v>121</v>
      </c>
      <c r="B82" s="49" t="s">
        <v>122</v>
      </c>
      <c r="C82" s="3">
        <v>10.556972956908314</v>
      </c>
      <c r="D82" s="3">
        <v>45.600009999999997</v>
      </c>
      <c r="E82" s="3">
        <v>48.700150000000008</v>
      </c>
      <c r="F82" s="3">
        <v>272.97496000000001</v>
      </c>
      <c r="G82" s="3">
        <v>294.50044000000003</v>
      </c>
      <c r="H82" s="3">
        <v>345.18016632147038</v>
      </c>
      <c r="I82" s="3">
        <v>396.44869000000006</v>
      </c>
      <c r="J82" s="3">
        <v>619.66065000000003</v>
      </c>
      <c r="K82" s="3">
        <v>167.43304000000001</v>
      </c>
      <c r="L82" s="3">
        <v>276.11351000000002</v>
      </c>
      <c r="M82" s="3">
        <v>319.57577838641691</v>
      </c>
      <c r="N82" s="3">
        <v>457.17462150356755</v>
      </c>
      <c r="O82" s="3">
        <v>455.74165127711166</v>
      </c>
      <c r="P82" s="3">
        <v>715.15243653563402</v>
      </c>
      <c r="Q82" s="3">
        <v>709.3244368501031</v>
      </c>
      <c r="R82" s="3">
        <v>725.94852875222239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22" ht="11.25" customHeight="1" x14ac:dyDescent="0.25">
      <c r="A1" s="43" t="s">
        <v>365</v>
      </c>
      <c r="B1" s="43" t="s">
        <v>260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22" ht="11.25" customHeight="1" x14ac:dyDescent="0.25">
      <c r="A2" s="44" t="s">
        <v>2</v>
      </c>
      <c r="B2" s="45" t="s">
        <v>3</v>
      </c>
      <c r="C2" s="30">
        <v>66700.571334753215</v>
      </c>
      <c r="D2" s="30">
        <v>64105.872507499989</v>
      </c>
      <c r="E2" s="30">
        <v>61991.066436500012</v>
      </c>
      <c r="F2" s="30">
        <v>65044.04909</v>
      </c>
      <c r="G2" s="30">
        <v>65297.916976500004</v>
      </c>
      <c r="H2" s="30">
        <v>62486.797259958745</v>
      </c>
      <c r="I2" s="30">
        <v>63611.150772500005</v>
      </c>
      <c r="J2" s="30">
        <v>61875.907750499951</v>
      </c>
      <c r="K2" s="30">
        <v>58422.935891499998</v>
      </c>
      <c r="L2" s="30">
        <v>42368.597639500011</v>
      </c>
      <c r="M2" s="30">
        <v>51288.075538322533</v>
      </c>
      <c r="N2" s="30">
        <v>51545.213833749374</v>
      </c>
      <c r="O2" s="30">
        <v>50274.389000970994</v>
      </c>
      <c r="P2" s="30">
        <v>49808.129913332101</v>
      </c>
      <c r="Q2" s="30">
        <v>49531.334470700203</v>
      </c>
      <c r="R2" s="30">
        <v>50174.446810645139</v>
      </c>
    </row>
    <row r="3" spans="1:22" ht="11.25" customHeight="1" x14ac:dyDescent="0.25">
      <c r="A3" s="46" t="s">
        <v>4</v>
      </c>
      <c r="B3" s="47" t="s">
        <v>5</v>
      </c>
      <c r="C3" s="4">
        <v>29896.217219825128</v>
      </c>
      <c r="D3" s="4">
        <v>29049.975509999986</v>
      </c>
      <c r="E3" s="4">
        <v>28066.291303999991</v>
      </c>
      <c r="F3" s="4">
        <v>30017.544519999999</v>
      </c>
      <c r="G3" s="4">
        <v>29125.647043999983</v>
      </c>
      <c r="H3" s="4">
        <v>28143.927041560015</v>
      </c>
      <c r="I3" s="4">
        <v>28857.247035000008</v>
      </c>
      <c r="J3" s="4">
        <v>27971.388627999982</v>
      </c>
      <c r="K3" s="4">
        <v>26011.439038999993</v>
      </c>
      <c r="L3" s="4">
        <v>18669.725392000018</v>
      </c>
      <c r="M3" s="4">
        <v>23248.873661104892</v>
      </c>
      <c r="N3" s="4">
        <v>23457.349920634919</v>
      </c>
      <c r="O3" s="4">
        <v>22846.699989627821</v>
      </c>
      <c r="P3" s="4">
        <v>23080.09074459779</v>
      </c>
      <c r="Q3" s="4">
        <v>23356.428814192546</v>
      </c>
      <c r="R3" s="4">
        <v>23815.245228801221</v>
      </c>
      <c r="S3" s="60"/>
      <c r="T3" s="60"/>
      <c r="U3" s="60"/>
      <c r="V3" s="60"/>
    </row>
    <row r="4" spans="1:22" ht="11.25" customHeight="1" x14ac:dyDescent="0.25">
      <c r="A4" s="48" t="s">
        <v>304</v>
      </c>
      <c r="B4" s="49" t="s">
        <v>305</v>
      </c>
      <c r="C4" s="3">
        <v>29803.909258649648</v>
      </c>
      <c r="D4" s="3">
        <v>28974.570229999987</v>
      </c>
      <c r="E4" s="3">
        <v>27987.48562399999</v>
      </c>
      <c r="F4" s="3">
        <v>29859.835279999999</v>
      </c>
      <c r="G4" s="3">
        <v>29074.648413999981</v>
      </c>
      <c r="H4" s="3">
        <v>28099.88391983158</v>
      </c>
      <c r="I4" s="3">
        <v>28818.449655000008</v>
      </c>
      <c r="J4" s="3">
        <v>27933.395467999984</v>
      </c>
      <c r="K4" s="3">
        <v>25983.340008999992</v>
      </c>
      <c r="L4" s="3">
        <v>18651.725742000017</v>
      </c>
      <c r="M4" s="3">
        <v>23238.769920182222</v>
      </c>
      <c r="N4" s="3">
        <v>23373.037924857643</v>
      </c>
      <c r="O4" s="3">
        <v>22750.973979143328</v>
      </c>
      <c r="P4" s="3">
        <v>22909.242966086094</v>
      </c>
      <c r="Q4" s="3">
        <v>23228.646187374754</v>
      </c>
      <c r="R4" s="3">
        <v>23672.72797178385</v>
      </c>
    </row>
    <row r="5" spans="1:22" ht="11.25" customHeight="1" x14ac:dyDescent="0.25">
      <c r="A5" s="50" t="s">
        <v>306</v>
      </c>
      <c r="B5" s="51" t="s">
        <v>307</v>
      </c>
      <c r="C5" s="2">
        <v>8054.2867647952198</v>
      </c>
      <c r="D5" s="2">
        <v>8368.0172199999797</v>
      </c>
      <c r="E5" s="2">
        <v>7861.5564639999902</v>
      </c>
      <c r="F5" s="2">
        <v>8941.6588699999957</v>
      </c>
      <c r="G5" s="2">
        <v>9681.0880839999772</v>
      </c>
      <c r="H5" s="2">
        <v>10102.0674504372</v>
      </c>
      <c r="I5" s="2">
        <v>10258.673845000012</v>
      </c>
      <c r="J5" s="2">
        <v>9787.9836079999823</v>
      </c>
      <c r="K5" s="2">
        <v>9018.667338999996</v>
      </c>
      <c r="L5" s="2">
        <v>5903.9095920000154</v>
      </c>
      <c r="M5" s="2">
        <v>9035.8444203250492</v>
      </c>
      <c r="N5" s="2">
        <v>9482.6415416210129</v>
      </c>
      <c r="O5" s="2">
        <v>9993.7631080613701</v>
      </c>
      <c r="P5" s="2">
        <v>10528.983665464059</v>
      </c>
      <c r="Q5" s="2">
        <v>11261.130101990671</v>
      </c>
      <c r="R5" s="2">
        <v>12286.795305871805</v>
      </c>
    </row>
    <row r="6" spans="1:22" ht="11.25" customHeight="1" x14ac:dyDescent="0.25">
      <c r="A6" s="52" t="s">
        <v>6</v>
      </c>
      <c r="B6" s="53" t="s">
        <v>7</v>
      </c>
      <c r="C6" s="1">
        <v>18.298480833181713</v>
      </c>
      <c r="D6" s="1">
        <v>19.40043000000022</v>
      </c>
      <c r="E6" s="1">
        <v>34.40049000002108</v>
      </c>
      <c r="F6" s="1">
        <v>760.68853000000399</v>
      </c>
      <c r="G6" s="1">
        <v>166.18136999998131</v>
      </c>
      <c r="H6" s="1">
        <v>298.20761073774025</v>
      </c>
      <c r="I6" s="1">
        <v>275.4343299999997</v>
      </c>
      <c r="J6" s="1">
        <v>248.33496499999995</v>
      </c>
      <c r="K6" s="1">
        <v>300.8866610000004</v>
      </c>
      <c r="L6" s="1">
        <v>185.77057200000129</v>
      </c>
      <c r="M6" s="1">
        <v>355.74415852166931</v>
      </c>
      <c r="N6" s="1">
        <v>1190.2683544159083</v>
      </c>
      <c r="O6" s="1">
        <v>1263.345806850826</v>
      </c>
      <c r="P6" s="1">
        <v>1433.1425525146967</v>
      </c>
      <c r="Q6" s="1">
        <v>1136.1877899492902</v>
      </c>
      <c r="R6" s="1">
        <v>1379.2593345686389</v>
      </c>
    </row>
    <row r="7" spans="1:22" ht="11.25" customHeight="1" x14ac:dyDescent="0.25">
      <c r="A7" s="52" t="s">
        <v>8</v>
      </c>
      <c r="B7" s="53" t="s">
        <v>9</v>
      </c>
      <c r="C7" s="1">
        <v>1332.8068457520801</v>
      </c>
      <c r="D7" s="1">
        <v>1773.7002899999982</v>
      </c>
      <c r="E7" s="1">
        <v>1662.7623399999654</v>
      </c>
      <c r="F7" s="1">
        <v>1820.5438799999938</v>
      </c>
      <c r="G7" s="1">
        <v>2092.4912039999999</v>
      </c>
      <c r="H7" s="1">
        <v>2260.3161846828853</v>
      </c>
      <c r="I7" s="1">
        <v>2135.649932000013</v>
      </c>
      <c r="J7" s="1">
        <v>2370.0602629999844</v>
      </c>
      <c r="K7" s="1">
        <v>2082.8898929999959</v>
      </c>
      <c r="L7" s="1">
        <v>1580.2562710000138</v>
      </c>
      <c r="M7" s="1">
        <v>1717.9693507569398</v>
      </c>
      <c r="N7" s="1">
        <v>2027.1245477781367</v>
      </c>
      <c r="O7" s="1">
        <v>2265.9850017869981</v>
      </c>
      <c r="P7" s="1">
        <v>2608.6458640958795</v>
      </c>
      <c r="Q7" s="1">
        <v>2837.3564332455098</v>
      </c>
      <c r="R7" s="1">
        <v>2839.7248178060854</v>
      </c>
    </row>
    <row r="8" spans="1:22" ht="11.25" customHeight="1" x14ac:dyDescent="0.25">
      <c r="A8" s="52" t="s">
        <v>10</v>
      </c>
      <c r="B8" s="53" t="s">
        <v>11</v>
      </c>
      <c r="C8" s="1">
        <v>6703.1814382099583</v>
      </c>
      <c r="D8" s="1">
        <v>6574.9164999999812</v>
      </c>
      <c r="E8" s="1">
        <v>6164.3936340000037</v>
      </c>
      <c r="F8" s="1">
        <v>6360.426459999997</v>
      </c>
      <c r="G8" s="1">
        <v>7422.4155099999971</v>
      </c>
      <c r="H8" s="1">
        <v>7429.3119835284615</v>
      </c>
      <c r="I8" s="1">
        <v>7695.7604199999996</v>
      </c>
      <c r="J8" s="1">
        <v>7169.5883799999983</v>
      </c>
      <c r="K8" s="1">
        <v>6547.1725999999999</v>
      </c>
      <c r="L8" s="1">
        <v>4086.1413799999996</v>
      </c>
      <c r="M8" s="1">
        <v>6878.1025129875288</v>
      </c>
      <c r="N8" s="1">
        <v>6171.7218401487544</v>
      </c>
      <c r="O8" s="1">
        <v>6376.9191203439368</v>
      </c>
      <c r="P8" s="1">
        <v>6361.7658011802705</v>
      </c>
      <c r="Q8" s="1">
        <v>7148.6990915641854</v>
      </c>
      <c r="R8" s="1">
        <v>7875.4109771041531</v>
      </c>
    </row>
    <row r="9" spans="1:22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114.23167148811315</v>
      </c>
      <c r="I9" s="1">
        <v>151.82916299999999</v>
      </c>
      <c r="J9" s="1">
        <v>0</v>
      </c>
      <c r="K9" s="1">
        <v>87.718184999999977</v>
      </c>
      <c r="L9" s="1">
        <v>51.741368999999999</v>
      </c>
      <c r="M9" s="1">
        <v>84.028398058909929</v>
      </c>
      <c r="N9" s="1">
        <v>93.52679927821309</v>
      </c>
      <c r="O9" s="1">
        <v>87.513179079609031</v>
      </c>
      <c r="P9" s="1">
        <v>125.4294476732118</v>
      </c>
      <c r="Q9" s="1">
        <v>138.88678723168687</v>
      </c>
      <c r="R9" s="1">
        <v>192.40017639292657</v>
      </c>
    </row>
    <row r="10" spans="1:22" ht="11.25" customHeight="1" x14ac:dyDescent="0.25">
      <c r="A10" s="50" t="s">
        <v>14</v>
      </c>
      <c r="B10" s="51" t="s">
        <v>15</v>
      </c>
      <c r="C10" s="2">
        <v>0</v>
      </c>
      <c r="D10" s="2">
        <v>0.7</v>
      </c>
      <c r="E10" s="2">
        <v>0.70001000000000002</v>
      </c>
      <c r="F10" s="2">
        <v>8.3978999999999893</v>
      </c>
      <c r="G10" s="2">
        <v>9.0948100000000025</v>
      </c>
      <c r="H10" s="2">
        <v>4.9110246483024911</v>
      </c>
      <c r="I10" s="2">
        <v>2.0998499999999973</v>
      </c>
      <c r="J10" s="2">
        <v>0</v>
      </c>
      <c r="K10" s="2">
        <v>0</v>
      </c>
      <c r="L10" s="2">
        <v>0</v>
      </c>
      <c r="M10" s="2">
        <v>0</v>
      </c>
      <c r="N10" s="2">
        <v>3.5008732020746471</v>
      </c>
      <c r="O10" s="2">
        <v>2.7945967056255627</v>
      </c>
      <c r="P10" s="2">
        <v>2.1010523534061427</v>
      </c>
      <c r="Q10" s="2">
        <v>0</v>
      </c>
      <c r="R10" s="2">
        <v>0</v>
      </c>
    </row>
    <row r="11" spans="1:22" ht="11.25" customHeight="1" x14ac:dyDescent="0.25">
      <c r="A11" s="50" t="s">
        <v>308</v>
      </c>
      <c r="B11" s="51" t="s">
        <v>309</v>
      </c>
      <c r="C11" s="2">
        <v>21728.006961847845</v>
      </c>
      <c r="D11" s="2">
        <v>20568.952140000005</v>
      </c>
      <c r="E11" s="2">
        <v>20060.427769999998</v>
      </c>
      <c r="F11" s="2">
        <v>20863.877210000002</v>
      </c>
      <c r="G11" s="2">
        <v>19292.664690000001</v>
      </c>
      <c r="H11" s="2">
        <v>17888.426873280547</v>
      </c>
      <c r="I11" s="2">
        <v>18510.875789999998</v>
      </c>
      <c r="J11" s="2">
        <v>18057.197070000002</v>
      </c>
      <c r="K11" s="2">
        <v>16827.816899999998</v>
      </c>
      <c r="L11" s="2">
        <v>12624.436970000001</v>
      </c>
      <c r="M11" s="2">
        <v>14126.40126651635</v>
      </c>
      <c r="N11" s="2">
        <v>13817.552616645813</v>
      </c>
      <c r="O11" s="2">
        <v>12676.982460175548</v>
      </c>
      <c r="P11" s="2">
        <v>12283.599800037015</v>
      </c>
      <c r="Q11" s="2">
        <v>11874.782247469948</v>
      </c>
      <c r="R11" s="2">
        <v>11384.141352988614</v>
      </c>
    </row>
    <row r="12" spans="1:22" ht="11.25" customHeight="1" x14ac:dyDescent="0.25">
      <c r="A12" s="52" t="s">
        <v>16</v>
      </c>
      <c r="B12" s="53" t="s">
        <v>17</v>
      </c>
      <c r="C12" s="1">
        <v>21728.006961847845</v>
      </c>
      <c r="D12" s="1">
        <v>20568.952140000005</v>
      </c>
      <c r="E12" s="1">
        <v>20060.427769999998</v>
      </c>
      <c r="F12" s="1">
        <v>20863.877210000002</v>
      </c>
      <c r="G12" s="1">
        <v>19292.664690000001</v>
      </c>
      <c r="H12" s="1">
        <v>17888.426873280547</v>
      </c>
      <c r="I12" s="1">
        <v>18510.875789999998</v>
      </c>
      <c r="J12" s="1">
        <v>18057.197070000002</v>
      </c>
      <c r="K12" s="1">
        <v>16827.816899999998</v>
      </c>
      <c r="L12" s="1">
        <v>12624.436970000001</v>
      </c>
      <c r="M12" s="1">
        <v>14126.40126651635</v>
      </c>
      <c r="N12" s="1">
        <v>13817.552616645813</v>
      </c>
      <c r="O12" s="1">
        <v>12676.982460175548</v>
      </c>
      <c r="P12" s="1">
        <v>12283.599800037015</v>
      </c>
      <c r="Q12" s="1">
        <v>11874.782247469948</v>
      </c>
      <c r="R12" s="1">
        <v>11384.141352988614</v>
      </c>
    </row>
    <row r="13" spans="1:22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22" ht="11.25" customHeight="1" x14ac:dyDescent="0.25">
      <c r="A14" s="50" t="s">
        <v>20</v>
      </c>
      <c r="B14" s="51" t="s">
        <v>21</v>
      </c>
      <c r="C14" s="2">
        <v>21.615532006585802</v>
      </c>
      <c r="D14" s="2">
        <v>36.900870000000005</v>
      </c>
      <c r="E14" s="2">
        <v>64.801380000000009</v>
      </c>
      <c r="F14" s="2">
        <v>45.901299999999999</v>
      </c>
      <c r="G14" s="2">
        <v>91.800830000000019</v>
      </c>
      <c r="H14" s="2">
        <v>104.47857146552924</v>
      </c>
      <c r="I14" s="2">
        <v>46.800170000000001</v>
      </c>
      <c r="J14" s="2">
        <v>88.214790000000008</v>
      </c>
      <c r="K14" s="2">
        <v>136.85577000000001</v>
      </c>
      <c r="L14" s="2">
        <v>123.37917999999999</v>
      </c>
      <c r="M14" s="2">
        <v>76.524233340822022</v>
      </c>
      <c r="N14" s="2">
        <v>69.342893388740237</v>
      </c>
      <c r="O14" s="2">
        <v>77.433814200783985</v>
      </c>
      <c r="P14" s="2">
        <v>94.558448231617035</v>
      </c>
      <c r="Q14" s="2">
        <v>92.733837914135279</v>
      </c>
      <c r="R14" s="2">
        <v>1.7913129234342837</v>
      </c>
    </row>
    <row r="15" spans="1:22" ht="11.25" customHeight="1" x14ac:dyDescent="0.25">
      <c r="A15" s="54" t="s">
        <v>310</v>
      </c>
      <c r="B15" s="49" t="s">
        <v>311</v>
      </c>
      <c r="C15" s="3">
        <v>92.307961175480145</v>
      </c>
      <c r="D15" s="3">
        <v>75.405279999999863</v>
      </c>
      <c r="E15" s="3">
        <v>78.805679999999896</v>
      </c>
      <c r="F15" s="3">
        <v>157.70923999999997</v>
      </c>
      <c r="G15" s="3">
        <v>50.998630000000205</v>
      </c>
      <c r="H15" s="3">
        <v>44.043121728435707</v>
      </c>
      <c r="I15" s="3">
        <v>38.797379999999833</v>
      </c>
      <c r="J15" s="3">
        <v>37.993159999999676</v>
      </c>
      <c r="K15" s="3">
        <v>28.099029999999942</v>
      </c>
      <c r="L15" s="3">
        <v>17.999650000000088</v>
      </c>
      <c r="M15" s="3">
        <v>10.103740922671363</v>
      </c>
      <c r="N15" s="3">
        <v>84.31199577727503</v>
      </c>
      <c r="O15" s="3">
        <v>95.726010484492477</v>
      </c>
      <c r="P15" s="3">
        <v>170.84777851169534</v>
      </c>
      <c r="Q15" s="3">
        <v>127.78262681779103</v>
      </c>
      <c r="R15" s="3">
        <v>142.51725701737075</v>
      </c>
    </row>
    <row r="16" spans="1:22" ht="11.25" customHeight="1" x14ac:dyDescent="0.25">
      <c r="A16" s="50" t="s">
        <v>22</v>
      </c>
      <c r="B16" s="51" t="s">
        <v>23</v>
      </c>
      <c r="C16" s="2">
        <v>66.51257325298387</v>
      </c>
      <c r="D16" s="2">
        <v>49.603590000000089</v>
      </c>
      <c r="E16" s="2">
        <v>53.508830000000174</v>
      </c>
      <c r="F16" s="2">
        <v>138.60716999999983</v>
      </c>
      <c r="G16" s="2">
        <v>28.500400000000283</v>
      </c>
      <c r="H16" s="2">
        <v>26.368612497387502</v>
      </c>
      <c r="I16" s="2">
        <v>24.896550000000019</v>
      </c>
      <c r="J16" s="2">
        <v>24.093940000000117</v>
      </c>
      <c r="K16" s="2">
        <v>20.498519999999957</v>
      </c>
      <c r="L16" s="2">
        <v>15.599520000000098</v>
      </c>
      <c r="M16" s="2">
        <v>8.6706710799147686</v>
      </c>
      <c r="N16" s="2">
        <v>50.395520670309587</v>
      </c>
      <c r="O16" s="2">
        <v>18.339626986993238</v>
      </c>
      <c r="P16" s="2">
        <v>22.761571082919538</v>
      </c>
      <c r="Q16" s="2">
        <v>5.9714838968815869</v>
      </c>
      <c r="R16" s="2">
        <v>6.3775247579068193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25.795387922496275</v>
      </c>
      <c r="D18" s="2">
        <v>25.80168999999978</v>
      </c>
      <c r="E18" s="2">
        <v>25.296849999999722</v>
      </c>
      <c r="F18" s="2">
        <v>19.10207000000014</v>
      </c>
      <c r="G18" s="2">
        <v>22.498229999999921</v>
      </c>
      <c r="H18" s="2">
        <v>17.674509231048205</v>
      </c>
      <c r="I18" s="2">
        <v>13.900829999999814</v>
      </c>
      <c r="J18" s="2">
        <v>13.899219999999559</v>
      </c>
      <c r="K18" s="2">
        <v>7.6005099999999857</v>
      </c>
      <c r="L18" s="2">
        <v>2.4001299999999901</v>
      </c>
      <c r="M18" s="2">
        <v>1.4330698427565949</v>
      </c>
      <c r="N18" s="2">
        <v>33.91647510696545</v>
      </c>
      <c r="O18" s="2">
        <v>77.386383497499239</v>
      </c>
      <c r="P18" s="2">
        <v>148.08620742877579</v>
      </c>
      <c r="Q18" s="2">
        <v>121.81114292090943</v>
      </c>
      <c r="R18" s="2">
        <v>136.13973225946393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3644.340694074267</v>
      </c>
      <c r="D21" s="4">
        <v>3560.8321925000159</v>
      </c>
      <c r="E21" s="4">
        <v>3064.087005000003</v>
      </c>
      <c r="F21" s="4">
        <v>3178.775969999997</v>
      </c>
      <c r="G21" s="4">
        <v>3285.156249999995</v>
      </c>
      <c r="H21" s="4">
        <v>3017.5249749065642</v>
      </c>
      <c r="I21" s="4">
        <v>2877.9148799999989</v>
      </c>
      <c r="J21" s="4">
        <v>2618.6969799999911</v>
      </c>
      <c r="K21" s="4">
        <v>2433.2565875000046</v>
      </c>
      <c r="L21" s="4">
        <v>1542.4119950000002</v>
      </c>
      <c r="M21" s="4">
        <v>1797.8551085976683</v>
      </c>
      <c r="N21" s="4">
        <v>1575.9803232959471</v>
      </c>
      <c r="O21" s="4">
        <v>1310.45856740158</v>
      </c>
      <c r="P21" s="4">
        <v>1198.9536549244076</v>
      </c>
      <c r="Q21" s="4">
        <v>1065.6259130504916</v>
      </c>
      <c r="R21" s="4">
        <v>867.5985070437788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3644.340694074267</v>
      </c>
      <c r="D30" s="3">
        <v>3560.8321925000159</v>
      </c>
      <c r="E30" s="3">
        <v>3064.087005000003</v>
      </c>
      <c r="F30" s="3">
        <v>3178.775969999997</v>
      </c>
      <c r="G30" s="3">
        <v>3285.156249999995</v>
      </c>
      <c r="H30" s="3">
        <v>3017.5249749065642</v>
      </c>
      <c r="I30" s="3">
        <v>2877.9148799999989</v>
      </c>
      <c r="J30" s="3">
        <v>2618.6969799999911</v>
      </c>
      <c r="K30" s="3">
        <v>2433.2565875000046</v>
      </c>
      <c r="L30" s="3">
        <v>1542.4119950000002</v>
      </c>
      <c r="M30" s="3">
        <v>1797.8551085976683</v>
      </c>
      <c r="N30" s="3">
        <v>1575.9803232959471</v>
      </c>
      <c r="O30" s="3">
        <v>1310.45856740158</v>
      </c>
      <c r="P30" s="3">
        <v>1198.9536549244076</v>
      </c>
      <c r="Q30" s="3">
        <v>1065.6259130504916</v>
      </c>
      <c r="R30" s="3">
        <v>867.5985070437788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391.59077412292794</v>
      </c>
      <c r="D34" s="2">
        <v>473.90266000000167</v>
      </c>
      <c r="E34" s="2">
        <v>468.27583999999899</v>
      </c>
      <c r="F34" s="2">
        <v>422.3077699999991</v>
      </c>
      <c r="G34" s="2">
        <v>427.82456999999914</v>
      </c>
      <c r="H34" s="2">
        <v>412.7579765938832</v>
      </c>
      <c r="I34" s="2">
        <v>413.99762999999984</v>
      </c>
      <c r="J34" s="2">
        <v>402.65164999999973</v>
      </c>
      <c r="K34" s="2">
        <v>434.30519999999837</v>
      </c>
      <c r="L34" s="2">
        <v>334.34321000000034</v>
      </c>
      <c r="M34" s="2">
        <v>393.80257210507466</v>
      </c>
      <c r="N34" s="2">
        <v>382.80565757764202</v>
      </c>
      <c r="O34" s="2">
        <v>377.3560368782999</v>
      </c>
      <c r="P34" s="2">
        <v>302.85335265506751</v>
      </c>
      <c r="Q34" s="2">
        <v>294.00826895509647</v>
      </c>
      <c r="R34" s="2">
        <v>298.36335117878963</v>
      </c>
    </row>
    <row r="35" spans="1:18" ht="11.25" customHeight="1" x14ac:dyDescent="0.25">
      <c r="A35" s="50" t="s">
        <v>324</v>
      </c>
      <c r="B35" s="51" t="s">
        <v>325</v>
      </c>
      <c r="C35" s="2">
        <v>0.80599007082555119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0.75410999999988704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0.80599007082555119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0.75410999999988704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2.0542330139189189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2.0542330139189189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449.46562449308669</v>
      </c>
      <c r="D43" s="2">
        <v>452.02694000001367</v>
      </c>
      <c r="E43" s="2">
        <v>257.96264000000315</v>
      </c>
      <c r="F43" s="2">
        <v>227.03172249999739</v>
      </c>
      <c r="G43" s="2">
        <v>203.93990499999711</v>
      </c>
      <c r="H43" s="2">
        <v>206.4498265160635</v>
      </c>
      <c r="I43" s="2">
        <v>167.51839499999915</v>
      </c>
      <c r="J43" s="2">
        <v>158.94384749999134</v>
      </c>
      <c r="K43" s="2">
        <v>150.87022500000569</v>
      </c>
      <c r="L43" s="2">
        <v>124.40429499999991</v>
      </c>
      <c r="M43" s="2">
        <v>159.23116847438524</v>
      </c>
      <c r="N43" s="2">
        <v>131.38864031212353</v>
      </c>
      <c r="O43" s="2">
        <v>118.27251979630452</v>
      </c>
      <c r="P43" s="2">
        <v>111.92046686940196</v>
      </c>
      <c r="Q43" s="2">
        <v>106.42362735204833</v>
      </c>
      <c r="R43" s="2">
        <v>174.48785544100753</v>
      </c>
    </row>
    <row r="44" spans="1:18" ht="11.25" customHeight="1" x14ac:dyDescent="0.25">
      <c r="A44" s="50" t="s">
        <v>328</v>
      </c>
      <c r="B44" s="51" t="s">
        <v>61</v>
      </c>
      <c r="C44" s="2">
        <v>2327.8872331299112</v>
      </c>
      <c r="D44" s="2">
        <v>2358.7010325000001</v>
      </c>
      <c r="E44" s="2">
        <v>2084.2403450000006</v>
      </c>
      <c r="F44" s="2">
        <v>2256.1633175000006</v>
      </c>
      <c r="G44" s="2">
        <v>2379.7919849999989</v>
      </c>
      <c r="H44" s="2">
        <v>2127.2659872127433</v>
      </c>
      <c r="I44" s="2">
        <v>2025.2964175000006</v>
      </c>
      <c r="J44" s="2">
        <v>1835.1238875000001</v>
      </c>
      <c r="K44" s="2">
        <v>1644.918542500001</v>
      </c>
      <c r="L44" s="2">
        <v>890.4135499999993</v>
      </c>
      <c r="M44" s="2">
        <v>945.95899582264428</v>
      </c>
      <c r="N44" s="2">
        <v>892.33443719419984</v>
      </c>
      <c r="O44" s="2">
        <v>663.06786920692264</v>
      </c>
      <c r="P44" s="2">
        <v>630.60298209309394</v>
      </c>
      <c r="Q44" s="2">
        <v>630.84641125111398</v>
      </c>
      <c r="R44" s="2">
        <v>376.40611644617093</v>
      </c>
    </row>
    <row r="45" spans="1:18" ht="11.25" customHeight="1" x14ac:dyDescent="0.25">
      <c r="A45" s="50" t="s">
        <v>329</v>
      </c>
      <c r="B45" s="51" t="s">
        <v>330</v>
      </c>
      <c r="C45" s="2">
        <v>472.53683924359677</v>
      </c>
      <c r="D45" s="2">
        <v>276.20156000000026</v>
      </c>
      <c r="E45" s="2">
        <v>253.60818000000035</v>
      </c>
      <c r="F45" s="2">
        <v>273.27315999999996</v>
      </c>
      <c r="G45" s="2">
        <v>273.5997899999997</v>
      </c>
      <c r="H45" s="2">
        <v>271.05118458387409</v>
      </c>
      <c r="I45" s="2">
        <v>271.10243749999933</v>
      </c>
      <c r="J45" s="2">
        <v>221.22348500000015</v>
      </c>
      <c r="K45" s="2">
        <v>203.16261999999981</v>
      </c>
      <c r="L45" s="2">
        <v>193.25094000000053</v>
      </c>
      <c r="M45" s="2">
        <v>298.86237219556415</v>
      </c>
      <c r="N45" s="2">
        <v>169.4515882119818</v>
      </c>
      <c r="O45" s="2">
        <v>151.76214152005304</v>
      </c>
      <c r="P45" s="2">
        <v>153.5768533068443</v>
      </c>
      <c r="Q45" s="2">
        <v>34.347605492232873</v>
      </c>
      <c r="R45" s="2">
        <v>18.341183977810768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446.3553958416951</v>
      </c>
      <c r="D49" s="1">
        <v>250.76704000000026</v>
      </c>
      <c r="E49" s="1">
        <v>215.59846000000039</v>
      </c>
      <c r="F49" s="1">
        <v>247.48525999999998</v>
      </c>
      <c r="G49" s="1">
        <v>247.5987299999997</v>
      </c>
      <c r="H49" s="1">
        <v>250.06663450433831</v>
      </c>
      <c r="I49" s="1">
        <v>232.56765749999934</v>
      </c>
      <c r="J49" s="1">
        <v>199.94899500000014</v>
      </c>
      <c r="K49" s="1">
        <v>185.88111999999981</v>
      </c>
      <c r="L49" s="1">
        <v>177.09620000000052</v>
      </c>
      <c r="M49" s="1">
        <v>275.69476002117983</v>
      </c>
      <c r="N49" s="1">
        <v>169.4515882119818</v>
      </c>
      <c r="O49" s="1">
        <v>151.76214152005304</v>
      </c>
      <c r="P49" s="1">
        <v>153.5768533068443</v>
      </c>
      <c r="Q49" s="1">
        <v>34.347605492232873</v>
      </c>
      <c r="R49" s="1">
        <v>18.341183977810768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26.181443401901653</v>
      </c>
      <c r="D51" s="1">
        <v>25.434519999999996</v>
      </c>
      <c r="E51" s="1">
        <v>38.009719999999973</v>
      </c>
      <c r="F51" s="1">
        <v>25.78789999999999</v>
      </c>
      <c r="G51" s="1">
        <v>26.001060000000017</v>
      </c>
      <c r="H51" s="1">
        <v>20.984550079535779</v>
      </c>
      <c r="I51" s="1">
        <v>38.534779999999998</v>
      </c>
      <c r="J51" s="1">
        <v>21.27449</v>
      </c>
      <c r="K51" s="1">
        <v>17.281500000000001</v>
      </c>
      <c r="L51" s="1">
        <v>16.154739999999997</v>
      </c>
      <c r="M51" s="1">
        <v>23.167612174384288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21843.603256078859</v>
      </c>
      <c r="D52" s="4">
        <v>20068.021577499996</v>
      </c>
      <c r="E52" s="4">
        <v>19617.824277500007</v>
      </c>
      <c r="F52" s="4">
        <v>20257.193962500001</v>
      </c>
      <c r="G52" s="4">
        <v>20902.255700000009</v>
      </c>
      <c r="H52" s="4">
        <v>19537.361307993175</v>
      </c>
      <c r="I52" s="4">
        <v>19689.391639999994</v>
      </c>
      <c r="J52" s="4">
        <v>19275.218669999995</v>
      </c>
      <c r="K52" s="4">
        <v>18369.130555000003</v>
      </c>
      <c r="L52" s="4">
        <v>13033.515185000002</v>
      </c>
      <c r="M52" s="4">
        <v>15850.368022727034</v>
      </c>
      <c r="N52" s="4">
        <v>15780.897817329555</v>
      </c>
      <c r="O52" s="4">
        <v>15639.098328409709</v>
      </c>
      <c r="P52" s="4">
        <v>15409.501184231845</v>
      </c>
      <c r="Q52" s="4">
        <v>15118.122068086373</v>
      </c>
      <c r="R52" s="4">
        <v>15462.582043394095</v>
      </c>
    </row>
    <row r="53" spans="1:18" ht="11.25" customHeight="1" x14ac:dyDescent="0.25">
      <c r="A53" s="48" t="s">
        <v>76</v>
      </c>
      <c r="B53" s="49" t="s">
        <v>77</v>
      </c>
      <c r="C53" s="3">
        <v>11508.050194804227</v>
      </c>
      <c r="D53" s="3">
        <v>10525.853427499997</v>
      </c>
      <c r="E53" s="3">
        <v>10329.291247500007</v>
      </c>
      <c r="F53" s="3">
        <v>10927.016992500003</v>
      </c>
      <c r="G53" s="3">
        <v>11395.174780000012</v>
      </c>
      <c r="H53" s="3">
        <v>10506.340278731486</v>
      </c>
      <c r="I53" s="3">
        <v>10465.483809999991</v>
      </c>
      <c r="J53" s="3">
        <v>10394.346819999992</v>
      </c>
      <c r="K53" s="3">
        <v>10033.075055000003</v>
      </c>
      <c r="L53" s="3">
        <v>7019.8410750000021</v>
      </c>
      <c r="M53" s="3">
        <v>8402.3044156623946</v>
      </c>
      <c r="N53" s="3">
        <v>8351.6317796528419</v>
      </c>
      <c r="O53" s="3">
        <v>8106.951146505392</v>
      </c>
      <c r="P53" s="3">
        <v>8087.5983496662329</v>
      </c>
      <c r="Q53" s="3">
        <v>7849.9708122367674</v>
      </c>
      <c r="R53" s="3">
        <v>8127.3176206018325</v>
      </c>
    </row>
    <row r="54" spans="1:18" ht="11.25" customHeight="1" x14ac:dyDescent="0.25">
      <c r="A54" s="48" t="s">
        <v>331</v>
      </c>
      <c r="B54" s="49" t="s">
        <v>332</v>
      </c>
      <c r="C54" s="3">
        <v>10335.55306127463</v>
      </c>
      <c r="D54" s="3">
        <v>9542.1681499999995</v>
      </c>
      <c r="E54" s="3">
        <v>9288.5330300000005</v>
      </c>
      <c r="F54" s="3">
        <v>9330.1769699999986</v>
      </c>
      <c r="G54" s="3">
        <v>9507.0809199999985</v>
      </c>
      <c r="H54" s="3">
        <v>9031.0210292616866</v>
      </c>
      <c r="I54" s="3">
        <v>9223.9078300000019</v>
      </c>
      <c r="J54" s="3">
        <v>8880.8718500000014</v>
      </c>
      <c r="K54" s="3">
        <v>8336.0555000000004</v>
      </c>
      <c r="L54" s="3">
        <v>6013.6741099999999</v>
      </c>
      <c r="M54" s="3">
        <v>7448.0636070646397</v>
      </c>
      <c r="N54" s="3">
        <v>7429.2660376767126</v>
      </c>
      <c r="O54" s="3">
        <v>7532.1471819043163</v>
      </c>
      <c r="P54" s="3">
        <v>7321.9028345656125</v>
      </c>
      <c r="Q54" s="3">
        <v>7268.1512558496051</v>
      </c>
      <c r="R54" s="3">
        <v>7335.2644227922628</v>
      </c>
    </row>
    <row r="55" spans="1:18" ht="11.25" customHeight="1" x14ac:dyDescent="0.25">
      <c r="A55" s="50" t="s">
        <v>78</v>
      </c>
      <c r="B55" s="51" t="s">
        <v>79</v>
      </c>
      <c r="C55" s="2">
        <v>3520.66942569105</v>
      </c>
      <c r="D55" s="2">
        <v>3139.00648</v>
      </c>
      <c r="E55" s="2">
        <v>2940.2275099999997</v>
      </c>
      <c r="F55" s="2">
        <v>2937.74179</v>
      </c>
      <c r="G55" s="2">
        <v>2974.2282599999994</v>
      </c>
      <c r="H55" s="2">
        <v>2870.5234196346546</v>
      </c>
      <c r="I55" s="2">
        <v>3013.7203100000002</v>
      </c>
      <c r="J55" s="2">
        <v>2909.6021799999999</v>
      </c>
      <c r="K55" s="2">
        <v>2747.0219400000001</v>
      </c>
      <c r="L55" s="2">
        <v>2020.5021400000001</v>
      </c>
      <c r="M55" s="2">
        <v>2448.9225559223241</v>
      </c>
      <c r="N55" s="2">
        <v>2562.6851432575454</v>
      </c>
      <c r="O55" s="2">
        <v>2786.8559298979917</v>
      </c>
      <c r="P55" s="2">
        <v>2549.5568877646638</v>
      </c>
      <c r="Q55" s="2">
        <v>2516.4597800266833</v>
      </c>
      <c r="R55" s="2">
        <v>2443.1994123346508</v>
      </c>
    </row>
    <row r="56" spans="1:18" ht="11.25" customHeight="1" x14ac:dyDescent="0.25">
      <c r="A56" s="50" t="s">
        <v>80</v>
      </c>
      <c r="B56" s="51" t="s">
        <v>81</v>
      </c>
      <c r="C56" s="2">
        <v>6542.8600042162807</v>
      </c>
      <c r="D56" s="2">
        <v>6128.5901699999995</v>
      </c>
      <c r="E56" s="2">
        <v>6067.0377999999992</v>
      </c>
      <c r="F56" s="2">
        <v>6084.4401699999999</v>
      </c>
      <c r="G56" s="2">
        <v>6205.6113499999992</v>
      </c>
      <c r="H56" s="2">
        <v>5889.8276689402737</v>
      </c>
      <c r="I56" s="2">
        <v>5922.0243900000014</v>
      </c>
      <c r="J56" s="2">
        <v>5665.20885</v>
      </c>
      <c r="K56" s="2">
        <v>5306.9668199999996</v>
      </c>
      <c r="L56" s="2">
        <v>3785.4572500000004</v>
      </c>
      <c r="M56" s="2">
        <v>4714.7458024607176</v>
      </c>
      <c r="N56" s="2">
        <v>4452.6135484682845</v>
      </c>
      <c r="O56" s="2">
        <v>4357.8114027691672</v>
      </c>
      <c r="P56" s="2">
        <v>4351.1169451829346</v>
      </c>
      <c r="Q56" s="2">
        <v>4322.3906352997492</v>
      </c>
      <c r="R56" s="2">
        <v>4348.714805257312</v>
      </c>
    </row>
    <row r="57" spans="1:18" ht="11.25" customHeight="1" x14ac:dyDescent="0.25">
      <c r="A57" s="55" t="s">
        <v>333</v>
      </c>
      <c r="B57" s="51" t="s">
        <v>82</v>
      </c>
      <c r="C57" s="2">
        <v>1.1723845917183873</v>
      </c>
      <c r="D57" s="2">
        <v>1.0115400000000021</v>
      </c>
      <c r="E57" s="2">
        <v>1.2985000000000007</v>
      </c>
      <c r="F57" s="2">
        <v>0.20163000000000059</v>
      </c>
      <c r="G57" s="2">
        <v>0.10007999999999972</v>
      </c>
      <c r="H57" s="2">
        <v>0.20034202338537643</v>
      </c>
      <c r="I57" s="2">
        <v>0.20182000000000072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270.85124677558002</v>
      </c>
      <c r="D58" s="2">
        <v>273.55995999999999</v>
      </c>
      <c r="E58" s="2">
        <v>279.96922000000001</v>
      </c>
      <c r="F58" s="2">
        <v>307.79338000000001</v>
      </c>
      <c r="G58" s="2">
        <v>327.14123000000001</v>
      </c>
      <c r="H58" s="2">
        <v>270.46959866337403</v>
      </c>
      <c r="I58" s="2">
        <v>287.96130999999997</v>
      </c>
      <c r="J58" s="2">
        <v>306.06081999999998</v>
      </c>
      <c r="K58" s="2">
        <v>282.06674000000004</v>
      </c>
      <c r="L58" s="2">
        <v>207.71472000000003</v>
      </c>
      <c r="M58" s="2">
        <v>284.39524868159776</v>
      </c>
      <c r="N58" s="2">
        <v>413.96734595088355</v>
      </c>
      <c r="O58" s="2">
        <v>387.47984923715694</v>
      </c>
      <c r="P58" s="2">
        <v>421.22900161801442</v>
      </c>
      <c r="Q58" s="2">
        <v>429.30084052317181</v>
      </c>
      <c r="R58" s="2">
        <v>543.35020520030059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340.0381712502259</v>
      </c>
      <c r="D60" s="4">
        <v>357.16011000000003</v>
      </c>
      <c r="E60" s="4">
        <v>342.11124500000028</v>
      </c>
      <c r="F60" s="4">
        <v>363.51881499999928</v>
      </c>
      <c r="G60" s="4">
        <v>248.42099250000155</v>
      </c>
      <c r="H60" s="4">
        <v>227.94951181770878</v>
      </c>
      <c r="I60" s="4">
        <v>193.88993249999947</v>
      </c>
      <c r="J60" s="4">
        <v>178.42073250000027</v>
      </c>
      <c r="K60" s="4">
        <v>166.55787000000078</v>
      </c>
      <c r="L60" s="4">
        <v>450.33580750000027</v>
      </c>
      <c r="M60" s="4">
        <v>293.64414992905222</v>
      </c>
      <c r="N60" s="4">
        <v>339.77847232441803</v>
      </c>
      <c r="O60" s="4">
        <v>450.57771336786391</v>
      </c>
      <c r="P60" s="4">
        <v>365.17017987455239</v>
      </c>
      <c r="Q60" s="4">
        <v>383.3317836799136</v>
      </c>
      <c r="R60" s="4">
        <v>513.4246297272465</v>
      </c>
    </row>
    <row r="61" spans="1:18" ht="11.25" customHeight="1" x14ac:dyDescent="0.25">
      <c r="A61" s="46" t="s">
        <v>89</v>
      </c>
      <c r="B61" s="47" t="s">
        <v>90</v>
      </c>
      <c r="C61" s="4">
        <v>1.0628701978541857</v>
      </c>
      <c r="D61" s="4">
        <v>7.8776125000000192</v>
      </c>
      <c r="E61" s="4">
        <v>1.6501025000006848</v>
      </c>
      <c r="F61" s="4">
        <v>7.1750224999999688</v>
      </c>
      <c r="G61" s="4">
        <v>17.402240000000106</v>
      </c>
      <c r="H61" s="4">
        <v>15.978770744451907</v>
      </c>
      <c r="I61" s="4">
        <v>37.747940000000142</v>
      </c>
      <c r="J61" s="4">
        <v>26.176354999998999</v>
      </c>
      <c r="K61" s="4">
        <v>29.403340000000096</v>
      </c>
      <c r="L61" s="4">
        <v>45.60280999999997</v>
      </c>
      <c r="M61" s="4">
        <v>58.711298468754947</v>
      </c>
      <c r="N61" s="4">
        <v>48.452420555498087</v>
      </c>
      <c r="O61" s="4">
        <v>45.667232280719467</v>
      </c>
      <c r="P61" s="4">
        <v>44.371622886778972</v>
      </c>
      <c r="Q61" s="4">
        <v>37.923065577889325</v>
      </c>
      <c r="R61" s="4">
        <v>24.063965232870082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1.0628701978541857</v>
      </c>
      <c r="D68" s="3">
        <v>7.8776125000000192</v>
      </c>
      <c r="E68" s="3">
        <v>1.6501025000006848</v>
      </c>
      <c r="F68" s="3">
        <v>7.1750224999999688</v>
      </c>
      <c r="G68" s="3">
        <v>17.402240000000106</v>
      </c>
      <c r="H68" s="3">
        <v>15.978770744451907</v>
      </c>
      <c r="I68" s="3">
        <v>37.747940000000142</v>
      </c>
      <c r="J68" s="3">
        <v>26.176354999998999</v>
      </c>
      <c r="K68" s="3">
        <v>29.403340000000096</v>
      </c>
      <c r="L68" s="3">
        <v>45.60280999999997</v>
      </c>
      <c r="M68" s="3">
        <v>58.711298468754947</v>
      </c>
      <c r="N68" s="3">
        <v>48.452420555498087</v>
      </c>
      <c r="O68" s="3">
        <v>45.667232280719467</v>
      </c>
      <c r="P68" s="3">
        <v>44.371622886778972</v>
      </c>
      <c r="Q68" s="3">
        <v>37.923065577889325</v>
      </c>
      <c r="R68" s="3">
        <v>24.063965232870082</v>
      </c>
    </row>
    <row r="69" spans="1:18" ht="11.25" customHeight="1" x14ac:dyDescent="0.25">
      <c r="A69" s="50" t="s">
        <v>559</v>
      </c>
      <c r="B69" s="51" t="s">
        <v>101</v>
      </c>
      <c r="C69" s="2">
        <v>1.0389808999685286</v>
      </c>
      <c r="D69" s="2">
        <v>7.8776125000000192</v>
      </c>
      <c r="E69" s="2">
        <v>1.6501025000006848</v>
      </c>
      <c r="F69" s="2">
        <v>7.1750224999999688</v>
      </c>
      <c r="G69" s="2">
        <v>17.402240000000106</v>
      </c>
      <c r="H69" s="2">
        <v>15.978770744451907</v>
      </c>
      <c r="I69" s="2">
        <v>37.747940000000142</v>
      </c>
      <c r="J69" s="2">
        <v>26.176354999998999</v>
      </c>
      <c r="K69" s="2">
        <v>29.203370000000135</v>
      </c>
      <c r="L69" s="2">
        <v>45.202679999999987</v>
      </c>
      <c r="M69" s="2">
        <v>55.603237807437296</v>
      </c>
      <c r="N69" s="2">
        <v>44.317898057392128</v>
      </c>
      <c r="O69" s="2">
        <v>45.356729041731228</v>
      </c>
      <c r="P69" s="2">
        <v>43.846160878405016</v>
      </c>
      <c r="Q69" s="2">
        <v>37.087108681512532</v>
      </c>
      <c r="R69" s="2">
        <v>23.323549337808835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0.35826354396223081</v>
      </c>
      <c r="O71" s="2">
        <v>0.31050323898823962</v>
      </c>
      <c r="P71" s="2">
        <v>0.52546200837395673</v>
      </c>
      <c r="Q71" s="2">
        <v>0.83595689637679271</v>
      </c>
      <c r="R71" s="2">
        <v>0.74041589506124694</v>
      </c>
    </row>
    <row r="72" spans="1:18" ht="11.25" customHeight="1" x14ac:dyDescent="0.25">
      <c r="A72" s="55" t="s">
        <v>104</v>
      </c>
      <c r="B72" s="51" t="s">
        <v>105</v>
      </c>
      <c r="C72" s="2">
        <v>2.3889297885657079E-2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0.10010999999999726</v>
      </c>
      <c r="L72" s="2">
        <v>9.9919999999997344E-2</v>
      </c>
      <c r="M72" s="2">
        <v>0.11949003478602549</v>
      </c>
      <c r="N72" s="2">
        <v>7.1655469151078677E-2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9.9859999999964089E-2</v>
      </c>
      <c r="L73" s="2">
        <v>0.30020999999998565</v>
      </c>
      <c r="M73" s="2">
        <v>2.9885706265316259</v>
      </c>
      <c r="N73" s="2">
        <v>3.7046034849926528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9.9859999999964089E-2</v>
      </c>
      <c r="L77" s="1">
        <v>0.30020999999998565</v>
      </c>
      <c r="M77" s="1">
        <v>2.9885706265316259</v>
      </c>
      <c r="N77" s="1">
        <v>3.7046034849926528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10969.624601764464</v>
      </c>
      <c r="D79" s="4">
        <v>11056.081294999994</v>
      </c>
      <c r="E79" s="4">
        <v>10893.702892500003</v>
      </c>
      <c r="F79" s="4">
        <v>11218.18798750001</v>
      </c>
      <c r="G79" s="4">
        <v>11712.725577500007</v>
      </c>
      <c r="H79" s="4">
        <v>11533.874722503262</v>
      </c>
      <c r="I79" s="4">
        <v>11922.618697499995</v>
      </c>
      <c r="J79" s="4">
        <v>11765.931797499989</v>
      </c>
      <c r="K79" s="4">
        <v>11307.332782499992</v>
      </c>
      <c r="L79" s="4">
        <v>8585.4247349999951</v>
      </c>
      <c r="M79" s="4">
        <v>9980.8748002802986</v>
      </c>
      <c r="N79" s="4">
        <v>10272.965091740778</v>
      </c>
      <c r="O79" s="4">
        <v>9929.4898420269274</v>
      </c>
      <c r="P79" s="4">
        <v>9666.5792556667111</v>
      </c>
      <c r="Q79" s="4">
        <v>9521.1958921056648</v>
      </c>
      <c r="R79" s="4">
        <v>9446.2711515183582</v>
      </c>
    </row>
    <row r="80" spans="1:18" ht="11.25" customHeight="1" x14ac:dyDescent="0.25">
      <c r="A80" s="59" t="s">
        <v>560</v>
      </c>
      <c r="B80" s="47">
        <v>7200</v>
      </c>
      <c r="C80" s="4">
        <v>5.6845215624174585</v>
      </c>
      <c r="D80" s="4">
        <v>5.9242100000000022</v>
      </c>
      <c r="E80" s="4">
        <v>5.3996099999999956</v>
      </c>
      <c r="F80" s="4">
        <v>1.6528125000000049</v>
      </c>
      <c r="G80" s="4">
        <v>6.3091725000000007</v>
      </c>
      <c r="H80" s="4">
        <v>10.180930433567543</v>
      </c>
      <c r="I80" s="4">
        <v>32.34064750000001</v>
      </c>
      <c r="J80" s="4">
        <v>40.074587500000035</v>
      </c>
      <c r="K80" s="4">
        <v>105.81571750000003</v>
      </c>
      <c r="L80" s="4">
        <v>41.581715000000017</v>
      </c>
      <c r="M80" s="4">
        <v>57.748497214831865</v>
      </c>
      <c r="N80" s="4">
        <v>69.789787868254749</v>
      </c>
      <c r="O80" s="4">
        <v>52.397327856371135</v>
      </c>
      <c r="P80" s="4">
        <v>43.463271150018102</v>
      </c>
      <c r="Q80" s="4">
        <v>48.706934007329934</v>
      </c>
      <c r="R80" s="4">
        <v>45.261284927575772</v>
      </c>
    </row>
    <row r="81" spans="1:18" ht="11.25" customHeight="1" x14ac:dyDescent="0.25">
      <c r="A81" s="48" t="s">
        <v>119</v>
      </c>
      <c r="B81" s="49" t="s">
        <v>120</v>
      </c>
      <c r="C81" s="3">
        <v>5.6845215624174585</v>
      </c>
      <c r="D81" s="3">
        <v>5.9242100000000022</v>
      </c>
      <c r="E81" s="3">
        <v>5.3996099999999956</v>
      </c>
      <c r="F81" s="3">
        <v>1.6528125000000049</v>
      </c>
      <c r="G81" s="3">
        <v>6.3091725000000007</v>
      </c>
      <c r="H81" s="3">
        <v>10.180930433567543</v>
      </c>
      <c r="I81" s="3">
        <v>32.34064750000001</v>
      </c>
      <c r="J81" s="3">
        <v>40.074587500000035</v>
      </c>
      <c r="K81" s="3">
        <v>105.71613750000003</v>
      </c>
      <c r="L81" s="3">
        <v>41.481625000000022</v>
      </c>
      <c r="M81" s="3">
        <v>57.652962977441021</v>
      </c>
      <c r="N81" s="3">
        <v>69.742016652712564</v>
      </c>
      <c r="O81" s="3">
        <v>52.397327856371135</v>
      </c>
      <c r="P81" s="3">
        <v>43.463271150018102</v>
      </c>
      <c r="Q81" s="3">
        <v>48.706934007329934</v>
      </c>
      <c r="R81" s="3">
        <v>45.261284927575772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9.9579999999999558E-2</v>
      </c>
      <c r="L82" s="3">
        <v>0.10008999999999801</v>
      </c>
      <c r="M82" s="3">
        <v>9.5534237390843657E-2</v>
      </c>
      <c r="N82" s="3">
        <v>4.7771215542184109E-2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548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57612.604916677374</v>
      </c>
      <c r="D2" s="30">
        <v>54757.041045861944</v>
      </c>
      <c r="E2" s="30">
        <v>53042.626102222894</v>
      </c>
      <c r="F2" s="30">
        <v>55654.53900547645</v>
      </c>
      <c r="G2" s="30">
        <v>55557.412253087226</v>
      </c>
      <c r="H2" s="30">
        <v>53192.226342825445</v>
      </c>
      <c r="I2" s="30">
        <v>53656.441849566021</v>
      </c>
      <c r="J2" s="30">
        <v>52117.047787913587</v>
      </c>
      <c r="K2" s="30">
        <v>48864.591555889601</v>
      </c>
      <c r="L2" s="30">
        <v>34976.158128872645</v>
      </c>
      <c r="M2" s="30">
        <v>42962.196624474724</v>
      </c>
      <c r="N2" s="30">
        <v>42962.150548609556</v>
      </c>
      <c r="O2" s="30">
        <v>42116.118589183003</v>
      </c>
      <c r="P2" s="30">
        <v>42114.914246278131</v>
      </c>
      <c r="Q2" s="30">
        <v>42088.684457981071</v>
      </c>
      <c r="R2" s="30">
        <v>42473.078967126079</v>
      </c>
    </row>
    <row r="3" spans="1:18" ht="11.25" customHeight="1" x14ac:dyDescent="0.25">
      <c r="A3" s="46" t="s">
        <v>4</v>
      </c>
      <c r="B3" s="47" t="s">
        <v>5</v>
      </c>
      <c r="C3" s="4">
        <v>29670.678401387322</v>
      </c>
      <c r="D3" s="4">
        <v>28821.098160781625</v>
      </c>
      <c r="E3" s="4">
        <v>27920.414946637709</v>
      </c>
      <c r="F3" s="4">
        <v>29844.867701653871</v>
      </c>
      <c r="G3" s="4">
        <v>28894.941697015736</v>
      </c>
      <c r="H3" s="4">
        <v>27988.438153961815</v>
      </c>
      <c r="I3" s="4">
        <v>28649.043267866004</v>
      </c>
      <c r="J3" s="4">
        <v>27757.95294018602</v>
      </c>
      <c r="K3" s="4">
        <v>25859.439479077744</v>
      </c>
      <c r="L3" s="4">
        <v>18599.44971558512</v>
      </c>
      <c r="M3" s="4">
        <v>23110.75226258062</v>
      </c>
      <c r="N3" s="4">
        <v>23310.642728369359</v>
      </c>
      <c r="O3" s="4">
        <v>22717.833206157113</v>
      </c>
      <c r="P3" s="4">
        <v>22935.298396563885</v>
      </c>
      <c r="Q3" s="4">
        <v>23193.865176157757</v>
      </c>
      <c r="R3" s="4">
        <v>23684.251347322239</v>
      </c>
    </row>
    <row r="4" spans="1:18" ht="11.25" customHeight="1" x14ac:dyDescent="0.25">
      <c r="A4" s="48" t="s">
        <v>304</v>
      </c>
      <c r="B4" s="49" t="s">
        <v>305</v>
      </c>
      <c r="C4" s="3">
        <v>29578.703307604635</v>
      </c>
      <c r="D4" s="3">
        <v>28746.030052134756</v>
      </c>
      <c r="E4" s="3">
        <v>27841.92647191387</v>
      </c>
      <c r="F4" s="3">
        <v>29687.336341240076</v>
      </c>
      <c r="G4" s="3">
        <v>28844.150557971985</v>
      </c>
      <c r="H4" s="3">
        <v>27944.574014712623</v>
      </c>
      <c r="I4" s="3">
        <v>28610.405379004591</v>
      </c>
      <c r="J4" s="3">
        <v>27720.12820184695</v>
      </c>
      <c r="K4" s="3">
        <v>25831.442900706017</v>
      </c>
      <c r="L4" s="3">
        <v>18581.473632175352</v>
      </c>
      <c r="M4" s="3">
        <v>23100.659343376388</v>
      </c>
      <c r="N4" s="3">
        <v>23226.867671570817</v>
      </c>
      <c r="O4" s="3">
        <v>22622.655061908619</v>
      </c>
      <c r="P4" s="3">
        <v>22765.535464753571</v>
      </c>
      <c r="Q4" s="3">
        <v>23066.84947102013</v>
      </c>
      <c r="R4" s="3">
        <v>23542.594534538785</v>
      </c>
    </row>
    <row r="5" spans="1:18" ht="11.25" customHeight="1" x14ac:dyDescent="0.25">
      <c r="A5" s="50" t="s">
        <v>306</v>
      </c>
      <c r="B5" s="51" t="s">
        <v>307</v>
      </c>
      <c r="C5" s="2">
        <v>7871.4530698367871</v>
      </c>
      <c r="D5" s="2">
        <v>8154.2034819479068</v>
      </c>
      <c r="E5" s="2">
        <v>7731.3977379589251</v>
      </c>
      <c r="F5" s="2">
        <v>8780.4952295270305</v>
      </c>
      <c r="G5" s="2">
        <v>9457.3117188643228</v>
      </c>
      <c r="H5" s="2">
        <v>9960.1751309247902</v>
      </c>
      <c r="I5" s="2">
        <v>10067.440252622049</v>
      </c>
      <c r="J5" s="2">
        <v>9587.8855761546947</v>
      </c>
      <c r="K5" s="2">
        <v>8879.9437473198559</v>
      </c>
      <c r="L5" s="2">
        <v>5841.8894219934418</v>
      </c>
      <c r="M5" s="2">
        <v>8908.6416956267931</v>
      </c>
      <c r="N5" s="2">
        <v>9346.7062124682761</v>
      </c>
      <c r="O5" s="2">
        <v>9877.126210318158</v>
      </c>
      <c r="P5" s="2">
        <v>10394.963942191836</v>
      </c>
      <c r="Q5" s="2">
        <v>11108.188806695442</v>
      </c>
      <c r="R5" s="2">
        <v>12163.452461481998</v>
      </c>
    </row>
    <row r="6" spans="1:18" ht="11.25" customHeight="1" x14ac:dyDescent="0.25">
      <c r="A6" s="52" t="s">
        <v>6</v>
      </c>
      <c r="B6" s="53" t="s">
        <v>7</v>
      </c>
      <c r="C6" s="1">
        <v>4.8935848191206528</v>
      </c>
      <c r="D6" s="1">
        <v>3.4985379831026111</v>
      </c>
      <c r="E6" s="1">
        <v>16.49922826124487</v>
      </c>
      <c r="F6" s="1">
        <v>740.48939941883475</v>
      </c>
      <c r="G6" s="1">
        <v>152.35628338309914</v>
      </c>
      <c r="H6" s="1">
        <v>275.5859318168753</v>
      </c>
      <c r="I6" s="1">
        <v>247.32834547985451</v>
      </c>
      <c r="J6" s="1">
        <v>211.30611766679291</v>
      </c>
      <c r="K6" s="1">
        <v>270.48190741347196</v>
      </c>
      <c r="L6" s="1">
        <v>167.28976218276281</v>
      </c>
      <c r="M6" s="1">
        <v>332.41909512671793</v>
      </c>
      <c r="N6" s="1">
        <v>1166.2152097100129</v>
      </c>
      <c r="O6" s="1">
        <v>1241.0197837880471</v>
      </c>
      <c r="P6" s="1">
        <v>1410.1439463991385</v>
      </c>
      <c r="Q6" s="1">
        <v>1114.6999635109971</v>
      </c>
      <c r="R6" s="1">
        <v>1358.4858523160035</v>
      </c>
    </row>
    <row r="7" spans="1:18" ht="11.25" customHeight="1" x14ac:dyDescent="0.25">
      <c r="A7" s="52" t="s">
        <v>8</v>
      </c>
      <c r="B7" s="53" t="s">
        <v>9</v>
      </c>
      <c r="C7" s="1">
        <v>1330.0612375391088</v>
      </c>
      <c r="D7" s="1">
        <v>1768.4015992259092</v>
      </c>
      <c r="E7" s="1">
        <v>1658.1889378021965</v>
      </c>
      <c r="F7" s="1">
        <v>1816.3429476069634</v>
      </c>
      <c r="G7" s="1">
        <v>2086.2107223310677</v>
      </c>
      <c r="H7" s="1">
        <v>2253.5413385373995</v>
      </c>
      <c r="I7" s="1">
        <v>2129.4419775948181</v>
      </c>
      <c r="J7" s="1">
        <v>2363.2203537798191</v>
      </c>
      <c r="K7" s="1">
        <v>2076.6028325417478</v>
      </c>
      <c r="L7" s="1">
        <v>1574.9894557887862</v>
      </c>
      <c r="M7" s="1">
        <v>1711.7255778949464</v>
      </c>
      <c r="N7" s="1">
        <v>2018.2934421287741</v>
      </c>
      <c r="O7" s="1">
        <v>2254.9113071301781</v>
      </c>
      <c r="P7" s="1">
        <v>2573.0425384454475</v>
      </c>
      <c r="Q7" s="1">
        <v>2806.1066611258375</v>
      </c>
      <c r="R7" s="1">
        <v>2821.7998498817965</v>
      </c>
    </row>
    <row r="8" spans="1:18" ht="11.25" customHeight="1" x14ac:dyDescent="0.25">
      <c r="A8" s="52" t="s">
        <v>10</v>
      </c>
      <c r="B8" s="53" t="s">
        <v>11</v>
      </c>
      <c r="C8" s="1">
        <v>6536.4982474785575</v>
      </c>
      <c r="D8" s="1">
        <v>6382.3033447388952</v>
      </c>
      <c r="E8" s="1">
        <v>6056.7095718954834</v>
      </c>
      <c r="F8" s="1">
        <v>6223.6628825012331</v>
      </c>
      <c r="G8" s="1">
        <v>7218.7447131501567</v>
      </c>
      <c r="H8" s="1">
        <v>7317.9031429443621</v>
      </c>
      <c r="I8" s="1">
        <v>7540.5749267679275</v>
      </c>
      <c r="J8" s="1">
        <v>7013.3591047080836</v>
      </c>
      <c r="K8" s="1">
        <v>6445.9061540590319</v>
      </c>
      <c r="L8" s="1">
        <v>4048.5007654269161</v>
      </c>
      <c r="M8" s="1">
        <v>6781.4892228869803</v>
      </c>
      <c r="N8" s="1">
        <v>6069.5444295177558</v>
      </c>
      <c r="O8" s="1">
        <v>6294.4219262117413</v>
      </c>
      <c r="P8" s="1">
        <v>6287.4170438658239</v>
      </c>
      <c r="Q8" s="1">
        <v>7049.6049700772946</v>
      </c>
      <c r="R8" s="1">
        <v>7792.0525952641337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113.14471762615426</v>
      </c>
      <c r="I9" s="1">
        <v>150.09500277945051</v>
      </c>
      <c r="J9" s="1">
        <v>0</v>
      </c>
      <c r="K9" s="1">
        <v>86.952853305604421</v>
      </c>
      <c r="L9" s="1">
        <v>51.109438594976446</v>
      </c>
      <c r="M9" s="1">
        <v>83.00779971814886</v>
      </c>
      <c r="N9" s="1">
        <v>92.653131111734155</v>
      </c>
      <c r="O9" s="1">
        <v>86.77319318819211</v>
      </c>
      <c r="P9" s="1">
        <v>124.36041348142675</v>
      </c>
      <c r="Q9" s="1">
        <v>137.777211981313</v>
      </c>
      <c r="R9" s="1">
        <v>191.11416402006353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0.57581676090497358</v>
      </c>
      <c r="E10" s="2">
        <v>0.6929734251877574</v>
      </c>
      <c r="F10" s="2">
        <v>8.2566369983519579</v>
      </c>
      <c r="G10" s="2">
        <v>9.0111377415995708</v>
      </c>
      <c r="H10" s="2">
        <v>4.8614468222121587</v>
      </c>
      <c r="I10" s="2">
        <v>1.9405216381350132</v>
      </c>
      <c r="J10" s="2">
        <v>0</v>
      </c>
      <c r="K10" s="2">
        <v>0</v>
      </c>
      <c r="L10" s="2">
        <v>0</v>
      </c>
      <c r="M10" s="2">
        <v>0</v>
      </c>
      <c r="N10" s="2">
        <v>3.4769876080271529</v>
      </c>
      <c r="O10" s="2">
        <v>2.750216254977595</v>
      </c>
      <c r="P10" s="2">
        <v>2.088376055037604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21685.805453561392</v>
      </c>
      <c r="D11" s="2">
        <v>20554.648770000003</v>
      </c>
      <c r="E11" s="2">
        <v>20045.430299999996</v>
      </c>
      <c r="F11" s="2">
        <v>20852.969070000003</v>
      </c>
      <c r="G11" s="2">
        <v>19286.466530000002</v>
      </c>
      <c r="H11" s="2">
        <v>17875.474584006486</v>
      </c>
      <c r="I11" s="2">
        <v>18494.542839999995</v>
      </c>
      <c r="J11" s="2">
        <v>18044.282299999999</v>
      </c>
      <c r="K11" s="2">
        <v>16814.839869999996</v>
      </c>
      <c r="L11" s="2">
        <v>12616.224270000001</v>
      </c>
      <c r="M11" s="2">
        <v>14115.512462368706</v>
      </c>
      <c r="N11" s="2">
        <v>13807.353308443091</v>
      </c>
      <c r="O11" s="2">
        <v>12665.417895105602</v>
      </c>
      <c r="P11" s="2">
        <v>12274.09635547946</v>
      </c>
      <c r="Q11" s="2">
        <v>11865.96169200921</v>
      </c>
      <c r="R11" s="2">
        <v>11377.351453851126</v>
      </c>
    </row>
    <row r="12" spans="1:18" ht="11.25" customHeight="1" x14ac:dyDescent="0.25">
      <c r="A12" s="52" t="s">
        <v>16</v>
      </c>
      <c r="B12" s="53" t="s">
        <v>17</v>
      </c>
      <c r="C12" s="1">
        <v>21685.805453561392</v>
      </c>
      <c r="D12" s="1">
        <v>20554.648770000003</v>
      </c>
      <c r="E12" s="1">
        <v>20045.430299999996</v>
      </c>
      <c r="F12" s="1">
        <v>20852.969070000003</v>
      </c>
      <c r="G12" s="1">
        <v>19286.466530000002</v>
      </c>
      <c r="H12" s="1">
        <v>17875.474584006486</v>
      </c>
      <c r="I12" s="1">
        <v>18494.542839999995</v>
      </c>
      <c r="J12" s="1">
        <v>18044.282299999999</v>
      </c>
      <c r="K12" s="1">
        <v>16814.839869999996</v>
      </c>
      <c r="L12" s="1">
        <v>12616.224270000001</v>
      </c>
      <c r="M12" s="1">
        <v>14115.512462368706</v>
      </c>
      <c r="N12" s="1">
        <v>13807.353308443091</v>
      </c>
      <c r="O12" s="1">
        <v>12665.417895105602</v>
      </c>
      <c r="P12" s="1">
        <v>12274.09635547946</v>
      </c>
      <c r="Q12" s="1">
        <v>11865.96169200921</v>
      </c>
      <c r="R12" s="1">
        <v>11377.351453851126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21.444784206453868</v>
      </c>
      <c r="D14" s="2">
        <v>36.601983425942628</v>
      </c>
      <c r="E14" s="2">
        <v>64.405460529759921</v>
      </c>
      <c r="F14" s="2">
        <v>45.615404714689689</v>
      </c>
      <c r="G14" s="2">
        <v>91.361171366061953</v>
      </c>
      <c r="H14" s="2">
        <v>104.06285295913804</v>
      </c>
      <c r="I14" s="2">
        <v>46.481764744409467</v>
      </c>
      <c r="J14" s="2">
        <v>87.960325692257442</v>
      </c>
      <c r="K14" s="2">
        <v>136.65928338616547</v>
      </c>
      <c r="L14" s="2">
        <v>123.35994018190654</v>
      </c>
      <c r="M14" s="2">
        <v>76.505185380885976</v>
      </c>
      <c r="N14" s="2">
        <v>69.331163051423943</v>
      </c>
      <c r="O14" s="2">
        <v>77.360740229881671</v>
      </c>
      <c r="P14" s="2">
        <v>94.386791027239227</v>
      </c>
      <c r="Q14" s="2">
        <v>92.698972315480773</v>
      </c>
      <c r="R14" s="2">
        <v>1.7906192056588373</v>
      </c>
    </row>
    <row r="15" spans="1:18" ht="11.25" customHeight="1" x14ac:dyDescent="0.25">
      <c r="A15" s="54" t="s">
        <v>310</v>
      </c>
      <c r="B15" s="49" t="s">
        <v>311</v>
      </c>
      <c r="C15" s="3">
        <v>91.97509378268596</v>
      </c>
      <c r="D15" s="3">
        <v>75.068108646867586</v>
      </c>
      <c r="E15" s="3">
        <v>78.488474723840255</v>
      </c>
      <c r="F15" s="3">
        <v>157.53136041379565</v>
      </c>
      <c r="G15" s="3">
        <v>50.791139043749908</v>
      </c>
      <c r="H15" s="3">
        <v>43.864139249193315</v>
      </c>
      <c r="I15" s="3">
        <v>38.637888861413543</v>
      </c>
      <c r="J15" s="3">
        <v>37.824738339070628</v>
      </c>
      <c r="K15" s="3">
        <v>27.996578371728582</v>
      </c>
      <c r="L15" s="3">
        <v>17.976083409770343</v>
      </c>
      <c r="M15" s="3">
        <v>10.092919204230688</v>
      </c>
      <c r="N15" s="3">
        <v>83.775056798542323</v>
      </c>
      <c r="O15" s="3">
        <v>95.17814424849314</v>
      </c>
      <c r="P15" s="3">
        <v>169.76293181031357</v>
      </c>
      <c r="Q15" s="3">
        <v>127.01570513762746</v>
      </c>
      <c r="R15" s="3">
        <v>141.6568127834546</v>
      </c>
    </row>
    <row r="16" spans="1:18" ht="11.25" customHeight="1" x14ac:dyDescent="0.25">
      <c r="A16" s="50" t="s">
        <v>22</v>
      </c>
      <c r="B16" s="51" t="s">
        <v>23</v>
      </c>
      <c r="C16" s="2">
        <v>66.504865792934154</v>
      </c>
      <c r="D16" s="2">
        <v>49.599377974254942</v>
      </c>
      <c r="E16" s="2">
        <v>53.501602124131125</v>
      </c>
      <c r="F16" s="2">
        <v>138.60646417643642</v>
      </c>
      <c r="G16" s="2">
        <v>28.499892775583017</v>
      </c>
      <c r="H16" s="2">
        <v>26.368057903900429</v>
      </c>
      <c r="I16" s="2">
        <v>24.872241606531514</v>
      </c>
      <c r="J16" s="2">
        <v>24.05777418062247</v>
      </c>
      <c r="K16" s="2">
        <v>20.468839167250749</v>
      </c>
      <c r="L16" s="2">
        <v>15.599520000000098</v>
      </c>
      <c r="M16" s="2">
        <v>8.6706710799147686</v>
      </c>
      <c r="N16" s="2">
        <v>50.105579023588838</v>
      </c>
      <c r="O16" s="2">
        <v>18.299279756906152</v>
      </c>
      <c r="P16" s="2">
        <v>22.674524685650546</v>
      </c>
      <c r="Q16" s="2">
        <v>5.9638177413620026</v>
      </c>
      <c r="R16" s="2">
        <v>6.3696453037300476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25.470227989751809</v>
      </c>
      <c r="D18" s="2">
        <v>25.468730672612647</v>
      </c>
      <c r="E18" s="2">
        <v>24.986872599709137</v>
      </c>
      <c r="F18" s="2">
        <v>18.924896237359224</v>
      </c>
      <c r="G18" s="2">
        <v>22.291246268166894</v>
      </c>
      <c r="H18" s="2">
        <v>17.496081345292886</v>
      </c>
      <c r="I18" s="2">
        <v>13.765647254882026</v>
      </c>
      <c r="J18" s="2">
        <v>13.766964158448157</v>
      </c>
      <c r="K18" s="2">
        <v>7.5277392044778324</v>
      </c>
      <c r="L18" s="2">
        <v>2.3765634097702457</v>
      </c>
      <c r="M18" s="2">
        <v>1.4222481243159184</v>
      </c>
      <c r="N18" s="2">
        <v>33.669477774953492</v>
      </c>
      <c r="O18" s="2">
        <v>76.878864491586981</v>
      </c>
      <c r="P18" s="2">
        <v>147.08840712466304</v>
      </c>
      <c r="Q18" s="2">
        <v>121.05188739626546</v>
      </c>
      <c r="R18" s="2">
        <v>135.28716747972456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3066.9572033298705</v>
      </c>
      <c r="D21" s="4">
        <v>2995.10960269631</v>
      </c>
      <c r="E21" s="4">
        <v>2586.8718772963152</v>
      </c>
      <c r="F21" s="4">
        <v>2716.6150966714763</v>
      </c>
      <c r="G21" s="4">
        <v>2833.3317279279254</v>
      </c>
      <c r="H21" s="4">
        <v>2562.2330421934539</v>
      </c>
      <c r="I21" s="4">
        <v>2388.3081663651083</v>
      </c>
      <c r="J21" s="4">
        <v>2252.3865860043688</v>
      </c>
      <c r="K21" s="4">
        <v>2108.4698268310194</v>
      </c>
      <c r="L21" s="4">
        <v>1260.9426862553019</v>
      </c>
      <c r="M21" s="4">
        <v>1437.173158062375</v>
      </c>
      <c r="N21" s="4">
        <v>1290.8581889457344</v>
      </c>
      <c r="O21" s="4">
        <v>1072.5025113244549</v>
      </c>
      <c r="P21" s="4">
        <v>957.86310192038286</v>
      </c>
      <c r="Q21" s="4">
        <v>907.37034426698608</v>
      </c>
      <c r="R21" s="4">
        <v>735.94787903521717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3066.9572033298705</v>
      </c>
      <c r="D30" s="3">
        <v>2995.10960269631</v>
      </c>
      <c r="E30" s="3">
        <v>2586.8718772963152</v>
      </c>
      <c r="F30" s="3">
        <v>2716.6150966714763</v>
      </c>
      <c r="G30" s="3">
        <v>2833.3317279279254</v>
      </c>
      <c r="H30" s="3">
        <v>2562.2330421934539</v>
      </c>
      <c r="I30" s="3">
        <v>2388.3081663651083</v>
      </c>
      <c r="J30" s="3">
        <v>2252.3865860043688</v>
      </c>
      <c r="K30" s="3">
        <v>2108.4698268310194</v>
      </c>
      <c r="L30" s="3">
        <v>1260.9426862553019</v>
      </c>
      <c r="M30" s="3">
        <v>1437.173158062375</v>
      </c>
      <c r="N30" s="3">
        <v>1290.8581889457344</v>
      </c>
      <c r="O30" s="3">
        <v>1072.5025113244549</v>
      </c>
      <c r="P30" s="3">
        <v>957.86310192038286</v>
      </c>
      <c r="Q30" s="3">
        <v>907.37034426698608</v>
      </c>
      <c r="R30" s="3">
        <v>735.94787903521717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276.68907583155692</v>
      </c>
      <c r="D34" s="2">
        <v>337.92750475041862</v>
      </c>
      <c r="E34" s="2">
        <v>346.69881239949035</v>
      </c>
      <c r="F34" s="2">
        <v>312.11857959764814</v>
      </c>
      <c r="G34" s="2">
        <v>328.96376796492302</v>
      </c>
      <c r="H34" s="2">
        <v>323.20032843005811</v>
      </c>
      <c r="I34" s="2">
        <v>315.16785465452051</v>
      </c>
      <c r="J34" s="2">
        <v>309.17188892581225</v>
      </c>
      <c r="K34" s="2">
        <v>340.4427168704612</v>
      </c>
      <c r="L34" s="2">
        <v>260.7916996126495</v>
      </c>
      <c r="M34" s="2">
        <v>315.51052075200107</v>
      </c>
      <c r="N34" s="2">
        <v>305.32999084504149</v>
      </c>
      <c r="O34" s="2">
        <v>295.11386378274233</v>
      </c>
      <c r="P34" s="2">
        <v>236.02270333794615</v>
      </c>
      <c r="Q34" s="2">
        <v>234.88830584587288</v>
      </c>
      <c r="R34" s="2">
        <v>236.45144359702923</v>
      </c>
    </row>
    <row r="35" spans="1:18" ht="11.25" customHeight="1" x14ac:dyDescent="0.25">
      <c r="A35" s="50" t="s">
        <v>324</v>
      </c>
      <c r="B35" s="51" t="s">
        <v>325</v>
      </c>
      <c r="C35" s="2">
        <v>0.69083665733545796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0.63203277589893725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0.69083665733545796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0.63203277589893725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1.8284259213602376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1.8284259213602376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325.33859954575752</v>
      </c>
      <c r="D43" s="2">
        <v>314.22834031915033</v>
      </c>
      <c r="E43" s="2">
        <v>161.13588329027985</v>
      </c>
      <c r="F43" s="2">
        <v>135.32769600490016</v>
      </c>
      <c r="G43" s="2">
        <v>124.42831580478435</v>
      </c>
      <c r="H43" s="2">
        <v>127.27210086394169</v>
      </c>
      <c r="I43" s="2">
        <v>104.95890837368874</v>
      </c>
      <c r="J43" s="2">
        <v>100.16143581621122</v>
      </c>
      <c r="K43" s="2">
        <v>98.641264149435997</v>
      </c>
      <c r="L43" s="2">
        <v>74.198805407411797</v>
      </c>
      <c r="M43" s="2">
        <v>101.19091349390014</v>
      </c>
      <c r="N43" s="2">
        <v>84.139534064479179</v>
      </c>
      <c r="O43" s="2">
        <v>75.799672621990965</v>
      </c>
      <c r="P43" s="2">
        <v>72.05328875274877</v>
      </c>
      <c r="Q43" s="2">
        <v>69.031044445836415</v>
      </c>
      <c r="R43" s="2">
        <v>129.53103447606213</v>
      </c>
    </row>
    <row r="44" spans="1:18" ht="11.25" customHeight="1" x14ac:dyDescent="0.25">
      <c r="A44" s="50" t="s">
        <v>328</v>
      </c>
      <c r="B44" s="51" t="s">
        <v>61</v>
      </c>
      <c r="C44" s="2">
        <v>2155.5256438772576</v>
      </c>
      <c r="D44" s="2">
        <v>2207.0291519853981</v>
      </c>
      <c r="E44" s="2">
        <v>1955.7163910567178</v>
      </c>
      <c r="F44" s="2">
        <v>2138.8964607177909</v>
      </c>
      <c r="G44" s="2">
        <v>2248.8536407982056</v>
      </c>
      <c r="H44" s="2">
        <v>1977.6175915722517</v>
      </c>
      <c r="I44" s="2">
        <v>1854.5794178377819</v>
      </c>
      <c r="J44" s="2">
        <v>1749.7235251296006</v>
      </c>
      <c r="K44" s="2">
        <v>1582.5306114917616</v>
      </c>
      <c r="L44" s="2">
        <v>844.10987204020876</v>
      </c>
      <c r="M44" s="2">
        <v>890.95906408690121</v>
      </c>
      <c r="N44" s="2">
        <v>816.03254673630579</v>
      </c>
      <c r="O44" s="2">
        <v>624.13375534132649</v>
      </c>
      <c r="P44" s="2">
        <v>568.90846713230894</v>
      </c>
      <c r="Q44" s="2">
        <v>590.04475839457302</v>
      </c>
      <c r="R44" s="2">
        <v>360.89995573448368</v>
      </c>
    </row>
    <row r="45" spans="1:18" ht="11.25" customHeight="1" x14ac:dyDescent="0.25">
      <c r="A45" s="50" t="s">
        <v>329</v>
      </c>
      <c r="B45" s="51" t="s">
        <v>330</v>
      </c>
      <c r="C45" s="2">
        <v>306.88462149660302</v>
      </c>
      <c r="D45" s="2">
        <v>135.92460564134296</v>
      </c>
      <c r="E45" s="2">
        <v>123.320790549827</v>
      </c>
      <c r="F45" s="2">
        <v>130.27236035113728</v>
      </c>
      <c r="G45" s="2">
        <v>131.08600336001234</v>
      </c>
      <c r="H45" s="2">
        <v>134.1430213272024</v>
      </c>
      <c r="I45" s="2">
        <v>113.60198549911722</v>
      </c>
      <c r="J45" s="2">
        <v>92.697703356845821</v>
      </c>
      <c r="K45" s="2">
        <v>86.85523431936069</v>
      </c>
      <c r="L45" s="2">
        <v>81.842309195031646</v>
      </c>
      <c r="M45" s="2">
        <v>129.51265972957265</v>
      </c>
      <c r="N45" s="2">
        <v>85.356117299908036</v>
      </c>
      <c r="O45" s="2">
        <v>77.455219578395059</v>
      </c>
      <c r="P45" s="2">
        <v>80.878642697379036</v>
      </c>
      <c r="Q45" s="2">
        <v>13.406235580703788</v>
      </c>
      <c r="R45" s="2">
        <v>9.0654452276421882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306.88462149660302</v>
      </c>
      <c r="D49" s="1">
        <v>135.92460564134296</v>
      </c>
      <c r="E49" s="1">
        <v>112.18226456201381</v>
      </c>
      <c r="F49" s="1">
        <v>126.80008903530066</v>
      </c>
      <c r="G49" s="1">
        <v>126.94869130089918</v>
      </c>
      <c r="H49" s="1">
        <v>129.89902532560129</v>
      </c>
      <c r="I49" s="1">
        <v>100.94704643665897</v>
      </c>
      <c r="J49" s="1">
        <v>92.697703356845821</v>
      </c>
      <c r="K49" s="1">
        <v>86.85523431936069</v>
      </c>
      <c r="L49" s="1">
        <v>81.842309195031646</v>
      </c>
      <c r="M49" s="1">
        <v>129.51265972957265</v>
      </c>
      <c r="N49" s="1">
        <v>85.356117299908036</v>
      </c>
      <c r="O49" s="1">
        <v>77.455219578395059</v>
      </c>
      <c r="P49" s="1">
        <v>80.878642697379036</v>
      </c>
      <c r="Q49" s="1">
        <v>13.406235580703788</v>
      </c>
      <c r="R49" s="1">
        <v>9.0654452276421882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11.13852598781318</v>
      </c>
      <c r="F51" s="1">
        <v>3.4722713158366285</v>
      </c>
      <c r="G51" s="1">
        <v>4.1373120591131425</v>
      </c>
      <c r="H51" s="1">
        <v>4.2439960016011273</v>
      </c>
      <c r="I51" s="1">
        <v>12.65493906245826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19128.46602654464</v>
      </c>
      <c r="D52" s="4">
        <v>17199.310213037519</v>
      </c>
      <c r="E52" s="4">
        <v>16797.793507295242</v>
      </c>
      <c r="F52" s="4">
        <v>17222.680957153469</v>
      </c>
      <c r="G52" s="4">
        <v>17808.176723812001</v>
      </c>
      <c r="H52" s="4">
        <v>16681.500206849218</v>
      </c>
      <c r="I52" s="4">
        <v>16636.779968049086</v>
      </c>
      <c r="J52" s="4">
        <v>16279.070230030891</v>
      </c>
      <c r="K52" s="4">
        <v>15391.088475167391</v>
      </c>
      <c r="L52" s="4">
        <v>10832.368532431134</v>
      </c>
      <c r="M52" s="4">
        <v>13388.515861021158</v>
      </c>
      <c r="N52" s="4">
        <v>13237.591649369093</v>
      </c>
      <c r="O52" s="4">
        <v>13216.631898896621</v>
      </c>
      <c r="P52" s="4">
        <v>13141.163875941431</v>
      </c>
      <c r="Q52" s="4">
        <v>12898.347346477014</v>
      </c>
      <c r="R52" s="4">
        <v>13040.646840035251</v>
      </c>
    </row>
    <row r="53" spans="1:18" ht="11.25" customHeight="1" x14ac:dyDescent="0.25">
      <c r="A53" s="48" t="s">
        <v>76</v>
      </c>
      <c r="B53" s="49" t="s">
        <v>77</v>
      </c>
      <c r="C53" s="3">
        <v>8793.0105405047507</v>
      </c>
      <c r="D53" s="3">
        <v>7657.3421930375207</v>
      </c>
      <c r="E53" s="3">
        <v>7509.7590072952435</v>
      </c>
      <c r="F53" s="3">
        <v>7892.7056171534714</v>
      </c>
      <c r="G53" s="3">
        <v>8301.1958838120026</v>
      </c>
      <c r="H53" s="3">
        <v>7650.6795196109169</v>
      </c>
      <c r="I53" s="3">
        <v>7413.0739580490863</v>
      </c>
      <c r="J53" s="3">
        <v>7398.1983800308899</v>
      </c>
      <c r="K53" s="3">
        <v>7055.0329751673898</v>
      </c>
      <c r="L53" s="3">
        <v>4818.6944224311337</v>
      </c>
      <c r="M53" s="3">
        <v>5940.4522539565178</v>
      </c>
      <c r="N53" s="3">
        <v>5809.339503802662</v>
      </c>
      <c r="O53" s="3">
        <v>5684.8491603145521</v>
      </c>
      <c r="P53" s="3">
        <v>5819.2610413758193</v>
      </c>
      <c r="Q53" s="3">
        <v>5630.1960906274098</v>
      </c>
      <c r="R53" s="3">
        <v>5705.3824172429886</v>
      </c>
    </row>
    <row r="54" spans="1:18" ht="11.25" customHeight="1" x14ac:dyDescent="0.25">
      <c r="A54" s="48" t="s">
        <v>331</v>
      </c>
      <c r="B54" s="49" t="s">
        <v>332</v>
      </c>
      <c r="C54" s="3">
        <v>10335.455486039889</v>
      </c>
      <c r="D54" s="3">
        <v>9541.9680200000003</v>
      </c>
      <c r="E54" s="3">
        <v>9288.0344999999998</v>
      </c>
      <c r="F54" s="3">
        <v>9329.9753399999991</v>
      </c>
      <c r="G54" s="3">
        <v>9506.9808399999984</v>
      </c>
      <c r="H54" s="3">
        <v>9030.8206872383016</v>
      </c>
      <c r="I54" s="3">
        <v>9223.7060100000017</v>
      </c>
      <c r="J54" s="3">
        <v>8880.8718500000014</v>
      </c>
      <c r="K54" s="3">
        <v>8336.0555000000004</v>
      </c>
      <c r="L54" s="3">
        <v>6013.6741099999999</v>
      </c>
      <c r="M54" s="3">
        <v>7448.0636070646397</v>
      </c>
      <c r="N54" s="3">
        <v>7428.2521455664319</v>
      </c>
      <c r="O54" s="3">
        <v>7531.7827385820692</v>
      </c>
      <c r="P54" s="3">
        <v>7321.9028345656125</v>
      </c>
      <c r="Q54" s="3">
        <v>7268.1512558496051</v>
      </c>
      <c r="R54" s="3">
        <v>7335.2644227922628</v>
      </c>
    </row>
    <row r="55" spans="1:18" ht="11.25" customHeight="1" x14ac:dyDescent="0.25">
      <c r="A55" s="50" t="s">
        <v>78</v>
      </c>
      <c r="B55" s="51" t="s">
        <v>79</v>
      </c>
      <c r="C55" s="2">
        <v>3520.66942569105</v>
      </c>
      <c r="D55" s="2">
        <v>3139.00648</v>
      </c>
      <c r="E55" s="2">
        <v>2940.2275099999997</v>
      </c>
      <c r="F55" s="2">
        <v>2937.74179</v>
      </c>
      <c r="G55" s="2">
        <v>2974.2282599999994</v>
      </c>
      <c r="H55" s="2">
        <v>2870.5234196346546</v>
      </c>
      <c r="I55" s="2">
        <v>3013.7203100000002</v>
      </c>
      <c r="J55" s="2">
        <v>2909.6021799999999</v>
      </c>
      <c r="K55" s="2">
        <v>2747.0219400000001</v>
      </c>
      <c r="L55" s="2">
        <v>2020.5021400000001</v>
      </c>
      <c r="M55" s="2">
        <v>2448.9225559223241</v>
      </c>
      <c r="N55" s="2">
        <v>2562.1190190098455</v>
      </c>
      <c r="O55" s="2">
        <v>2786.6666001835765</v>
      </c>
      <c r="P55" s="2">
        <v>2549.5568877646638</v>
      </c>
      <c r="Q55" s="2">
        <v>2516.4597800266833</v>
      </c>
      <c r="R55" s="2">
        <v>2443.1994123346508</v>
      </c>
    </row>
    <row r="56" spans="1:18" ht="11.25" customHeight="1" x14ac:dyDescent="0.25">
      <c r="A56" s="50" t="s">
        <v>80</v>
      </c>
      <c r="B56" s="51" t="s">
        <v>81</v>
      </c>
      <c r="C56" s="2">
        <v>6542.8600042162807</v>
      </c>
      <c r="D56" s="2">
        <v>6128.5901699999995</v>
      </c>
      <c r="E56" s="2">
        <v>6067.0377999999992</v>
      </c>
      <c r="F56" s="2">
        <v>6084.4401699999999</v>
      </c>
      <c r="G56" s="2">
        <v>6205.6113499999992</v>
      </c>
      <c r="H56" s="2">
        <v>5889.8276689402737</v>
      </c>
      <c r="I56" s="2">
        <v>5922.0243900000014</v>
      </c>
      <c r="J56" s="2">
        <v>5665.20885</v>
      </c>
      <c r="K56" s="2">
        <v>5306.9668199999996</v>
      </c>
      <c r="L56" s="2">
        <v>3785.4572500000004</v>
      </c>
      <c r="M56" s="2">
        <v>4714.7458024607176</v>
      </c>
      <c r="N56" s="2">
        <v>4452.1657806057037</v>
      </c>
      <c r="O56" s="2">
        <v>4357.6362891613362</v>
      </c>
      <c r="P56" s="2">
        <v>4351.1169451829346</v>
      </c>
      <c r="Q56" s="2">
        <v>4322.3906352997492</v>
      </c>
      <c r="R56" s="2">
        <v>4348.714805257312</v>
      </c>
    </row>
    <row r="57" spans="1:18" ht="11.25" customHeight="1" x14ac:dyDescent="0.25">
      <c r="A57" s="55" t="s">
        <v>333</v>
      </c>
      <c r="B57" s="51" t="s">
        <v>82</v>
      </c>
      <c r="C57" s="2">
        <v>1.0748093569786672</v>
      </c>
      <c r="D57" s="2">
        <v>0.81141000000000219</v>
      </c>
      <c r="E57" s="2">
        <v>0.79996999999999829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270.85124677558002</v>
      </c>
      <c r="D58" s="2">
        <v>273.55995999999999</v>
      </c>
      <c r="E58" s="2">
        <v>279.96922000000001</v>
      </c>
      <c r="F58" s="2">
        <v>307.79338000000001</v>
      </c>
      <c r="G58" s="2">
        <v>327.14123000000001</v>
      </c>
      <c r="H58" s="2">
        <v>270.46959866337403</v>
      </c>
      <c r="I58" s="2">
        <v>287.96130999999997</v>
      </c>
      <c r="J58" s="2">
        <v>306.06081999999998</v>
      </c>
      <c r="K58" s="2">
        <v>282.06674000000004</v>
      </c>
      <c r="L58" s="2">
        <v>207.71472000000003</v>
      </c>
      <c r="M58" s="2">
        <v>284.39524868159776</v>
      </c>
      <c r="N58" s="2">
        <v>413.96734595088355</v>
      </c>
      <c r="O58" s="2">
        <v>387.47984923715694</v>
      </c>
      <c r="P58" s="2">
        <v>421.22900161801442</v>
      </c>
      <c r="Q58" s="2">
        <v>429.30084052317181</v>
      </c>
      <c r="R58" s="2">
        <v>543.35020520030059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296.35644637741819</v>
      </c>
      <c r="D60" s="4">
        <v>308.47927675257785</v>
      </c>
      <c r="E60" s="4">
        <v>301.11517718868907</v>
      </c>
      <c r="F60" s="4">
        <v>313.91326411958664</v>
      </c>
      <c r="G60" s="4">
        <v>202.85337158391533</v>
      </c>
      <c r="H60" s="4">
        <v>182.11498962114223</v>
      </c>
      <c r="I60" s="4">
        <v>160.74302069525723</v>
      </c>
      <c r="J60" s="4">
        <v>150.03189919698531</v>
      </c>
      <c r="K60" s="4">
        <v>139.10371733767889</v>
      </c>
      <c r="L60" s="4">
        <v>303.86739070017103</v>
      </c>
      <c r="M60" s="4">
        <v>243.72768699050638</v>
      </c>
      <c r="N60" s="4">
        <v>284.24163152283796</v>
      </c>
      <c r="O60" s="4">
        <v>356.36706557575212</v>
      </c>
      <c r="P60" s="4">
        <v>290.19447157998371</v>
      </c>
      <c r="Q60" s="4">
        <v>307.85385018065676</v>
      </c>
      <c r="R60" s="4">
        <v>381.92578399575081</v>
      </c>
    </row>
    <row r="61" spans="1:18" ht="11.25" customHeight="1" x14ac:dyDescent="0.25">
      <c r="A61" s="46" t="s">
        <v>89</v>
      </c>
      <c r="B61" s="47" t="s">
        <v>90</v>
      </c>
      <c r="C61" s="4">
        <v>0.63031180463665704</v>
      </c>
      <c r="D61" s="4">
        <v>6.9695835879119716</v>
      </c>
      <c r="E61" s="4">
        <v>1.1884377576658605</v>
      </c>
      <c r="F61" s="4">
        <v>6.3436176711174941</v>
      </c>
      <c r="G61" s="4">
        <v>14.818965533693415</v>
      </c>
      <c r="H61" s="4">
        <v>12.002169593483053</v>
      </c>
      <c r="I61" s="4">
        <v>27.581201404161835</v>
      </c>
      <c r="J61" s="4">
        <v>19.289732370638383</v>
      </c>
      <c r="K61" s="4">
        <v>21.096407113546235</v>
      </c>
      <c r="L61" s="4">
        <v>32.968732609702052</v>
      </c>
      <c r="M61" s="4">
        <v>44.792734802316794</v>
      </c>
      <c r="N61" s="4">
        <v>36.420033695328449</v>
      </c>
      <c r="O61" s="4">
        <v>34.022828458726416</v>
      </c>
      <c r="P61" s="4">
        <v>34.366808651148872</v>
      </c>
      <c r="Q61" s="4">
        <v>30.047238407495161</v>
      </c>
      <c r="R61" s="4">
        <v>19.462777718770223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0.63031180463665704</v>
      </c>
      <c r="D68" s="3">
        <v>6.9695835879119716</v>
      </c>
      <c r="E68" s="3">
        <v>1.1884377576658605</v>
      </c>
      <c r="F68" s="3">
        <v>6.3436176711174941</v>
      </c>
      <c r="G68" s="3">
        <v>14.818965533693415</v>
      </c>
      <c r="H68" s="3">
        <v>12.002169593483053</v>
      </c>
      <c r="I68" s="3">
        <v>27.581201404161835</v>
      </c>
      <c r="J68" s="3">
        <v>19.289732370638383</v>
      </c>
      <c r="K68" s="3">
        <v>21.096407113546235</v>
      </c>
      <c r="L68" s="3">
        <v>32.968732609702052</v>
      </c>
      <c r="M68" s="3">
        <v>44.792734802316794</v>
      </c>
      <c r="N68" s="3">
        <v>36.420033695328449</v>
      </c>
      <c r="O68" s="3">
        <v>34.022828458726416</v>
      </c>
      <c r="P68" s="3">
        <v>34.366808651148872</v>
      </c>
      <c r="Q68" s="3">
        <v>30.047238407495161</v>
      </c>
      <c r="R68" s="3">
        <v>19.462777718770223</v>
      </c>
    </row>
    <row r="69" spans="1:18" ht="11.25" customHeight="1" x14ac:dyDescent="0.25">
      <c r="A69" s="50" t="s">
        <v>559</v>
      </c>
      <c r="B69" s="51" t="s">
        <v>101</v>
      </c>
      <c r="C69" s="2">
        <v>0.63031180463665704</v>
      </c>
      <c r="D69" s="2">
        <v>6.9695835879119716</v>
      </c>
      <c r="E69" s="2">
        <v>1.1884377576658605</v>
      </c>
      <c r="F69" s="2">
        <v>6.3436176711174941</v>
      </c>
      <c r="G69" s="2">
        <v>14.818965533693415</v>
      </c>
      <c r="H69" s="2">
        <v>12.002169593483053</v>
      </c>
      <c r="I69" s="2">
        <v>27.581201404161835</v>
      </c>
      <c r="J69" s="2">
        <v>19.289732370638383</v>
      </c>
      <c r="K69" s="2">
        <v>21.013082667142939</v>
      </c>
      <c r="L69" s="2">
        <v>32.72245342131189</v>
      </c>
      <c r="M69" s="2">
        <v>42.263456875569581</v>
      </c>
      <c r="N69" s="2">
        <v>32.988947217771475</v>
      </c>
      <c r="O69" s="2">
        <v>33.726629098724146</v>
      </c>
      <c r="P69" s="2">
        <v>33.876752167499703</v>
      </c>
      <c r="Q69" s="2">
        <v>29.252840116580973</v>
      </c>
      <c r="R69" s="2">
        <v>18.768527819442394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0.34037544566164174</v>
      </c>
      <c r="O71" s="2">
        <v>0.2961993600022686</v>
      </c>
      <c r="P71" s="2">
        <v>0.49005648364917076</v>
      </c>
      <c r="Q71" s="2">
        <v>0.79439829091418734</v>
      </c>
      <c r="R71" s="2">
        <v>0.69424989932783032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8.3324446403294977E-2</v>
      </c>
      <c r="L73" s="2">
        <v>0.24627918839016236</v>
      </c>
      <c r="M73" s="2">
        <v>2.5292779267472136</v>
      </c>
      <c r="N73" s="2">
        <v>3.0907110318953306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8.3324446403294977E-2</v>
      </c>
      <c r="L77" s="1">
        <v>0.24627918839016236</v>
      </c>
      <c r="M77" s="1">
        <v>2.5292779267472136</v>
      </c>
      <c r="N77" s="1">
        <v>3.0907110318953306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5444.6125102973574</v>
      </c>
      <c r="D79" s="4">
        <v>5420.9623901796203</v>
      </c>
      <c r="E79" s="4">
        <v>5430.3271517907569</v>
      </c>
      <c r="F79" s="4">
        <v>5548.6329505131762</v>
      </c>
      <c r="G79" s="4">
        <v>5797.6867024985222</v>
      </c>
      <c r="H79" s="4">
        <v>5756.6801144146921</v>
      </c>
      <c r="I79" s="4">
        <v>5763.491622936539</v>
      </c>
      <c r="J79" s="4">
        <v>5620.4573091708689</v>
      </c>
      <c r="K79" s="4">
        <v>5246.1448141952651</v>
      </c>
      <c r="L79" s="4">
        <v>3907.3526976098628</v>
      </c>
      <c r="M79" s="4">
        <v>4682.481898561593</v>
      </c>
      <c r="N79" s="4">
        <v>4736.4344463394518</v>
      </c>
      <c r="O79" s="4">
        <v>4668.9765991211425</v>
      </c>
      <c r="P79" s="4">
        <v>4714.4889764466852</v>
      </c>
      <c r="Q79" s="4">
        <v>4704.7771593774478</v>
      </c>
      <c r="R79" s="4">
        <v>4567.662999441266</v>
      </c>
    </row>
    <row r="80" spans="1:18" ht="11.25" customHeight="1" x14ac:dyDescent="0.25">
      <c r="A80" s="59" t="s">
        <v>560</v>
      </c>
      <c r="B80" s="47">
        <v>7200</v>
      </c>
      <c r="C80" s="4">
        <v>4.9040169361307395</v>
      </c>
      <c r="D80" s="4">
        <v>5.1118188263790971</v>
      </c>
      <c r="E80" s="4">
        <v>4.9150042565151315</v>
      </c>
      <c r="F80" s="4">
        <v>1.4854176937434227</v>
      </c>
      <c r="G80" s="4">
        <v>5.6030647154428959</v>
      </c>
      <c r="H80" s="4">
        <v>9.2576661916500438</v>
      </c>
      <c r="I80" s="4">
        <v>30.494602249872731</v>
      </c>
      <c r="J80" s="4">
        <v>37.859090953810011</v>
      </c>
      <c r="K80" s="4">
        <v>99.248836166962874</v>
      </c>
      <c r="L80" s="4">
        <v>39.208373681351198</v>
      </c>
      <c r="M80" s="4">
        <v>54.753022456158121</v>
      </c>
      <c r="N80" s="4">
        <v>65.961870367745121</v>
      </c>
      <c r="O80" s="4">
        <v>49.784479649194608</v>
      </c>
      <c r="P80" s="4">
        <v>41.538615174621057</v>
      </c>
      <c r="Q80" s="4">
        <v>46.423343113719888</v>
      </c>
      <c r="R80" s="4">
        <v>43.1813395775835</v>
      </c>
    </row>
    <row r="81" spans="1:18" ht="11.25" customHeight="1" x14ac:dyDescent="0.25">
      <c r="A81" s="48" t="s">
        <v>119</v>
      </c>
      <c r="B81" s="49" t="s">
        <v>120</v>
      </c>
      <c r="C81" s="3">
        <v>4.9040169361307395</v>
      </c>
      <c r="D81" s="3">
        <v>5.1118188263790971</v>
      </c>
      <c r="E81" s="3">
        <v>4.9150042565151315</v>
      </c>
      <c r="F81" s="3">
        <v>1.4854176937434227</v>
      </c>
      <c r="G81" s="3">
        <v>5.6030647154428959</v>
      </c>
      <c r="H81" s="3">
        <v>9.2576661916500438</v>
      </c>
      <c r="I81" s="3">
        <v>30.494602249872731</v>
      </c>
      <c r="J81" s="3">
        <v>37.859090953810011</v>
      </c>
      <c r="K81" s="3">
        <v>99.248836166962874</v>
      </c>
      <c r="L81" s="3">
        <v>39.208373681351198</v>
      </c>
      <c r="M81" s="3">
        <v>54.753022456158121</v>
      </c>
      <c r="N81" s="3">
        <v>65.961870367745121</v>
      </c>
      <c r="O81" s="3">
        <v>49.784479649194608</v>
      </c>
      <c r="P81" s="3">
        <v>41.538615174621057</v>
      </c>
      <c r="Q81" s="3">
        <v>46.423343113719888</v>
      </c>
      <c r="R81" s="3">
        <v>43.1813395775835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549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9087.9664180758446</v>
      </c>
      <c r="D2" s="30">
        <v>9348.8314616380467</v>
      </c>
      <c r="E2" s="30">
        <v>8948.440334277102</v>
      </c>
      <c r="F2" s="30">
        <v>9389.5100845235629</v>
      </c>
      <c r="G2" s="30">
        <v>9740.5047234127542</v>
      </c>
      <c r="H2" s="30">
        <v>9294.5709171332855</v>
      </c>
      <c r="I2" s="30">
        <v>9954.7089229339617</v>
      </c>
      <c r="J2" s="30">
        <v>9758.8599625863699</v>
      </c>
      <c r="K2" s="30">
        <v>9558.3443356103799</v>
      </c>
      <c r="L2" s="30">
        <v>7392.4395106273714</v>
      </c>
      <c r="M2" s="30">
        <v>8325.878913847806</v>
      </c>
      <c r="N2" s="30">
        <v>8583.0632851398168</v>
      </c>
      <c r="O2" s="30">
        <v>8158.2704117879803</v>
      </c>
      <c r="P2" s="30">
        <v>7693.2156670539589</v>
      </c>
      <c r="Q2" s="30">
        <v>7442.650012719123</v>
      </c>
      <c r="R2" s="30">
        <v>7701.3678435190732</v>
      </c>
    </row>
    <row r="3" spans="1:18" ht="11.25" customHeight="1" x14ac:dyDescent="0.25">
      <c r="A3" s="46" t="s">
        <v>4</v>
      </c>
      <c r="B3" s="47" t="s">
        <v>5</v>
      </c>
      <c r="C3" s="4">
        <v>225.53881843781284</v>
      </c>
      <c r="D3" s="4">
        <v>228.87734921835596</v>
      </c>
      <c r="E3" s="4">
        <v>145.87635736227628</v>
      </c>
      <c r="F3" s="4">
        <v>172.67681834612711</v>
      </c>
      <c r="G3" s="4">
        <v>230.7053469842422</v>
      </c>
      <c r="H3" s="4">
        <v>155.48888759819522</v>
      </c>
      <c r="I3" s="4">
        <v>208.2037671340031</v>
      </c>
      <c r="J3" s="4">
        <v>213.43568781395933</v>
      </c>
      <c r="K3" s="4">
        <v>151.99955992224685</v>
      </c>
      <c r="L3" s="4">
        <v>70.275676414896211</v>
      </c>
      <c r="M3" s="4">
        <v>138.12139852427293</v>
      </c>
      <c r="N3" s="4">
        <v>146.70719226555562</v>
      </c>
      <c r="O3" s="4">
        <v>128.86678347070472</v>
      </c>
      <c r="P3" s="4">
        <v>144.79234803390386</v>
      </c>
      <c r="Q3" s="4">
        <v>162.56363803478374</v>
      </c>
      <c r="R3" s="4">
        <v>130.99388147898634</v>
      </c>
    </row>
    <row r="4" spans="1:18" ht="11.25" customHeight="1" x14ac:dyDescent="0.25">
      <c r="A4" s="48" t="s">
        <v>304</v>
      </c>
      <c r="B4" s="49" t="s">
        <v>305</v>
      </c>
      <c r="C4" s="3">
        <v>225.20595104501865</v>
      </c>
      <c r="D4" s="3">
        <v>228.54017786522368</v>
      </c>
      <c r="E4" s="3">
        <v>145.55915208611665</v>
      </c>
      <c r="F4" s="3">
        <v>172.49893875992277</v>
      </c>
      <c r="G4" s="3">
        <v>230.4978560279919</v>
      </c>
      <c r="H4" s="3">
        <v>155.30990511895283</v>
      </c>
      <c r="I4" s="3">
        <v>208.0442759954168</v>
      </c>
      <c r="J4" s="3">
        <v>213.26726615303028</v>
      </c>
      <c r="K4" s="3">
        <v>151.89710829397549</v>
      </c>
      <c r="L4" s="3">
        <v>70.252109824666462</v>
      </c>
      <c r="M4" s="3">
        <v>138.11057680583227</v>
      </c>
      <c r="N4" s="3">
        <v>146.17025328682291</v>
      </c>
      <c r="O4" s="3">
        <v>128.31891723470537</v>
      </c>
      <c r="P4" s="3">
        <v>143.7075013325221</v>
      </c>
      <c r="Q4" s="3">
        <v>161.79671635462017</v>
      </c>
      <c r="R4" s="3">
        <v>130.13343724507021</v>
      </c>
    </row>
    <row r="5" spans="1:18" ht="11.25" customHeight="1" x14ac:dyDescent="0.25">
      <c r="A5" s="50" t="s">
        <v>306</v>
      </c>
      <c r="B5" s="51" t="s">
        <v>307</v>
      </c>
      <c r="C5" s="2">
        <v>182.83369495843263</v>
      </c>
      <c r="D5" s="2">
        <v>213.81373805207127</v>
      </c>
      <c r="E5" s="2">
        <v>130.15872604106434</v>
      </c>
      <c r="F5" s="2">
        <v>161.1636404729644</v>
      </c>
      <c r="G5" s="2">
        <v>223.77636513565341</v>
      </c>
      <c r="H5" s="2">
        <v>141.89231951240833</v>
      </c>
      <c r="I5" s="2">
        <v>191.23359237796126</v>
      </c>
      <c r="J5" s="2">
        <v>200.09803184528772</v>
      </c>
      <c r="K5" s="2">
        <v>138.72359168014094</v>
      </c>
      <c r="L5" s="2">
        <v>62.020170006573011</v>
      </c>
      <c r="M5" s="2">
        <v>127.20272469825404</v>
      </c>
      <c r="N5" s="2">
        <v>135.93532915273585</v>
      </c>
      <c r="O5" s="2">
        <v>116.63689774320972</v>
      </c>
      <c r="P5" s="2">
        <v>134.01972327222114</v>
      </c>
      <c r="Q5" s="2">
        <v>152.94129529522988</v>
      </c>
      <c r="R5" s="2">
        <v>123.3428443898071</v>
      </c>
    </row>
    <row r="6" spans="1:18" ht="11.25" customHeight="1" x14ac:dyDescent="0.25">
      <c r="A6" s="52" t="s">
        <v>6</v>
      </c>
      <c r="B6" s="53" t="s">
        <v>7</v>
      </c>
      <c r="C6" s="1">
        <v>13.404896014061061</v>
      </c>
      <c r="D6" s="1">
        <v>15.901892016897609</v>
      </c>
      <c r="E6" s="1">
        <v>17.901261738776213</v>
      </c>
      <c r="F6" s="1">
        <v>20.199130581169253</v>
      </c>
      <c r="G6" s="1">
        <v>13.825086616882176</v>
      </c>
      <c r="H6" s="1">
        <v>22.621678920864944</v>
      </c>
      <c r="I6" s="1">
        <v>28.105984520145213</v>
      </c>
      <c r="J6" s="1">
        <v>37.02884733320704</v>
      </c>
      <c r="K6" s="1">
        <v>30.404753586528528</v>
      </c>
      <c r="L6" s="1">
        <v>18.480809817238445</v>
      </c>
      <c r="M6" s="1">
        <v>23.325063394951414</v>
      </c>
      <c r="N6" s="1">
        <v>24.053144705895459</v>
      </c>
      <c r="O6" s="1">
        <v>22.326023062778557</v>
      </c>
      <c r="P6" s="1">
        <v>22.998606115558133</v>
      </c>
      <c r="Q6" s="1">
        <v>21.487826438292757</v>
      </c>
      <c r="R6" s="1">
        <v>20.773482252635613</v>
      </c>
    </row>
    <row r="7" spans="1:18" ht="11.25" customHeight="1" x14ac:dyDescent="0.25">
      <c r="A7" s="52" t="s">
        <v>8</v>
      </c>
      <c r="B7" s="53" t="s">
        <v>9</v>
      </c>
      <c r="C7" s="1">
        <v>2.7456082129713195</v>
      </c>
      <c r="D7" s="1">
        <v>5.2986907740892004</v>
      </c>
      <c r="E7" s="1">
        <v>4.5734021977689219</v>
      </c>
      <c r="F7" s="1">
        <v>4.2009323930304276</v>
      </c>
      <c r="G7" s="1">
        <v>6.2804816689323957</v>
      </c>
      <c r="H7" s="1">
        <v>6.7748461454859239</v>
      </c>
      <c r="I7" s="1">
        <v>6.207954405195224</v>
      </c>
      <c r="J7" s="1">
        <v>6.8399092201651781</v>
      </c>
      <c r="K7" s="1">
        <v>6.2870604582482885</v>
      </c>
      <c r="L7" s="1">
        <v>5.2668152112275912</v>
      </c>
      <c r="M7" s="1">
        <v>6.2437728619935164</v>
      </c>
      <c r="N7" s="1">
        <v>8.8311056493623283</v>
      </c>
      <c r="O7" s="1">
        <v>11.073694656820059</v>
      </c>
      <c r="P7" s="1">
        <v>35.603325650431564</v>
      </c>
      <c r="Q7" s="1">
        <v>31.249772119672588</v>
      </c>
      <c r="R7" s="1">
        <v>17.92496792428868</v>
      </c>
    </row>
    <row r="8" spans="1:18" ht="11.25" customHeight="1" x14ac:dyDescent="0.25">
      <c r="A8" s="52" t="s">
        <v>10</v>
      </c>
      <c r="B8" s="53" t="s">
        <v>11</v>
      </c>
      <c r="C8" s="1">
        <v>166.68319073140026</v>
      </c>
      <c r="D8" s="1">
        <v>192.61315526108447</v>
      </c>
      <c r="E8" s="1">
        <v>107.6840621045192</v>
      </c>
      <c r="F8" s="1">
        <v>136.76357749876473</v>
      </c>
      <c r="G8" s="1">
        <v>203.67079684983884</v>
      </c>
      <c r="H8" s="1">
        <v>111.40884058409856</v>
      </c>
      <c r="I8" s="1">
        <v>155.18549323207134</v>
      </c>
      <c r="J8" s="1">
        <v>156.22927529191551</v>
      </c>
      <c r="K8" s="1">
        <v>101.26644594096857</v>
      </c>
      <c r="L8" s="1">
        <v>37.640614573083425</v>
      </c>
      <c r="M8" s="1">
        <v>96.613290100548042</v>
      </c>
      <c r="N8" s="1">
        <v>102.17741063099911</v>
      </c>
      <c r="O8" s="1">
        <v>82.497194132194181</v>
      </c>
      <c r="P8" s="1">
        <v>74.348757314446402</v>
      </c>
      <c r="Q8" s="1">
        <v>99.094121486890657</v>
      </c>
      <c r="R8" s="1">
        <v>83.35838184001976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1.0869538619588894</v>
      </c>
      <c r="I9" s="1">
        <v>1.7341602205494837</v>
      </c>
      <c r="J9" s="1">
        <v>0</v>
      </c>
      <c r="K9" s="1">
        <v>0.76533169439555593</v>
      </c>
      <c r="L9" s="1">
        <v>0.63193040502355302</v>
      </c>
      <c r="M9" s="1">
        <v>1.0205983407610688</v>
      </c>
      <c r="N9" s="1">
        <v>0.87366816647893586</v>
      </c>
      <c r="O9" s="1">
        <v>0.7399858914169215</v>
      </c>
      <c r="P9" s="1">
        <v>1.0690341917850503</v>
      </c>
      <c r="Q9" s="1">
        <v>1.1095752503738652</v>
      </c>
      <c r="R9" s="1">
        <v>1.2860123728630413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0.12418323909502638</v>
      </c>
      <c r="E10" s="2">
        <v>7.0365748122426242E-3</v>
      </c>
      <c r="F10" s="2">
        <v>0.14126300164803174</v>
      </c>
      <c r="G10" s="2">
        <v>8.3672258400431687E-2</v>
      </c>
      <c r="H10" s="2">
        <v>4.9577826090332344E-2</v>
      </c>
      <c r="I10" s="2">
        <v>0.159328361864984</v>
      </c>
      <c r="J10" s="2">
        <v>0</v>
      </c>
      <c r="K10" s="2">
        <v>0</v>
      </c>
      <c r="L10" s="2">
        <v>0</v>
      </c>
      <c r="M10" s="2">
        <v>0</v>
      </c>
      <c r="N10" s="2">
        <v>2.3885594047494241E-2</v>
      </c>
      <c r="O10" s="2">
        <v>4.4380450647967695E-2</v>
      </c>
      <c r="P10" s="2">
        <v>1.2676298368538674E-2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42.201508286454057</v>
      </c>
      <c r="D11" s="2">
        <v>14.303369999999996</v>
      </c>
      <c r="E11" s="2">
        <v>14.997470000000003</v>
      </c>
      <c r="F11" s="2">
        <v>10.90814</v>
      </c>
      <c r="G11" s="2">
        <v>6.1981599999999997</v>
      </c>
      <c r="H11" s="2">
        <v>12.952289274062968</v>
      </c>
      <c r="I11" s="2">
        <v>16.332950000000004</v>
      </c>
      <c r="J11" s="2">
        <v>12.914770000000003</v>
      </c>
      <c r="K11" s="2">
        <v>12.977029999999999</v>
      </c>
      <c r="L11" s="2">
        <v>8.2126999999999981</v>
      </c>
      <c r="M11" s="2">
        <v>10.888804147642169</v>
      </c>
      <c r="N11" s="2">
        <v>10.199308202723286</v>
      </c>
      <c r="O11" s="2">
        <v>11.564565069945392</v>
      </c>
      <c r="P11" s="2">
        <v>9.5034445575546087</v>
      </c>
      <c r="Q11" s="2">
        <v>8.8205554607357914</v>
      </c>
      <c r="R11" s="2">
        <v>6.7898991374876525</v>
      </c>
    </row>
    <row r="12" spans="1:18" ht="11.25" customHeight="1" x14ac:dyDescent="0.25">
      <c r="A12" s="52" t="s">
        <v>16</v>
      </c>
      <c r="B12" s="53" t="s">
        <v>17</v>
      </c>
      <c r="C12" s="1">
        <v>42.201508286454057</v>
      </c>
      <c r="D12" s="1">
        <v>14.303369999999996</v>
      </c>
      <c r="E12" s="1">
        <v>14.997470000000003</v>
      </c>
      <c r="F12" s="1">
        <v>10.90814</v>
      </c>
      <c r="G12" s="1">
        <v>6.1981599999999997</v>
      </c>
      <c r="H12" s="1">
        <v>12.952289274062968</v>
      </c>
      <c r="I12" s="1">
        <v>16.332950000000004</v>
      </c>
      <c r="J12" s="1">
        <v>12.914770000000003</v>
      </c>
      <c r="K12" s="1">
        <v>12.977029999999999</v>
      </c>
      <c r="L12" s="1">
        <v>8.2126999999999981</v>
      </c>
      <c r="M12" s="1">
        <v>10.888804147642169</v>
      </c>
      <c r="N12" s="1">
        <v>10.199308202723286</v>
      </c>
      <c r="O12" s="1">
        <v>11.564565069945392</v>
      </c>
      <c r="P12" s="1">
        <v>9.5034445575546087</v>
      </c>
      <c r="Q12" s="1">
        <v>8.8205554607357914</v>
      </c>
      <c r="R12" s="1">
        <v>6.7898991374876525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0.17074780013193469</v>
      </c>
      <c r="D14" s="2">
        <v>0.29888657405737673</v>
      </c>
      <c r="E14" s="2">
        <v>0.39591947024008545</v>
      </c>
      <c r="F14" s="2">
        <v>0.28589528531031538</v>
      </c>
      <c r="G14" s="2">
        <v>0.4396586339380586</v>
      </c>
      <c r="H14" s="2">
        <v>0.41571850639119923</v>
      </c>
      <c r="I14" s="2">
        <v>0.31840525559052957</v>
      </c>
      <c r="J14" s="2">
        <v>0.2544643077425548</v>
      </c>
      <c r="K14" s="2">
        <v>0.19648661383453536</v>
      </c>
      <c r="L14" s="2">
        <v>1.9239818093452876E-2</v>
      </c>
      <c r="M14" s="2">
        <v>1.9047959936036252E-2</v>
      </c>
      <c r="N14" s="2">
        <v>1.1730337316296358E-2</v>
      </c>
      <c r="O14" s="2">
        <v>7.3073970902299834E-2</v>
      </c>
      <c r="P14" s="2">
        <v>0.17165720437780863</v>
      </c>
      <c r="Q14" s="2">
        <v>3.4865598654491237E-2</v>
      </c>
      <c r="R14" s="2">
        <v>6.937177754464674E-4</v>
      </c>
    </row>
    <row r="15" spans="1:18" ht="11.25" customHeight="1" x14ac:dyDescent="0.25">
      <c r="A15" s="54" t="s">
        <v>310</v>
      </c>
      <c r="B15" s="49" t="s">
        <v>311</v>
      </c>
      <c r="C15" s="3">
        <v>0.33286739279417477</v>
      </c>
      <c r="D15" s="3">
        <v>0.33717135313228086</v>
      </c>
      <c r="E15" s="3">
        <v>0.31720527615963234</v>
      </c>
      <c r="F15" s="3">
        <v>0.17787958620434025</v>
      </c>
      <c r="G15" s="3">
        <v>0.20749095625029423</v>
      </c>
      <c r="H15" s="3">
        <v>0.17898247924239269</v>
      </c>
      <c r="I15" s="3">
        <v>0.15949113858629227</v>
      </c>
      <c r="J15" s="3">
        <v>0.16842166092904831</v>
      </c>
      <c r="K15" s="3">
        <v>0.10245162827136012</v>
      </c>
      <c r="L15" s="3">
        <v>2.3566590229744389E-2</v>
      </c>
      <c r="M15" s="3">
        <v>1.0821718440676475E-2</v>
      </c>
      <c r="N15" s="3">
        <v>0.53693897873270058</v>
      </c>
      <c r="O15" s="3">
        <v>0.54786623599934314</v>
      </c>
      <c r="P15" s="3">
        <v>1.0848467013817515</v>
      </c>
      <c r="Q15" s="3">
        <v>0.76692168016355322</v>
      </c>
      <c r="R15" s="3">
        <v>0.8604442339161289</v>
      </c>
    </row>
    <row r="16" spans="1:18" ht="11.25" customHeight="1" x14ac:dyDescent="0.25">
      <c r="A16" s="50" t="s">
        <v>22</v>
      </c>
      <c r="B16" s="51" t="s">
        <v>23</v>
      </c>
      <c r="C16" s="2">
        <v>7.707460049708903E-3</v>
      </c>
      <c r="D16" s="2">
        <v>4.2120257451476739E-3</v>
      </c>
      <c r="E16" s="2">
        <v>7.2278758690477174E-3</v>
      </c>
      <c r="F16" s="2">
        <v>7.058235634246901E-4</v>
      </c>
      <c r="G16" s="2">
        <v>5.0722441726702705E-4</v>
      </c>
      <c r="H16" s="2">
        <v>5.5459348707370681E-4</v>
      </c>
      <c r="I16" s="2">
        <v>2.4308393468503997E-2</v>
      </c>
      <c r="J16" s="2">
        <v>3.6165819377646624E-2</v>
      </c>
      <c r="K16" s="2">
        <v>2.9680832749206854E-2</v>
      </c>
      <c r="L16" s="2">
        <v>0</v>
      </c>
      <c r="M16" s="2">
        <v>0</v>
      </c>
      <c r="N16" s="2">
        <v>0.28994164672074629</v>
      </c>
      <c r="O16" s="2">
        <v>4.0347230087086849E-2</v>
      </c>
      <c r="P16" s="2">
        <v>8.7046397268990994E-2</v>
      </c>
      <c r="Q16" s="2">
        <v>7.6661555195844944E-3</v>
      </c>
      <c r="R16" s="2">
        <v>7.8794541767719384E-3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0.32515993274446586</v>
      </c>
      <c r="D18" s="2">
        <v>0.33295932738713319</v>
      </c>
      <c r="E18" s="2">
        <v>0.30997740029058463</v>
      </c>
      <c r="F18" s="2">
        <v>0.17717376264091556</v>
      </c>
      <c r="G18" s="2">
        <v>0.20698373183302721</v>
      </c>
      <c r="H18" s="2">
        <v>0.17842788575531898</v>
      </c>
      <c r="I18" s="2">
        <v>0.13518274511778827</v>
      </c>
      <c r="J18" s="2">
        <v>0.13225584155140169</v>
      </c>
      <c r="K18" s="2">
        <v>7.2770795522153264E-2</v>
      </c>
      <c r="L18" s="2">
        <v>2.3566590229744389E-2</v>
      </c>
      <c r="M18" s="2">
        <v>1.0821718440676475E-2</v>
      </c>
      <c r="N18" s="2">
        <v>0.24699733201195428</v>
      </c>
      <c r="O18" s="2">
        <v>0.50751900591225629</v>
      </c>
      <c r="P18" s="2">
        <v>0.99780030411276055</v>
      </c>
      <c r="Q18" s="2">
        <v>0.75925552464396873</v>
      </c>
      <c r="R18" s="2">
        <v>0.85256477973935696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577.38349074439645</v>
      </c>
      <c r="D21" s="4">
        <v>565.72258980370589</v>
      </c>
      <c r="E21" s="4">
        <v>477.21512770368781</v>
      </c>
      <c r="F21" s="4">
        <v>462.16087332852078</v>
      </c>
      <c r="G21" s="4">
        <v>451.82452207206984</v>
      </c>
      <c r="H21" s="4">
        <v>455.29193271311044</v>
      </c>
      <c r="I21" s="4">
        <v>489.60671363489064</v>
      </c>
      <c r="J21" s="4">
        <v>366.31039399562235</v>
      </c>
      <c r="K21" s="4">
        <v>324.78676066898515</v>
      </c>
      <c r="L21" s="4">
        <v>281.46930874469831</v>
      </c>
      <c r="M21" s="4">
        <v>360.68195053529331</v>
      </c>
      <c r="N21" s="4">
        <v>285.1221343502126</v>
      </c>
      <c r="O21" s="4">
        <v>237.95605607712508</v>
      </c>
      <c r="P21" s="4">
        <v>241.0905530040248</v>
      </c>
      <c r="Q21" s="4">
        <v>158.25556878350579</v>
      </c>
      <c r="R21" s="4">
        <v>131.65062800856171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577.38349074439645</v>
      </c>
      <c r="D30" s="3">
        <v>565.72258980370589</v>
      </c>
      <c r="E30" s="3">
        <v>477.21512770368781</v>
      </c>
      <c r="F30" s="3">
        <v>462.16087332852078</v>
      </c>
      <c r="G30" s="3">
        <v>451.82452207206984</v>
      </c>
      <c r="H30" s="3">
        <v>455.29193271311044</v>
      </c>
      <c r="I30" s="3">
        <v>489.60671363489064</v>
      </c>
      <c r="J30" s="3">
        <v>366.31039399562235</v>
      </c>
      <c r="K30" s="3">
        <v>324.78676066898515</v>
      </c>
      <c r="L30" s="3">
        <v>281.46930874469831</v>
      </c>
      <c r="M30" s="3">
        <v>360.68195053529331</v>
      </c>
      <c r="N30" s="3">
        <v>285.1221343502126</v>
      </c>
      <c r="O30" s="3">
        <v>237.95605607712508</v>
      </c>
      <c r="P30" s="3">
        <v>241.0905530040248</v>
      </c>
      <c r="Q30" s="3">
        <v>158.25556878350579</v>
      </c>
      <c r="R30" s="3">
        <v>131.65062800856171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114.90169829137099</v>
      </c>
      <c r="D34" s="2">
        <v>135.975155249583</v>
      </c>
      <c r="E34" s="2">
        <v>121.57702760050869</v>
      </c>
      <c r="F34" s="2">
        <v>110.18919040235097</v>
      </c>
      <c r="G34" s="2">
        <v>98.860802035076119</v>
      </c>
      <c r="H34" s="2">
        <v>89.557648163825107</v>
      </c>
      <c r="I34" s="2">
        <v>98.829775345479277</v>
      </c>
      <c r="J34" s="2">
        <v>93.479761074187437</v>
      </c>
      <c r="K34" s="2">
        <v>93.862483129537168</v>
      </c>
      <c r="L34" s="2">
        <v>73.551510387350788</v>
      </c>
      <c r="M34" s="2">
        <v>78.292051353073646</v>
      </c>
      <c r="N34" s="2">
        <v>77.475666732600473</v>
      </c>
      <c r="O34" s="2">
        <v>82.242173095557604</v>
      </c>
      <c r="P34" s="2">
        <v>66.830649317121356</v>
      </c>
      <c r="Q34" s="2">
        <v>59.119963109223598</v>
      </c>
      <c r="R34" s="2">
        <v>61.91190758176046</v>
      </c>
    </row>
    <row r="35" spans="1:18" ht="11.25" customHeight="1" x14ac:dyDescent="0.25">
      <c r="A35" s="50" t="s">
        <v>324</v>
      </c>
      <c r="B35" s="51" t="s">
        <v>325</v>
      </c>
      <c r="C35" s="2">
        <v>0.11515341349009323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0.12207722410094979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0.11515341349009323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0.12207722410094979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0.22580709255868125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0.22580709255868125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124.12702494732916</v>
      </c>
      <c r="D43" s="2">
        <v>137.79859968086316</v>
      </c>
      <c r="E43" s="2">
        <v>96.826756709723313</v>
      </c>
      <c r="F43" s="2">
        <v>91.704026495097224</v>
      </c>
      <c r="G43" s="2">
        <v>79.511589195212764</v>
      </c>
      <c r="H43" s="2">
        <v>79.177725652121808</v>
      </c>
      <c r="I43" s="2">
        <v>62.559486626310402</v>
      </c>
      <c r="J43" s="2">
        <v>58.782411683780097</v>
      </c>
      <c r="K43" s="2">
        <v>52.228960850569706</v>
      </c>
      <c r="L43" s="2">
        <v>50.20548959258808</v>
      </c>
      <c r="M43" s="2">
        <v>58.040254980485123</v>
      </c>
      <c r="N43" s="2">
        <v>47.249106247644342</v>
      </c>
      <c r="O43" s="2">
        <v>42.472847174313543</v>
      </c>
      <c r="P43" s="2">
        <v>39.8671781166532</v>
      </c>
      <c r="Q43" s="2">
        <v>37.392582906211921</v>
      </c>
      <c r="R43" s="2">
        <v>44.956820964945422</v>
      </c>
    </row>
    <row r="44" spans="1:18" ht="11.25" customHeight="1" x14ac:dyDescent="0.25">
      <c r="A44" s="50" t="s">
        <v>328</v>
      </c>
      <c r="B44" s="51" t="s">
        <v>61</v>
      </c>
      <c r="C44" s="2">
        <v>172.36158925265377</v>
      </c>
      <c r="D44" s="2">
        <v>151.67188051460249</v>
      </c>
      <c r="E44" s="2">
        <v>128.52395394328249</v>
      </c>
      <c r="F44" s="2">
        <v>117.26685678220987</v>
      </c>
      <c r="G44" s="2">
        <v>130.93834420179354</v>
      </c>
      <c r="H44" s="2">
        <v>149.64839564049186</v>
      </c>
      <c r="I44" s="2">
        <v>170.71699966221883</v>
      </c>
      <c r="J44" s="2">
        <v>85.400362370399549</v>
      </c>
      <c r="K44" s="2">
        <v>62.387931008239178</v>
      </c>
      <c r="L44" s="2">
        <v>46.303677959790591</v>
      </c>
      <c r="M44" s="2">
        <v>54.999931735743061</v>
      </c>
      <c r="N44" s="2">
        <v>76.301890457894046</v>
      </c>
      <c r="O44" s="2">
        <v>38.934113865595933</v>
      </c>
      <c r="P44" s="2">
        <v>61.694514960784979</v>
      </c>
      <c r="Q44" s="2">
        <v>40.80165285654121</v>
      </c>
      <c r="R44" s="2">
        <v>15.506160711687251</v>
      </c>
    </row>
    <row r="45" spans="1:18" ht="11.25" customHeight="1" x14ac:dyDescent="0.25">
      <c r="A45" s="50" t="s">
        <v>329</v>
      </c>
      <c r="B45" s="51" t="s">
        <v>330</v>
      </c>
      <c r="C45" s="2">
        <v>165.65221774699373</v>
      </c>
      <c r="D45" s="2">
        <v>140.27695435865729</v>
      </c>
      <c r="E45" s="2">
        <v>130.28738945017335</v>
      </c>
      <c r="F45" s="2">
        <v>143.00079964886268</v>
      </c>
      <c r="G45" s="2">
        <v>142.51378663998742</v>
      </c>
      <c r="H45" s="2">
        <v>136.90816325667166</v>
      </c>
      <c r="I45" s="2">
        <v>157.50045200088215</v>
      </c>
      <c r="J45" s="2">
        <v>128.52578164315432</v>
      </c>
      <c r="K45" s="2">
        <v>116.30738568063913</v>
      </c>
      <c r="L45" s="2">
        <v>111.40863080496885</v>
      </c>
      <c r="M45" s="2">
        <v>169.3497124659915</v>
      </c>
      <c r="N45" s="2">
        <v>84.095470912073779</v>
      </c>
      <c r="O45" s="2">
        <v>74.30692194165799</v>
      </c>
      <c r="P45" s="2">
        <v>72.698210609465249</v>
      </c>
      <c r="Q45" s="2">
        <v>20.94136991152908</v>
      </c>
      <c r="R45" s="2">
        <v>9.2757387501685802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139.47077434509208</v>
      </c>
      <c r="D49" s="1">
        <v>114.8424343586573</v>
      </c>
      <c r="E49" s="1">
        <v>103.41619543798657</v>
      </c>
      <c r="F49" s="1">
        <v>120.68517096469931</v>
      </c>
      <c r="G49" s="1">
        <v>120.65003869910053</v>
      </c>
      <c r="H49" s="1">
        <v>120.16760917873701</v>
      </c>
      <c r="I49" s="1">
        <v>131.62061106334042</v>
      </c>
      <c r="J49" s="1">
        <v>107.25129164315432</v>
      </c>
      <c r="K49" s="1">
        <v>99.025885680639121</v>
      </c>
      <c r="L49" s="1">
        <v>95.253890804968862</v>
      </c>
      <c r="M49" s="1">
        <v>146.18210029160721</v>
      </c>
      <c r="N49" s="1">
        <v>84.095470912073779</v>
      </c>
      <c r="O49" s="1">
        <v>74.30692194165799</v>
      </c>
      <c r="P49" s="1">
        <v>72.698210609465249</v>
      </c>
      <c r="Q49" s="1">
        <v>20.94136991152908</v>
      </c>
      <c r="R49" s="1">
        <v>9.2757387501685802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26.181443401901653</v>
      </c>
      <c r="D51" s="1">
        <v>25.434519999999996</v>
      </c>
      <c r="E51" s="1">
        <v>26.871194012186791</v>
      </c>
      <c r="F51" s="1">
        <v>22.315628684163361</v>
      </c>
      <c r="G51" s="1">
        <v>21.863747940886874</v>
      </c>
      <c r="H51" s="1">
        <v>16.740554077934654</v>
      </c>
      <c r="I51" s="1">
        <v>25.879840937541744</v>
      </c>
      <c r="J51" s="1">
        <v>21.27449</v>
      </c>
      <c r="K51" s="1">
        <v>17.281500000000001</v>
      </c>
      <c r="L51" s="1">
        <v>16.154739999999997</v>
      </c>
      <c r="M51" s="1">
        <v>23.167612174384288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2715.1372295342167</v>
      </c>
      <c r="D52" s="4">
        <v>2868.7113644624797</v>
      </c>
      <c r="E52" s="4">
        <v>2820.0307702047635</v>
      </c>
      <c r="F52" s="4">
        <v>3034.5130053465314</v>
      </c>
      <c r="G52" s="4">
        <v>3094.078976188006</v>
      </c>
      <c r="H52" s="4">
        <v>2855.8611011439552</v>
      </c>
      <c r="I52" s="4">
        <v>3052.6116719509037</v>
      </c>
      <c r="J52" s="4">
        <v>2996.1484399691012</v>
      </c>
      <c r="K52" s="4">
        <v>2978.0420798326086</v>
      </c>
      <c r="L52" s="4">
        <v>2201.1466525688666</v>
      </c>
      <c r="M52" s="4">
        <v>2461.8521617058768</v>
      </c>
      <c r="N52" s="4">
        <v>2543.306167960463</v>
      </c>
      <c r="O52" s="4">
        <v>2422.4664295130847</v>
      </c>
      <c r="P52" s="4">
        <v>2268.3373082904118</v>
      </c>
      <c r="Q52" s="4">
        <v>2219.7747216093594</v>
      </c>
      <c r="R52" s="4">
        <v>2421.9352033588439</v>
      </c>
    </row>
    <row r="53" spans="1:18" ht="11.25" customHeight="1" x14ac:dyDescent="0.25">
      <c r="A53" s="48" t="s">
        <v>76</v>
      </c>
      <c r="B53" s="49" t="s">
        <v>77</v>
      </c>
      <c r="C53" s="3">
        <v>2715.0396542994768</v>
      </c>
      <c r="D53" s="3">
        <v>2868.5112344624795</v>
      </c>
      <c r="E53" s="3">
        <v>2819.5322402047636</v>
      </c>
      <c r="F53" s="3">
        <v>3034.3113753465313</v>
      </c>
      <c r="G53" s="3">
        <v>3093.9788961880058</v>
      </c>
      <c r="H53" s="3">
        <v>2855.6607591205698</v>
      </c>
      <c r="I53" s="3">
        <v>3052.4098519509034</v>
      </c>
      <c r="J53" s="3">
        <v>2996.1484399691012</v>
      </c>
      <c r="K53" s="3">
        <v>2978.0420798326086</v>
      </c>
      <c r="L53" s="3">
        <v>2201.1466525688666</v>
      </c>
      <c r="M53" s="3">
        <v>2461.8521617058768</v>
      </c>
      <c r="N53" s="3">
        <v>2542.2922758501813</v>
      </c>
      <c r="O53" s="3">
        <v>2422.101986190838</v>
      </c>
      <c r="P53" s="3">
        <v>2268.3373082904118</v>
      </c>
      <c r="Q53" s="3">
        <v>2219.7747216093594</v>
      </c>
      <c r="R53" s="3">
        <v>2421.9352033588439</v>
      </c>
    </row>
    <row r="54" spans="1:18" ht="11.25" customHeight="1" x14ac:dyDescent="0.25">
      <c r="A54" s="48" t="s">
        <v>331</v>
      </c>
      <c r="B54" s="49" t="s">
        <v>332</v>
      </c>
      <c r="C54" s="3">
        <v>9.7575234739720074E-2</v>
      </c>
      <c r="D54" s="3">
        <v>0.20012999999999992</v>
      </c>
      <c r="E54" s="3">
        <v>0.49853000000000225</v>
      </c>
      <c r="F54" s="3">
        <v>0.20163000000000059</v>
      </c>
      <c r="G54" s="3">
        <v>0.10007999999999972</v>
      </c>
      <c r="H54" s="3">
        <v>0.20034202338537643</v>
      </c>
      <c r="I54" s="3">
        <v>0.20182000000000072</v>
      </c>
      <c r="J54" s="3">
        <v>0</v>
      </c>
      <c r="K54" s="3">
        <v>0</v>
      </c>
      <c r="L54" s="3">
        <v>0</v>
      </c>
      <c r="M54" s="3">
        <v>0</v>
      </c>
      <c r="N54" s="3">
        <v>1.0138921102814464</v>
      </c>
      <c r="O54" s="3">
        <v>0.36444332224646558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0.56612424770000302</v>
      </c>
      <c r="O55" s="2">
        <v>0.18932971441529389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0.44776786258144341</v>
      </c>
      <c r="O56" s="2">
        <v>0.17511360783117169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9.7575234739720074E-2</v>
      </c>
      <c r="D57" s="2">
        <v>0.20012999999999992</v>
      </c>
      <c r="E57" s="2">
        <v>0.49853000000000225</v>
      </c>
      <c r="F57" s="2">
        <v>0.20163000000000059</v>
      </c>
      <c r="G57" s="2">
        <v>0.10007999999999972</v>
      </c>
      <c r="H57" s="2">
        <v>0.20034202338537643</v>
      </c>
      <c r="I57" s="2">
        <v>0.20182000000000072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43.681724872807649</v>
      </c>
      <c r="D60" s="4">
        <v>48.680833247422143</v>
      </c>
      <c r="E60" s="4">
        <v>40.996067811311264</v>
      </c>
      <c r="F60" s="4">
        <v>49.605550880412636</v>
      </c>
      <c r="G60" s="4">
        <v>45.567620916086213</v>
      </c>
      <c r="H60" s="4">
        <v>45.834522196566517</v>
      </c>
      <c r="I60" s="4">
        <v>33.14691180474226</v>
      </c>
      <c r="J60" s="4">
        <v>28.388833303014991</v>
      </c>
      <c r="K60" s="4">
        <v>27.454152662321913</v>
      </c>
      <c r="L60" s="4">
        <v>146.46841679982924</v>
      </c>
      <c r="M60" s="4">
        <v>49.916462938545848</v>
      </c>
      <c r="N60" s="4">
        <v>55.536840801580048</v>
      </c>
      <c r="O60" s="4">
        <v>94.210647792111814</v>
      </c>
      <c r="P60" s="4">
        <v>74.975708294568705</v>
      </c>
      <c r="Q60" s="4">
        <v>75.477933499256864</v>
      </c>
      <c r="R60" s="4">
        <v>131.49884573149578</v>
      </c>
    </row>
    <row r="61" spans="1:18" ht="11.25" customHeight="1" x14ac:dyDescent="0.25">
      <c r="A61" s="46" t="s">
        <v>89</v>
      </c>
      <c r="B61" s="47" t="s">
        <v>90</v>
      </c>
      <c r="C61" s="4">
        <v>0.43255839321752865</v>
      </c>
      <c r="D61" s="4">
        <v>0.90802891208804737</v>
      </c>
      <c r="E61" s="4">
        <v>0.4616647423348243</v>
      </c>
      <c r="F61" s="4">
        <v>0.83140482888247513</v>
      </c>
      <c r="G61" s="4">
        <v>2.5832744663066891</v>
      </c>
      <c r="H61" s="4">
        <v>3.976601150968853</v>
      </c>
      <c r="I61" s="4">
        <v>10.166738595838307</v>
      </c>
      <c r="J61" s="4">
        <v>6.886622629360617</v>
      </c>
      <c r="K61" s="4">
        <v>8.3069328864538612</v>
      </c>
      <c r="L61" s="4">
        <v>12.634077390297916</v>
      </c>
      <c r="M61" s="4">
        <v>13.918563666438153</v>
      </c>
      <c r="N61" s="4">
        <v>12.032386860169638</v>
      </c>
      <c r="O61" s="4">
        <v>11.64440382199305</v>
      </c>
      <c r="P61" s="4">
        <v>10.004814235630105</v>
      </c>
      <c r="Q61" s="4">
        <v>7.8758271703941629</v>
      </c>
      <c r="R61" s="4">
        <v>4.6011875140998582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0.43255839321752865</v>
      </c>
      <c r="D68" s="3">
        <v>0.90802891208804737</v>
      </c>
      <c r="E68" s="3">
        <v>0.4616647423348243</v>
      </c>
      <c r="F68" s="3">
        <v>0.83140482888247513</v>
      </c>
      <c r="G68" s="3">
        <v>2.5832744663066891</v>
      </c>
      <c r="H68" s="3">
        <v>3.976601150968853</v>
      </c>
      <c r="I68" s="3">
        <v>10.166738595838307</v>
      </c>
      <c r="J68" s="3">
        <v>6.886622629360617</v>
      </c>
      <c r="K68" s="3">
        <v>8.3069328864538612</v>
      </c>
      <c r="L68" s="3">
        <v>12.634077390297916</v>
      </c>
      <c r="M68" s="3">
        <v>13.918563666438153</v>
      </c>
      <c r="N68" s="3">
        <v>12.032386860169638</v>
      </c>
      <c r="O68" s="3">
        <v>11.64440382199305</v>
      </c>
      <c r="P68" s="3">
        <v>10.004814235630105</v>
      </c>
      <c r="Q68" s="3">
        <v>7.8758271703941629</v>
      </c>
      <c r="R68" s="3">
        <v>4.6011875140998582</v>
      </c>
    </row>
    <row r="69" spans="1:18" ht="11.25" customHeight="1" x14ac:dyDescent="0.25">
      <c r="A69" s="50" t="s">
        <v>559</v>
      </c>
      <c r="B69" s="51" t="s">
        <v>101</v>
      </c>
      <c r="C69" s="2">
        <v>0.40866909533187157</v>
      </c>
      <c r="D69" s="2">
        <v>0.90802891208804737</v>
      </c>
      <c r="E69" s="2">
        <v>0.4616647423348243</v>
      </c>
      <c r="F69" s="2">
        <v>0.83140482888247513</v>
      </c>
      <c r="G69" s="2">
        <v>2.5832744663066891</v>
      </c>
      <c r="H69" s="2">
        <v>3.976601150968853</v>
      </c>
      <c r="I69" s="2">
        <v>10.166738595838307</v>
      </c>
      <c r="J69" s="2">
        <v>6.886622629360617</v>
      </c>
      <c r="K69" s="2">
        <v>8.1902873328571957</v>
      </c>
      <c r="L69" s="2">
        <v>12.480226578688095</v>
      </c>
      <c r="M69" s="2">
        <v>13.339780931867717</v>
      </c>
      <c r="N69" s="2">
        <v>11.328950839620649</v>
      </c>
      <c r="O69" s="2">
        <v>11.63009994300708</v>
      </c>
      <c r="P69" s="2">
        <v>9.96940871090532</v>
      </c>
      <c r="Q69" s="2">
        <v>7.8342685649315573</v>
      </c>
      <c r="R69" s="2">
        <v>4.5550215183664413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1.7888098300589073E-2</v>
      </c>
      <c r="O71" s="2">
        <v>1.4303878985971019E-2</v>
      </c>
      <c r="P71" s="2">
        <v>3.5405524724785989E-2</v>
      </c>
      <c r="Q71" s="2">
        <v>4.1558605462605355E-2</v>
      </c>
      <c r="R71" s="2">
        <v>4.616599573341662E-2</v>
      </c>
    </row>
    <row r="72" spans="1:18" ht="11.25" customHeight="1" x14ac:dyDescent="0.25">
      <c r="A72" s="55" t="s">
        <v>104</v>
      </c>
      <c r="B72" s="51" t="s">
        <v>105</v>
      </c>
      <c r="C72" s="2">
        <v>2.3889297885657079E-2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0.10010999999999726</v>
      </c>
      <c r="L72" s="2">
        <v>9.9919999999997344E-2</v>
      </c>
      <c r="M72" s="2">
        <v>0.11949003478602549</v>
      </c>
      <c r="N72" s="2">
        <v>7.1655469151078677E-2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1.6535553596669111E-2</v>
      </c>
      <c r="L73" s="2">
        <v>5.3930811609823298E-2</v>
      </c>
      <c r="M73" s="2">
        <v>0.45929269978441223</v>
      </c>
      <c r="N73" s="2">
        <v>0.61389245309732221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1.6535553596669111E-2</v>
      </c>
      <c r="L77" s="1">
        <v>5.3930811609823298E-2</v>
      </c>
      <c r="M77" s="1">
        <v>0.45929269978441223</v>
      </c>
      <c r="N77" s="1">
        <v>0.61389245309732221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5525.012091467107</v>
      </c>
      <c r="D79" s="4">
        <v>5635.1189048203742</v>
      </c>
      <c r="E79" s="4">
        <v>5463.3757407092444</v>
      </c>
      <c r="F79" s="4">
        <v>5669.5550369868324</v>
      </c>
      <c r="G79" s="4">
        <v>5915.0388750014863</v>
      </c>
      <c r="H79" s="4">
        <v>5777.1946080885718</v>
      </c>
      <c r="I79" s="4">
        <v>6159.1270745634556</v>
      </c>
      <c r="J79" s="4">
        <v>6145.4744883291214</v>
      </c>
      <c r="K79" s="4">
        <v>6061.1879683047264</v>
      </c>
      <c r="L79" s="4">
        <v>4678.072037390134</v>
      </c>
      <c r="M79" s="4">
        <v>5298.3929017187047</v>
      </c>
      <c r="N79" s="4">
        <v>5536.5306454013262</v>
      </c>
      <c r="O79" s="4">
        <v>5260.513242905784</v>
      </c>
      <c r="P79" s="4">
        <v>4952.0902792200222</v>
      </c>
      <c r="Q79" s="4">
        <v>4816.4187327282125</v>
      </c>
      <c r="R79" s="4">
        <v>4878.6081520770931</v>
      </c>
    </row>
    <row r="80" spans="1:18" ht="11.25" customHeight="1" x14ac:dyDescent="0.25">
      <c r="A80" s="59" t="s">
        <v>560</v>
      </c>
      <c r="B80" s="47">
        <v>7200</v>
      </c>
      <c r="C80" s="4">
        <v>0.78050462628671879</v>
      </c>
      <c r="D80" s="4">
        <v>0.81239117362090507</v>
      </c>
      <c r="E80" s="4">
        <v>0.48460574348486407</v>
      </c>
      <c r="F80" s="4">
        <v>0.16739480625658221</v>
      </c>
      <c r="G80" s="4">
        <v>0.70610778455710488</v>
      </c>
      <c r="H80" s="4">
        <v>0.92326424191749901</v>
      </c>
      <c r="I80" s="4">
        <v>1.8460452501272786</v>
      </c>
      <c r="J80" s="4">
        <v>2.2154965461900265</v>
      </c>
      <c r="K80" s="4">
        <v>6.5668813330371592</v>
      </c>
      <c r="L80" s="4">
        <v>2.373341318648821</v>
      </c>
      <c r="M80" s="4">
        <v>2.9954747586737449</v>
      </c>
      <c r="N80" s="4">
        <v>3.8279175005096273</v>
      </c>
      <c r="O80" s="4">
        <v>2.6128482071765289</v>
      </c>
      <c r="P80" s="4">
        <v>1.9246559753970476</v>
      </c>
      <c r="Q80" s="4">
        <v>2.2835908936100444</v>
      </c>
      <c r="R80" s="4">
        <v>2.0799453499922738</v>
      </c>
    </row>
    <row r="81" spans="1:18" ht="11.25" customHeight="1" x14ac:dyDescent="0.25">
      <c r="A81" s="48" t="s">
        <v>119</v>
      </c>
      <c r="B81" s="49" t="s">
        <v>120</v>
      </c>
      <c r="C81" s="3">
        <v>0.78050462628671879</v>
      </c>
      <c r="D81" s="3">
        <v>0.81239117362090507</v>
      </c>
      <c r="E81" s="3">
        <v>0.48460574348486407</v>
      </c>
      <c r="F81" s="3">
        <v>0.16739480625658221</v>
      </c>
      <c r="G81" s="3">
        <v>0.70610778455710488</v>
      </c>
      <c r="H81" s="3">
        <v>0.92326424191749901</v>
      </c>
      <c r="I81" s="3">
        <v>1.8460452501272786</v>
      </c>
      <c r="J81" s="3">
        <v>2.2154965461900265</v>
      </c>
      <c r="K81" s="3">
        <v>6.4673013330371596</v>
      </c>
      <c r="L81" s="3">
        <v>2.273251318648823</v>
      </c>
      <c r="M81" s="3">
        <v>2.8999405212829013</v>
      </c>
      <c r="N81" s="3">
        <v>3.7801462849674432</v>
      </c>
      <c r="O81" s="3">
        <v>2.6128482071765289</v>
      </c>
      <c r="P81" s="3">
        <v>1.9246559753970476</v>
      </c>
      <c r="Q81" s="3">
        <v>2.2835908936100444</v>
      </c>
      <c r="R81" s="3">
        <v>2.0799453499922738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9.9579999999999558E-2</v>
      </c>
      <c r="L82" s="3">
        <v>0.10008999999999801</v>
      </c>
      <c r="M82" s="3">
        <v>9.5534237390843657E-2</v>
      </c>
      <c r="N82" s="3">
        <v>4.7771215542184109E-2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364</v>
      </c>
      <c r="B1" s="43" t="s">
        <v>262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11984.456044349858</v>
      </c>
      <c r="D2" s="30">
        <v>12111.323742500002</v>
      </c>
      <c r="E2" s="30">
        <v>12134.916843499999</v>
      </c>
      <c r="F2" s="30">
        <v>11900.039500000003</v>
      </c>
      <c r="G2" s="30">
        <v>12196.112063500002</v>
      </c>
      <c r="H2" s="30">
        <v>11942.015028142874</v>
      </c>
      <c r="I2" s="30">
        <v>11582.4801775</v>
      </c>
      <c r="J2" s="30">
        <v>11511.768399500002</v>
      </c>
      <c r="K2" s="30">
        <v>11003.189778499998</v>
      </c>
      <c r="L2" s="30">
        <v>9100.0065105000012</v>
      </c>
      <c r="M2" s="30">
        <v>9910.5223587974888</v>
      </c>
      <c r="N2" s="30">
        <v>10413.305692719438</v>
      </c>
      <c r="O2" s="30">
        <v>9674.5090322682754</v>
      </c>
      <c r="P2" s="30">
        <v>9496.8114357877985</v>
      </c>
      <c r="Q2" s="30">
        <v>9251.1906697871309</v>
      </c>
      <c r="R2" s="30">
        <v>9652.5860550759571</v>
      </c>
    </row>
    <row r="3" spans="1:18" ht="11.25" customHeight="1" x14ac:dyDescent="0.25">
      <c r="A3" s="46" t="s">
        <v>4</v>
      </c>
      <c r="B3" s="47" t="s">
        <v>5</v>
      </c>
      <c r="C3" s="4">
        <v>701.72417656306538</v>
      </c>
      <c r="D3" s="4">
        <v>656.77755999999897</v>
      </c>
      <c r="E3" s="4">
        <v>674.68040599999688</v>
      </c>
      <c r="F3" s="4">
        <v>524.05651999999941</v>
      </c>
      <c r="G3" s="4">
        <v>459.5910659999999</v>
      </c>
      <c r="H3" s="4">
        <v>590.16568225278252</v>
      </c>
      <c r="I3" s="4">
        <v>454.24979500000023</v>
      </c>
      <c r="J3" s="4">
        <v>461.44722199999842</v>
      </c>
      <c r="K3" s="4">
        <v>379.76013100000131</v>
      </c>
      <c r="L3" s="4">
        <v>242.89584800000205</v>
      </c>
      <c r="M3" s="4">
        <v>294.11264823318805</v>
      </c>
      <c r="N3" s="4">
        <v>343.63168779692739</v>
      </c>
      <c r="O3" s="4">
        <v>336.3801387042119</v>
      </c>
      <c r="P3" s="4">
        <v>314.70165205501598</v>
      </c>
      <c r="Q3" s="4">
        <v>313.18143993716438</v>
      </c>
      <c r="R3" s="4">
        <v>333.20550391478235</v>
      </c>
    </row>
    <row r="4" spans="1:18" ht="11.25" customHeight="1" x14ac:dyDescent="0.25">
      <c r="A4" s="48" t="s">
        <v>304</v>
      </c>
      <c r="B4" s="49" t="s">
        <v>305</v>
      </c>
      <c r="C4" s="3">
        <v>548.91162296433049</v>
      </c>
      <c r="D4" s="3">
        <v>567.37796999999898</v>
      </c>
      <c r="E4" s="3">
        <v>580.01159599999687</v>
      </c>
      <c r="F4" s="3">
        <v>416.35605999999933</v>
      </c>
      <c r="G4" s="3">
        <v>356.05182599999989</v>
      </c>
      <c r="H4" s="3">
        <v>472.70032316675724</v>
      </c>
      <c r="I4" s="3">
        <v>324.39629500000024</v>
      </c>
      <c r="J4" s="3">
        <v>346.48409199999838</v>
      </c>
      <c r="K4" s="3">
        <v>302.70364100000131</v>
      </c>
      <c r="L4" s="3">
        <v>231.09569800000202</v>
      </c>
      <c r="M4" s="3">
        <v>283.43942472951005</v>
      </c>
      <c r="N4" s="3">
        <v>324.70027738930446</v>
      </c>
      <c r="O4" s="3">
        <v>328.74335811139031</v>
      </c>
      <c r="P4" s="3">
        <v>299.70737267009139</v>
      </c>
      <c r="Q4" s="3">
        <v>270.42822929451137</v>
      </c>
      <c r="R4" s="3">
        <v>288.99728722295868</v>
      </c>
    </row>
    <row r="5" spans="1:18" ht="11.25" customHeight="1" x14ac:dyDescent="0.25">
      <c r="A5" s="50" t="s">
        <v>306</v>
      </c>
      <c r="B5" s="51" t="s">
        <v>307</v>
      </c>
      <c r="C5" s="2">
        <v>201.75005176197533</v>
      </c>
      <c r="D5" s="2">
        <v>256.41707999999898</v>
      </c>
      <c r="E5" s="2">
        <v>245.7933759999969</v>
      </c>
      <c r="F5" s="2">
        <v>217.49978999999934</v>
      </c>
      <c r="G5" s="2">
        <v>193.31282599999992</v>
      </c>
      <c r="H5" s="2">
        <v>281.40175194058003</v>
      </c>
      <c r="I5" s="2">
        <v>174.69828500000025</v>
      </c>
      <c r="J5" s="2">
        <v>175.72975199999837</v>
      </c>
      <c r="K5" s="2">
        <v>182.95420100000129</v>
      </c>
      <c r="L5" s="2">
        <v>145.39378800000202</v>
      </c>
      <c r="M5" s="2">
        <v>195.66167130102232</v>
      </c>
      <c r="N5" s="2">
        <v>221.92262972676878</v>
      </c>
      <c r="O5" s="2">
        <v>250.48155012643167</v>
      </c>
      <c r="P5" s="2">
        <v>233.66664700591792</v>
      </c>
      <c r="Q5" s="2">
        <v>216.68832188143585</v>
      </c>
      <c r="R5" s="2">
        <v>220.2704867570142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1.0664350000002165</v>
      </c>
      <c r="K6" s="1">
        <v>2.1187290000002275</v>
      </c>
      <c r="L6" s="1">
        <v>0.18058799999995889</v>
      </c>
      <c r="M6" s="1">
        <v>0.79251907782071385</v>
      </c>
      <c r="N6" s="1">
        <v>5.3403594517440363</v>
      </c>
      <c r="O6" s="1">
        <v>6.6817010991591781</v>
      </c>
      <c r="P6" s="1">
        <v>8.3501309287722236</v>
      </c>
      <c r="Q6" s="1">
        <v>7.1213454829096037</v>
      </c>
      <c r="R6" s="1">
        <v>6.5870946159106651</v>
      </c>
    </row>
    <row r="7" spans="1:18" ht="11.25" customHeight="1" x14ac:dyDescent="0.25">
      <c r="A7" s="52" t="s">
        <v>8</v>
      </c>
      <c r="B7" s="53" t="s">
        <v>9</v>
      </c>
      <c r="C7" s="1">
        <v>7.4277199834584433</v>
      </c>
      <c r="D7" s="1">
        <v>19.699689999998999</v>
      </c>
      <c r="E7" s="1">
        <v>3.9990199999999998</v>
      </c>
      <c r="F7" s="1">
        <v>0</v>
      </c>
      <c r="G7" s="1">
        <v>17.539515999999992</v>
      </c>
      <c r="H7" s="1">
        <v>19.967855015221517</v>
      </c>
      <c r="I7" s="1">
        <v>8.6699679999999972</v>
      </c>
      <c r="J7" s="1">
        <v>18.260236999999996</v>
      </c>
      <c r="K7" s="1">
        <v>1.9702470000000005</v>
      </c>
      <c r="L7" s="1">
        <v>2.0395889999999994</v>
      </c>
      <c r="M7" s="1">
        <v>3.6783918259173731</v>
      </c>
      <c r="N7" s="1">
        <v>8.2112606123464502</v>
      </c>
      <c r="O7" s="1">
        <v>4.1368757125502427</v>
      </c>
      <c r="P7" s="1">
        <v>3.9410994309977099</v>
      </c>
      <c r="Q7" s="1">
        <v>1.3804784670719368</v>
      </c>
      <c r="R7" s="1">
        <v>0.91952672279236936</v>
      </c>
    </row>
    <row r="8" spans="1:18" ht="11.25" customHeight="1" x14ac:dyDescent="0.25">
      <c r="A8" s="52" t="s">
        <v>10</v>
      </c>
      <c r="B8" s="53" t="s">
        <v>11</v>
      </c>
      <c r="C8" s="1">
        <v>194.32233177851688</v>
      </c>
      <c r="D8" s="1">
        <v>236.71738999999997</v>
      </c>
      <c r="E8" s="1">
        <v>241.7943559999969</v>
      </c>
      <c r="F8" s="1">
        <v>217.49978999999934</v>
      </c>
      <c r="G8" s="1">
        <v>175.77330999999992</v>
      </c>
      <c r="H8" s="1">
        <v>248.74148898223484</v>
      </c>
      <c r="I8" s="1">
        <v>149.15841000000026</v>
      </c>
      <c r="J8" s="1">
        <v>156.40307999999817</v>
      </c>
      <c r="K8" s="1">
        <v>169.11876000000106</v>
      </c>
      <c r="L8" s="1">
        <v>137.42457000000206</v>
      </c>
      <c r="M8" s="1">
        <v>181.85427172407202</v>
      </c>
      <c r="N8" s="1">
        <v>197.97914307621016</v>
      </c>
      <c r="O8" s="1">
        <v>229.93928675032126</v>
      </c>
      <c r="P8" s="1">
        <v>207.43881134912445</v>
      </c>
      <c r="Q8" s="1">
        <v>192.75463268348912</v>
      </c>
      <c r="R8" s="1">
        <v>191.38606804131931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12.692407943123683</v>
      </c>
      <c r="I9" s="1">
        <v>16.869906999999984</v>
      </c>
      <c r="J9" s="1">
        <v>0</v>
      </c>
      <c r="K9" s="1">
        <v>9.7464650000000006</v>
      </c>
      <c r="L9" s="1">
        <v>5.7490409999999983</v>
      </c>
      <c r="M9" s="1">
        <v>9.3364886732122159</v>
      </c>
      <c r="N9" s="1">
        <v>10.391866586468126</v>
      </c>
      <c r="O9" s="1">
        <v>9.7236865644010066</v>
      </c>
      <c r="P9" s="1">
        <v>13.936605297023533</v>
      </c>
      <c r="Q9" s="1">
        <v>15.431865247965192</v>
      </c>
      <c r="R9" s="1">
        <v>21.37779737699185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1.4001199999999994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347.16157120235511</v>
      </c>
      <c r="D11" s="2">
        <v>310.96089000000001</v>
      </c>
      <c r="E11" s="2">
        <v>332.81809999999996</v>
      </c>
      <c r="F11" s="2">
        <v>198.85626999999999</v>
      </c>
      <c r="G11" s="2">
        <v>162.739</v>
      </c>
      <c r="H11" s="2">
        <v>191.29857122617719</v>
      </c>
      <c r="I11" s="2">
        <v>149.69800999999998</v>
      </c>
      <c r="J11" s="2">
        <v>170.75434000000001</v>
      </c>
      <c r="K11" s="2">
        <v>119.74944000000001</v>
      </c>
      <c r="L11" s="2">
        <v>85.701910000000012</v>
      </c>
      <c r="M11" s="2">
        <v>87.777753428487742</v>
      </c>
      <c r="N11" s="2">
        <v>102.77764766253568</v>
      </c>
      <c r="O11" s="2">
        <v>78.261807984958665</v>
      </c>
      <c r="P11" s="2">
        <v>66.040725664173479</v>
      </c>
      <c r="Q11" s="2">
        <v>53.739907413075493</v>
      </c>
      <c r="R11" s="2">
        <v>68.726800465944464</v>
      </c>
    </row>
    <row r="12" spans="1:18" ht="11.25" customHeight="1" x14ac:dyDescent="0.25">
      <c r="A12" s="52" t="s">
        <v>16</v>
      </c>
      <c r="B12" s="53" t="s">
        <v>17</v>
      </c>
      <c r="C12" s="1">
        <v>347.16157120235511</v>
      </c>
      <c r="D12" s="1">
        <v>310.96089000000001</v>
      </c>
      <c r="E12" s="1">
        <v>332.81809999999996</v>
      </c>
      <c r="F12" s="1">
        <v>198.85626999999999</v>
      </c>
      <c r="G12" s="1">
        <v>162.739</v>
      </c>
      <c r="H12" s="1">
        <v>191.29857122617719</v>
      </c>
      <c r="I12" s="1">
        <v>149.69800999999998</v>
      </c>
      <c r="J12" s="1">
        <v>170.75434000000001</v>
      </c>
      <c r="K12" s="1">
        <v>119.74944000000001</v>
      </c>
      <c r="L12" s="1">
        <v>85.701910000000012</v>
      </c>
      <c r="M12" s="1">
        <v>87.777753428487742</v>
      </c>
      <c r="N12" s="1">
        <v>102.77764766253568</v>
      </c>
      <c r="O12" s="1">
        <v>78.261807984958665</v>
      </c>
      <c r="P12" s="1">
        <v>66.040725664173479</v>
      </c>
      <c r="Q12" s="1">
        <v>53.739907413075493</v>
      </c>
      <c r="R12" s="1">
        <v>68.726800465944464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152.81255359873489</v>
      </c>
      <c r="D15" s="3">
        <v>89.399590000000003</v>
      </c>
      <c r="E15" s="3">
        <v>94.668810000000008</v>
      </c>
      <c r="F15" s="3">
        <v>107.70046000000002</v>
      </c>
      <c r="G15" s="3">
        <v>103.53923999999999</v>
      </c>
      <c r="H15" s="3">
        <v>117.46535908602533</v>
      </c>
      <c r="I15" s="3">
        <v>129.8535</v>
      </c>
      <c r="J15" s="3">
        <v>114.96313000000001</v>
      </c>
      <c r="K15" s="3">
        <v>77.056490000000011</v>
      </c>
      <c r="L15" s="3">
        <v>11.80015000000002</v>
      </c>
      <c r="M15" s="3">
        <v>10.673223503678004</v>
      </c>
      <c r="N15" s="3">
        <v>18.931410407622913</v>
      </c>
      <c r="O15" s="3">
        <v>7.6367805928215899</v>
      </c>
      <c r="P15" s="3">
        <v>14.994279384924576</v>
      </c>
      <c r="Q15" s="3">
        <v>42.753210642653038</v>
      </c>
      <c r="R15" s="3">
        <v>44.208216691823679</v>
      </c>
    </row>
    <row r="16" spans="1:18" ht="11.25" customHeight="1" x14ac:dyDescent="0.25">
      <c r="A16" s="50" t="s">
        <v>22</v>
      </c>
      <c r="B16" s="51" t="s">
        <v>23</v>
      </c>
      <c r="C16" s="2">
        <v>106.47642963014337</v>
      </c>
      <c r="D16" s="2">
        <v>45.003580000000007</v>
      </c>
      <c r="E16" s="2">
        <v>37.861640000000001</v>
      </c>
      <c r="F16" s="2">
        <v>46.099080000000015</v>
      </c>
      <c r="G16" s="2">
        <v>46.200309999999988</v>
      </c>
      <c r="H16" s="2">
        <v>50.590864956775867</v>
      </c>
      <c r="I16" s="2">
        <v>78.182460000000006</v>
      </c>
      <c r="J16" s="2">
        <v>63.89387</v>
      </c>
      <c r="K16" s="2">
        <v>58.856000000000009</v>
      </c>
      <c r="L16" s="2">
        <v>5.1000500000000004</v>
      </c>
      <c r="M16" s="2">
        <v>4.4631847394125561</v>
      </c>
      <c r="N16" s="2">
        <v>10.332814262271462</v>
      </c>
      <c r="O16" s="2">
        <v>0</v>
      </c>
      <c r="P16" s="2">
        <v>14.516577883956478</v>
      </c>
      <c r="Q16" s="2">
        <v>41.320137941483964</v>
      </c>
      <c r="R16" s="2">
        <v>44.208216691823679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46.336123968591536</v>
      </c>
      <c r="D18" s="2">
        <v>44.396009999999997</v>
      </c>
      <c r="E18" s="2">
        <v>56.807169999999999</v>
      </c>
      <c r="F18" s="2">
        <v>61.601379999999999</v>
      </c>
      <c r="G18" s="2">
        <v>57.338930000000005</v>
      </c>
      <c r="H18" s="2">
        <v>66.874494129249456</v>
      </c>
      <c r="I18" s="2">
        <v>51.671040000000005</v>
      </c>
      <c r="J18" s="2">
        <v>51.06926</v>
      </c>
      <c r="K18" s="2">
        <v>18.200490000000002</v>
      </c>
      <c r="L18" s="2">
        <v>6.7001000000000186</v>
      </c>
      <c r="M18" s="2">
        <v>6.2100387642654482</v>
      </c>
      <c r="N18" s="2">
        <v>8.5985961453514523</v>
      </c>
      <c r="O18" s="2">
        <v>7.6367805928215899</v>
      </c>
      <c r="P18" s="2">
        <v>0.47770150096809805</v>
      </c>
      <c r="Q18" s="2">
        <v>1.4330727011690749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1565.7181189552691</v>
      </c>
      <c r="D21" s="4">
        <v>1324.0528475000028</v>
      </c>
      <c r="E21" s="4">
        <v>1264.7294149999989</v>
      </c>
      <c r="F21" s="4">
        <v>1287.4905000000028</v>
      </c>
      <c r="G21" s="4">
        <v>1276.4487200000024</v>
      </c>
      <c r="H21" s="4">
        <v>1214.3823746741962</v>
      </c>
      <c r="I21" s="4">
        <v>1170.2731099999994</v>
      </c>
      <c r="J21" s="4">
        <v>941.15848000000199</v>
      </c>
      <c r="K21" s="4">
        <v>942.6712524999981</v>
      </c>
      <c r="L21" s="4">
        <v>710.06843500000036</v>
      </c>
      <c r="M21" s="4">
        <v>682.89080501382887</v>
      </c>
      <c r="N21" s="4">
        <v>595.12655874545499</v>
      </c>
      <c r="O21" s="4">
        <v>413.41734167964114</v>
      </c>
      <c r="P21" s="4">
        <v>383.48547659280717</v>
      </c>
      <c r="Q21" s="4">
        <v>282.18567832362208</v>
      </c>
      <c r="R21" s="4">
        <v>301.04761717316455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1565.7181189552691</v>
      </c>
      <c r="D30" s="3">
        <v>1324.0528475000028</v>
      </c>
      <c r="E30" s="3">
        <v>1264.7294149999989</v>
      </c>
      <c r="F30" s="3">
        <v>1287.4905000000028</v>
      </c>
      <c r="G30" s="3">
        <v>1276.4487200000024</v>
      </c>
      <c r="H30" s="3">
        <v>1214.3823746741962</v>
      </c>
      <c r="I30" s="3">
        <v>1170.2731099999994</v>
      </c>
      <c r="J30" s="3">
        <v>941.15848000000199</v>
      </c>
      <c r="K30" s="3">
        <v>942.6712524999981</v>
      </c>
      <c r="L30" s="3">
        <v>710.06843500000036</v>
      </c>
      <c r="M30" s="3">
        <v>682.89080501382887</v>
      </c>
      <c r="N30" s="3">
        <v>595.12655874545499</v>
      </c>
      <c r="O30" s="3">
        <v>413.41734167964114</v>
      </c>
      <c r="P30" s="3">
        <v>383.48547659280717</v>
      </c>
      <c r="Q30" s="3">
        <v>282.18567832362208</v>
      </c>
      <c r="R30" s="3">
        <v>301.04761717316455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363.73460648911424</v>
      </c>
      <c r="D34" s="2">
        <v>146.27278000000211</v>
      </c>
      <c r="E34" s="2">
        <v>138.66127999999861</v>
      </c>
      <c r="F34" s="2">
        <v>128.77186999999995</v>
      </c>
      <c r="G34" s="2">
        <v>123.19112000000001</v>
      </c>
      <c r="H34" s="2">
        <v>124.52453593949231</v>
      </c>
      <c r="I34" s="2">
        <v>128.03988999999987</v>
      </c>
      <c r="J34" s="2">
        <v>127.54851999999997</v>
      </c>
      <c r="K34" s="2">
        <v>135.76935999999995</v>
      </c>
      <c r="L34" s="2">
        <v>117.91235999999924</v>
      </c>
      <c r="M34" s="2">
        <v>121.01504489049675</v>
      </c>
      <c r="N34" s="2">
        <v>111.16921701139796</v>
      </c>
      <c r="O34" s="2">
        <v>90.289867107597686</v>
      </c>
      <c r="P34" s="2">
        <v>82.710523914130135</v>
      </c>
      <c r="Q34" s="2">
        <v>80.45900518326934</v>
      </c>
      <c r="R34" s="2">
        <v>84.954366105596648</v>
      </c>
    </row>
    <row r="35" spans="1:18" ht="11.25" customHeight="1" x14ac:dyDescent="0.25">
      <c r="A35" s="50" t="s">
        <v>324</v>
      </c>
      <c r="B35" s="51" t="s">
        <v>325</v>
      </c>
      <c r="C35" s="2">
        <v>0.2686633569418504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0.25136999999996235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0.2686633569418504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0.25136999999996235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2.05407735064066</v>
      </c>
      <c r="D38" s="2">
        <v>2.07308</v>
      </c>
      <c r="E38" s="2">
        <v>2.0957200000000036</v>
      </c>
      <c r="F38" s="2">
        <v>1.0123400000000045</v>
      </c>
      <c r="G38" s="2">
        <v>0</v>
      </c>
      <c r="H38" s="2">
        <v>1.0270366652806806</v>
      </c>
      <c r="I38" s="2">
        <v>1.0000100000000001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1.0490259738883714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2.05407735064066</v>
      </c>
      <c r="D41" s="1">
        <v>2.07308</v>
      </c>
      <c r="E41" s="1">
        <v>2.0957200000000036</v>
      </c>
      <c r="F41" s="1">
        <v>1.0123400000000045</v>
      </c>
      <c r="G41" s="1">
        <v>0</v>
      </c>
      <c r="H41" s="1">
        <v>1.0270366652806806</v>
      </c>
      <c r="I41" s="1">
        <v>1.0000100000000001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1.0490259738883714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230.42409943912853</v>
      </c>
      <c r="D43" s="2">
        <v>216.24106000000074</v>
      </c>
      <c r="E43" s="2">
        <v>189.12984000000034</v>
      </c>
      <c r="F43" s="2">
        <v>179.15047750000278</v>
      </c>
      <c r="G43" s="2">
        <v>160.03877500000229</v>
      </c>
      <c r="H43" s="2">
        <v>155.90999097930307</v>
      </c>
      <c r="I43" s="2">
        <v>135.26108499999935</v>
      </c>
      <c r="J43" s="2">
        <v>179.63799250000218</v>
      </c>
      <c r="K43" s="2">
        <v>157.86329499999792</v>
      </c>
      <c r="L43" s="2">
        <v>125.18187500000101</v>
      </c>
      <c r="M43" s="2">
        <v>129.24799930509985</v>
      </c>
      <c r="N43" s="2">
        <v>122.35880613903971</v>
      </c>
      <c r="O43" s="2">
        <v>113.83240954774698</v>
      </c>
      <c r="P43" s="2">
        <v>99.817039883853198</v>
      </c>
      <c r="Q43" s="2">
        <v>59.574690771661963</v>
      </c>
      <c r="R43" s="2">
        <v>60.674961397977086</v>
      </c>
    </row>
    <row r="44" spans="1:18" ht="11.25" customHeight="1" x14ac:dyDescent="0.25">
      <c r="A44" s="50" t="s">
        <v>328</v>
      </c>
      <c r="B44" s="51" t="s">
        <v>61</v>
      </c>
      <c r="C44" s="2">
        <v>969.23667231944387</v>
      </c>
      <c r="D44" s="2">
        <v>959.46592750000002</v>
      </c>
      <c r="E44" s="2">
        <v>934.84257500000001</v>
      </c>
      <c r="F44" s="2">
        <v>869.49422249999998</v>
      </c>
      <c r="G44" s="2">
        <v>886.53340500000013</v>
      </c>
      <c r="H44" s="2">
        <v>819.47962005479235</v>
      </c>
      <c r="I44" s="2">
        <v>887.06160250000016</v>
      </c>
      <c r="J44" s="2">
        <v>614.3318324999999</v>
      </c>
      <c r="K44" s="2">
        <v>560.54449750000026</v>
      </c>
      <c r="L44" s="2">
        <v>401.53324000000009</v>
      </c>
      <c r="M44" s="2">
        <v>392.65978822243164</v>
      </c>
      <c r="N44" s="2">
        <v>323.87992086426522</v>
      </c>
      <c r="O44" s="2">
        <v>196.81375765982318</v>
      </c>
      <c r="P44" s="2">
        <v>192.50256092755669</v>
      </c>
      <c r="Q44" s="2">
        <v>132.81347951378578</v>
      </c>
      <c r="R44" s="2">
        <v>126.11217253379994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109.06159</v>
      </c>
      <c r="G45" s="2">
        <v>106.68542000000001</v>
      </c>
      <c r="H45" s="2">
        <v>113.44119103532771</v>
      </c>
      <c r="I45" s="2">
        <v>18.910522499999999</v>
      </c>
      <c r="J45" s="2">
        <v>19.388765000000006</v>
      </c>
      <c r="K45" s="2">
        <v>88.494100000000003</v>
      </c>
      <c r="L45" s="2">
        <v>65.44095999999999</v>
      </c>
      <c r="M45" s="2">
        <v>39.967972595800632</v>
      </c>
      <c r="N45" s="2">
        <v>37.718614730752101</v>
      </c>
      <c r="O45" s="2">
        <v>12.481307364473333</v>
      </c>
      <c r="P45" s="2">
        <v>8.4553518672671686</v>
      </c>
      <c r="Q45" s="2">
        <v>8.2894768810165882</v>
      </c>
      <c r="R45" s="2">
        <v>29.306117135790885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109.06159</v>
      </c>
      <c r="G49" s="1">
        <v>105.73821000000001</v>
      </c>
      <c r="H49" s="1">
        <v>113.44119103532771</v>
      </c>
      <c r="I49" s="1">
        <v>18.910522499999999</v>
      </c>
      <c r="J49" s="1">
        <v>19.388765000000006</v>
      </c>
      <c r="K49" s="1">
        <v>88.494100000000003</v>
      </c>
      <c r="L49" s="1">
        <v>65.44095999999999</v>
      </c>
      <c r="M49" s="1">
        <v>39.967972595800632</v>
      </c>
      <c r="N49" s="1">
        <v>37.718614730752101</v>
      </c>
      <c r="O49" s="1">
        <v>8.6575750426780385</v>
      </c>
      <c r="P49" s="1">
        <v>7.4998386647844342</v>
      </c>
      <c r="Q49" s="1">
        <v>8.2894768810165882</v>
      </c>
      <c r="R49" s="1">
        <v>29.306117135790885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0.94720999999999789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3.8237323217952941</v>
      </c>
      <c r="P51" s="1">
        <v>0.95551320248273441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3038.5648013230784</v>
      </c>
      <c r="D52" s="4">
        <v>3168.1273525000006</v>
      </c>
      <c r="E52" s="4">
        <v>3270.3143325000001</v>
      </c>
      <c r="F52" s="4">
        <v>3068.0328474999997</v>
      </c>
      <c r="G52" s="4">
        <v>3104.981139999999</v>
      </c>
      <c r="H52" s="4">
        <v>2839.7595230876495</v>
      </c>
      <c r="I52" s="4">
        <v>2978.5144299999997</v>
      </c>
      <c r="J52" s="4">
        <v>2975.5423500000002</v>
      </c>
      <c r="K52" s="4">
        <v>2813.5496049999997</v>
      </c>
      <c r="L52" s="4">
        <v>2659.1674249999996</v>
      </c>
      <c r="M52" s="4">
        <v>2917.3916601833421</v>
      </c>
      <c r="N52" s="4">
        <v>3218.0545778022451</v>
      </c>
      <c r="O52" s="4">
        <v>3149.6548818953497</v>
      </c>
      <c r="P52" s="4">
        <v>3258.2658897997385</v>
      </c>
      <c r="Q52" s="4">
        <v>3166.6668057471807</v>
      </c>
      <c r="R52" s="4">
        <v>3229.5952453514928</v>
      </c>
    </row>
    <row r="53" spans="1:18" ht="11.25" customHeight="1" x14ac:dyDescent="0.25">
      <c r="A53" s="48" t="s">
        <v>76</v>
      </c>
      <c r="B53" s="49" t="s">
        <v>77</v>
      </c>
      <c r="C53" s="3">
        <v>2982.507673092055</v>
      </c>
      <c r="D53" s="3">
        <v>3105.4957425000007</v>
      </c>
      <c r="E53" s="3">
        <v>3203.3335725000002</v>
      </c>
      <c r="F53" s="3">
        <v>3007.3653274999997</v>
      </c>
      <c r="G53" s="3">
        <v>3062.881139999999</v>
      </c>
      <c r="H53" s="3">
        <v>2816.8069377441452</v>
      </c>
      <c r="I53" s="3">
        <v>2955.7729899999999</v>
      </c>
      <c r="J53" s="3">
        <v>2952.8846700000004</v>
      </c>
      <c r="K53" s="3">
        <v>2784.3872249999995</v>
      </c>
      <c r="L53" s="3">
        <v>2633.1930349999998</v>
      </c>
      <c r="M53" s="3">
        <v>2894.4624131260907</v>
      </c>
      <c r="N53" s="3">
        <v>3194.0266713489964</v>
      </c>
      <c r="O53" s="3">
        <v>3126.4630594854957</v>
      </c>
      <c r="P53" s="3">
        <v>3231.8735052824231</v>
      </c>
      <c r="Q53" s="3">
        <v>3134.9957360316316</v>
      </c>
      <c r="R53" s="3">
        <v>3197.0405805873388</v>
      </c>
    </row>
    <row r="54" spans="1:18" ht="11.25" customHeight="1" x14ac:dyDescent="0.25">
      <c r="A54" s="48" t="s">
        <v>331</v>
      </c>
      <c r="B54" s="49" t="s">
        <v>332</v>
      </c>
      <c r="C54" s="3">
        <v>56.057128231023249</v>
      </c>
      <c r="D54" s="3">
        <v>62.631610000000002</v>
      </c>
      <c r="E54" s="3">
        <v>66.980759999999989</v>
      </c>
      <c r="F54" s="3">
        <v>60.667520000000003</v>
      </c>
      <c r="G54" s="3">
        <v>42.1</v>
      </c>
      <c r="H54" s="3">
        <v>22.952585343504424</v>
      </c>
      <c r="I54" s="3">
        <v>22.741440000000001</v>
      </c>
      <c r="J54" s="3">
        <v>22.657679999999999</v>
      </c>
      <c r="K54" s="3">
        <v>29.162379999999999</v>
      </c>
      <c r="L54" s="3">
        <v>25.97439</v>
      </c>
      <c r="M54" s="3">
        <v>22.92924705725131</v>
      </c>
      <c r="N54" s="3">
        <v>24.027906453248555</v>
      </c>
      <c r="O54" s="3">
        <v>23.191822409854147</v>
      </c>
      <c r="P54" s="3">
        <v>26.392384517315261</v>
      </c>
      <c r="Q54" s="3">
        <v>31.671069715549081</v>
      </c>
      <c r="R54" s="3">
        <v>32.554664764153912</v>
      </c>
    </row>
    <row r="55" spans="1:18" ht="11.25" customHeight="1" x14ac:dyDescent="0.25">
      <c r="A55" s="50" t="s">
        <v>78</v>
      </c>
      <c r="B55" s="51" t="s">
        <v>79</v>
      </c>
      <c r="C55" s="2">
        <v>1.5524942819983907</v>
      </c>
      <c r="D55" s="2">
        <v>1.3997599999999999</v>
      </c>
      <c r="E55" s="2">
        <v>1.30027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0.93146791915838811</v>
      </c>
      <c r="O55" s="2">
        <v>1.0269855145273887</v>
      </c>
      <c r="P55" s="2">
        <v>0.9314119368241619</v>
      </c>
      <c r="Q55" s="2">
        <v>1.2182178955433791</v>
      </c>
      <c r="R55" s="2">
        <v>1.1224406788834493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0.33438459390875974</v>
      </c>
      <c r="D57" s="2">
        <v>0.30429</v>
      </c>
      <c r="E57" s="2">
        <v>0.3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54.170249355116098</v>
      </c>
      <c r="D58" s="2">
        <v>60.92756</v>
      </c>
      <c r="E58" s="2">
        <v>65.380489999999995</v>
      </c>
      <c r="F58" s="2">
        <v>60.667520000000003</v>
      </c>
      <c r="G58" s="2">
        <v>42.1</v>
      </c>
      <c r="H58" s="2">
        <v>22.952585343504424</v>
      </c>
      <c r="I58" s="2">
        <v>22.741440000000001</v>
      </c>
      <c r="J58" s="2">
        <v>22.657679999999999</v>
      </c>
      <c r="K58" s="2">
        <v>29.162379999999999</v>
      </c>
      <c r="L58" s="2">
        <v>25.97439</v>
      </c>
      <c r="M58" s="2">
        <v>22.92924705725131</v>
      </c>
      <c r="N58" s="2">
        <v>23.096438534090165</v>
      </c>
      <c r="O58" s="2">
        <v>22.164836895326758</v>
      </c>
      <c r="P58" s="2">
        <v>25.460972580491099</v>
      </c>
      <c r="Q58" s="2">
        <v>30.452851820005701</v>
      </c>
      <c r="R58" s="2">
        <v>31.432224085270466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88.475103689543602</v>
      </c>
      <c r="D60" s="4">
        <v>97.560420000000576</v>
      </c>
      <c r="E60" s="4">
        <v>90.118014999999772</v>
      </c>
      <c r="F60" s="4">
        <v>101.44572499999997</v>
      </c>
      <c r="G60" s="4">
        <v>111.06303750000002</v>
      </c>
      <c r="H60" s="4">
        <v>127.16621631058577</v>
      </c>
      <c r="I60" s="4">
        <v>120.44983750000004</v>
      </c>
      <c r="J60" s="4">
        <v>176.18511750000002</v>
      </c>
      <c r="K60" s="4">
        <v>156.31595000000002</v>
      </c>
      <c r="L60" s="4">
        <v>167.57005250000003</v>
      </c>
      <c r="M60" s="4">
        <v>219.92663430928334</v>
      </c>
      <c r="N60" s="4">
        <v>166.98369888456523</v>
      </c>
      <c r="O60" s="4">
        <v>181.55570136895795</v>
      </c>
      <c r="P60" s="4">
        <v>163.39529310904942</v>
      </c>
      <c r="Q60" s="4">
        <v>129.61808039342284</v>
      </c>
      <c r="R60" s="4">
        <v>146.00870660319967</v>
      </c>
    </row>
    <row r="61" spans="1:18" ht="11.25" customHeight="1" x14ac:dyDescent="0.25">
      <c r="A61" s="46" t="s">
        <v>89</v>
      </c>
      <c r="B61" s="47" t="s">
        <v>90</v>
      </c>
      <c r="C61" s="4">
        <v>5.5292050621803979</v>
      </c>
      <c r="D61" s="4">
        <v>5.3254274999999565</v>
      </c>
      <c r="E61" s="4">
        <v>5.4497675000003198</v>
      </c>
      <c r="F61" s="4">
        <v>8.6263874999999963</v>
      </c>
      <c r="G61" s="4">
        <v>8.3280499999997879</v>
      </c>
      <c r="H61" s="4">
        <v>67.114704866796885</v>
      </c>
      <c r="I61" s="4">
        <v>8.3776600000001586</v>
      </c>
      <c r="J61" s="4">
        <v>9.6642850000005929</v>
      </c>
      <c r="K61" s="4">
        <v>6.216239999999881</v>
      </c>
      <c r="L61" s="4">
        <v>6.7087699999999195</v>
      </c>
      <c r="M61" s="4">
        <v>7.4279150841515831</v>
      </c>
      <c r="N61" s="4">
        <v>8.13279841049353</v>
      </c>
      <c r="O61" s="4">
        <v>1.6212247551042454</v>
      </c>
      <c r="P61" s="4">
        <v>3.7049445584090064</v>
      </c>
      <c r="Q61" s="4">
        <v>3.2065825844038827</v>
      </c>
      <c r="R61" s="4">
        <v>1.6359271913763145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2.388508093105246E-2</v>
      </c>
      <c r="I64" s="3">
        <v>0</v>
      </c>
      <c r="J64" s="3">
        <v>0.21979999999998778</v>
      </c>
      <c r="K64" s="3">
        <v>0.21642999999999835</v>
      </c>
      <c r="L64" s="3">
        <v>0.30808000000001456</v>
      </c>
      <c r="M64" s="3">
        <v>0.23884756448594513</v>
      </c>
      <c r="N64" s="3">
        <v>0.23884567355645658</v>
      </c>
      <c r="O64" s="3">
        <v>0.23885188948050673</v>
      </c>
      <c r="P64" s="3">
        <v>0.2388467765219997</v>
      </c>
      <c r="Q64" s="3">
        <v>0.23885296840068948</v>
      </c>
      <c r="R64" s="3">
        <v>0.23884617700277966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2.388508093105246E-2</v>
      </c>
      <c r="I65" s="2">
        <v>0</v>
      </c>
      <c r="J65" s="2">
        <v>0.21979999999998778</v>
      </c>
      <c r="K65" s="2">
        <v>0.21642999999999835</v>
      </c>
      <c r="L65" s="2">
        <v>0.30808000000001456</v>
      </c>
      <c r="M65" s="2">
        <v>0.23884756448594513</v>
      </c>
      <c r="N65" s="2">
        <v>0.23884567355645658</v>
      </c>
      <c r="O65" s="2">
        <v>0.23885188948050673</v>
      </c>
      <c r="P65" s="2">
        <v>0.2388467765219997</v>
      </c>
      <c r="Q65" s="2">
        <v>0.23885296840068948</v>
      </c>
      <c r="R65" s="2">
        <v>0.23884617700277966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5.5292050621803979</v>
      </c>
      <c r="D68" s="3">
        <v>5.3254274999999565</v>
      </c>
      <c r="E68" s="3">
        <v>5.4497675000003198</v>
      </c>
      <c r="F68" s="3">
        <v>8.6263874999999963</v>
      </c>
      <c r="G68" s="3">
        <v>8.3280499999997879</v>
      </c>
      <c r="H68" s="3">
        <v>67.090819785865833</v>
      </c>
      <c r="I68" s="3">
        <v>8.3776600000001586</v>
      </c>
      <c r="J68" s="3">
        <v>9.4444850000006042</v>
      </c>
      <c r="K68" s="3">
        <v>5.9998099999998828</v>
      </c>
      <c r="L68" s="3">
        <v>6.400689999999905</v>
      </c>
      <c r="M68" s="3">
        <v>7.1890675196656382</v>
      </c>
      <c r="N68" s="3">
        <v>7.8939527369370728</v>
      </c>
      <c r="O68" s="3">
        <v>1.3823728656237386</v>
      </c>
      <c r="P68" s="3">
        <v>3.4660977818870067</v>
      </c>
      <c r="Q68" s="3">
        <v>2.9677296160031932</v>
      </c>
      <c r="R68" s="3">
        <v>1.3970810143735348</v>
      </c>
    </row>
    <row r="69" spans="1:18" ht="11.25" customHeight="1" x14ac:dyDescent="0.25">
      <c r="A69" s="50" t="s">
        <v>559</v>
      </c>
      <c r="B69" s="51" t="s">
        <v>101</v>
      </c>
      <c r="C69" s="2">
        <v>5.5292050621803979</v>
      </c>
      <c r="D69" s="2">
        <v>5.3254274999999565</v>
      </c>
      <c r="E69" s="2">
        <v>5.4497675000003198</v>
      </c>
      <c r="F69" s="2">
        <v>5.425157499999969</v>
      </c>
      <c r="G69" s="2">
        <v>5.5206399999997702</v>
      </c>
      <c r="H69" s="2">
        <v>64.702364931543499</v>
      </c>
      <c r="I69" s="2">
        <v>5.8736200000000736</v>
      </c>
      <c r="J69" s="2">
        <v>7.010905000000605</v>
      </c>
      <c r="K69" s="2">
        <v>5.9000699999998432</v>
      </c>
      <c r="L69" s="2">
        <v>6.2005900000000196</v>
      </c>
      <c r="M69" s="2">
        <v>6.7830241016663528</v>
      </c>
      <c r="N69" s="2">
        <v>6.8669289086844589</v>
      </c>
      <c r="O69" s="2">
        <v>0.25977554363782207</v>
      </c>
      <c r="P69" s="2">
        <v>1.0059747469587852</v>
      </c>
      <c r="Q69" s="2">
        <v>0.88971770059348698</v>
      </c>
      <c r="R69" s="2">
        <v>0.82385616912051307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0.48484000000000904</v>
      </c>
      <c r="G71" s="2">
        <v>0.49642999999999304</v>
      </c>
      <c r="H71" s="2">
        <v>9.5538518822010587E-2</v>
      </c>
      <c r="I71" s="2">
        <v>0.50314000000002679</v>
      </c>
      <c r="J71" s="2">
        <v>0.48752000000001061</v>
      </c>
      <c r="K71" s="2">
        <v>9.9740000000039686E-2</v>
      </c>
      <c r="L71" s="2">
        <v>0.20009999999988537</v>
      </c>
      <c r="M71" s="2">
        <v>0.40604341799928534</v>
      </c>
      <c r="N71" s="2">
        <v>1.0270238282526136</v>
      </c>
      <c r="O71" s="2">
        <v>1.1225973219859164</v>
      </c>
      <c r="P71" s="2">
        <v>2.4601230349282215</v>
      </c>
      <c r="Q71" s="2">
        <v>2.0780119154097063</v>
      </c>
      <c r="R71" s="2">
        <v>0.57322484525302186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2.7163900000000183</v>
      </c>
      <c r="G72" s="2">
        <v>1.7998700000000269</v>
      </c>
      <c r="H72" s="2">
        <v>1.886876861130844</v>
      </c>
      <c r="I72" s="2">
        <v>2.0009000000000583</v>
      </c>
      <c r="J72" s="2">
        <v>1.9460599999999886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0.51110999999999773</v>
      </c>
      <c r="H73" s="2">
        <v>0.40603947436947863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0.51110999999999773</v>
      </c>
      <c r="H77" s="1">
        <v>0.40603947436947863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6582.6532965631832</v>
      </c>
      <c r="D79" s="4">
        <v>6857.6052649999992</v>
      </c>
      <c r="E79" s="4">
        <v>6827.8250375000025</v>
      </c>
      <c r="F79" s="4">
        <v>6907.0364625000002</v>
      </c>
      <c r="G79" s="4">
        <v>7231.7969624999996</v>
      </c>
      <c r="H79" s="4">
        <v>7099.9214633096963</v>
      </c>
      <c r="I79" s="4">
        <v>6847.2647224999992</v>
      </c>
      <c r="J79" s="4">
        <v>6944.549102500001</v>
      </c>
      <c r="K79" s="4">
        <v>6693.3017674999992</v>
      </c>
      <c r="L79" s="4">
        <v>5305.8984949999985</v>
      </c>
      <c r="M79" s="4">
        <v>5780.6697733289948</v>
      </c>
      <c r="N79" s="4">
        <v>6071.5597824935403</v>
      </c>
      <c r="O79" s="4">
        <v>5582.8455107129821</v>
      </c>
      <c r="P79" s="4">
        <v>5361.5965525740885</v>
      </c>
      <c r="Q79" s="4">
        <v>5343.7032953280177</v>
      </c>
      <c r="R79" s="4">
        <v>5630.6077859549296</v>
      </c>
    </row>
    <row r="80" spans="1:18" ht="11.25" customHeight="1" x14ac:dyDescent="0.25">
      <c r="A80" s="59" t="s">
        <v>560</v>
      </c>
      <c r="B80" s="47">
        <v>7200</v>
      </c>
      <c r="C80" s="4">
        <v>1.7913421935397196</v>
      </c>
      <c r="D80" s="4">
        <v>1.8748700000000014</v>
      </c>
      <c r="E80" s="4">
        <v>1.7998699999999985</v>
      </c>
      <c r="F80" s="4">
        <v>3.3510574999999942</v>
      </c>
      <c r="G80" s="4">
        <v>3.9030875000000211</v>
      </c>
      <c r="H80" s="4">
        <v>3.5050636411670375</v>
      </c>
      <c r="I80" s="4">
        <v>3.3506225000000587</v>
      </c>
      <c r="J80" s="4">
        <v>3.2218424999999673</v>
      </c>
      <c r="K80" s="4">
        <v>11.374832499999947</v>
      </c>
      <c r="L80" s="4">
        <v>7.6974850000000625</v>
      </c>
      <c r="M80" s="4">
        <v>8.1029226447012519</v>
      </c>
      <c r="N80" s="4">
        <v>9.8165885862115694</v>
      </c>
      <c r="O80" s="4">
        <v>9.0342331520284009</v>
      </c>
      <c r="P80" s="4">
        <v>11.661627098691065</v>
      </c>
      <c r="Q80" s="4">
        <v>12.628787473319486</v>
      </c>
      <c r="R80" s="4">
        <v>10.485268887012646</v>
      </c>
    </row>
    <row r="81" spans="1:18" ht="11.25" customHeight="1" x14ac:dyDescent="0.25">
      <c r="A81" s="48" t="s">
        <v>119</v>
      </c>
      <c r="B81" s="49" t="s">
        <v>120</v>
      </c>
      <c r="C81" s="3">
        <v>1.7913421935397196</v>
      </c>
      <c r="D81" s="3">
        <v>1.8748700000000014</v>
      </c>
      <c r="E81" s="3">
        <v>1.7998699999999985</v>
      </c>
      <c r="F81" s="3">
        <v>0.55093750000000163</v>
      </c>
      <c r="G81" s="3">
        <v>2.1030575000000002</v>
      </c>
      <c r="H81" s="3">
        <v>1.6181867864498649</v>
      </c>
      <c r="I81" s="3">
        <v>1.3499925000000008</v>
      </c>
      <c r="J81" s="3">
        <v>1.221942499999999</v>
      </c>
      <c r="K81" s="3">
        <v>11.374832499999947</v>
      </c>
      <c r="L81" s="3">
        <v>7.6974850000000625</v>
      </c>
      <c r="M81" s="3">
        <v>8.1029226447012519</v>
      </c>
      <c r="N81" s="3">
        <v>9.8165885862115694</v>
      </c>
      <c r="O81" s="3">
        <v>9.0342331520284009</v>
      </c>
      <c r="P81" s="3">
        <v>11.661627098691065</v>
      </c>
      <c r="Q81" s="3">
        <v>12.628787473319486</v>
      </c>
      <c r="R81" s="3">
        <v>10.485268887012646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2.8001199999999926</v>
      </c>
      <c r="G82" s="3">
        <v>1.8000300000000209</v>
      </c>
      <c r="H82" s="3">
        <v>1.8868768547171726</v>
      </c>
      <c r="I82" s="3">
        <v>2.0006300000000579</v>
      </c>
      <c r="J82" s="3">
        <v>1.9998999999999683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441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1955.7474883563041</v>
      </c>
      <c r="D2" s="30">
        <v>1769.1462274527189</v>
      </c>
      <c r="E2" s="30">
        <v>2033.2498381427981</v>
      </c>
      <c r="F2" s="30">
        <v>2074.108684555606</v>
      </c>
      <c r="G2" s="30">
        <v>2255.1226053168957</v>
      </c>
      <c r="H2" s="30">
        <v>2167.9417815797533</v>
      </c>
      <c r="I2" s="30">
        <v>2271.7011816772501</v>
      </c>
      <c r="J2" s="30">
        <v>2075.4890852625272</v>
      </c>
      <c r="K2" s="30">
        <v>2064.599602806913</v>
      </c>
      <c r="L2" s="30">
        <v>1590.2038681968236</v>
      </c>
      <c r="M2" s="30">
        <v>1853.4716672808406</v>
      </c>
      <c r="N2" s="30">
        <v>1869.9137552674022</v>
      </c>
      <c r="O2" s="30">
        <v>1893.1198166420777</v>
      </c>
      <c r="P2" s="30">
        <v>1868.4144530514666</v>
      </c>
      <c r="Q2" s="30">
        <v>1810.1045936843082</v>
      </c>
      <c r="R2" s="30">
        <v>1952.7442688751296</v>
      </c>
    </row>
    <row r="3" spans="1:18" ht="11.25" customHeight="1" x14ac:dyDescent="0.25">
      <c r="A3" s="46" t="s">
        <v>4</v>
      </c>
      <c r="B3" s="47" t="s">
        <v>5</v>
      </c>
      <c r="C3" s="4">
        <v>165.48334149509137</v>
      </c>
      <c r="D3" s="4">
        <v>156.50570231476797</v>
      </c>
      <c r="E3" s="4">
        <v>178.13701443996393</v>
      </c>
      <c r="F3" s="4">
        <v>150.95541185805189</v>
      </c>
      <c r="G3" s="4">
        <v>150.96314983622287</v>
      </c>
      <c r="H3" s="4">
        <v>227.80137836121233</v>
      </c>
      <c r="I3" s="4">
        <v>145.66416603839457</v>
      </c>
      <c r="J3" s="4">
        <v>142.14686272748034</v>
      </c>
      <c r="K3" s="4">
        <v>123.07798528557782</v>
      </c>
      <c r="L3" s="4">
        <v>104.34021704923131</v>
      </c>
      <c r="M3" s="4">
        <v>148.08802022673572</v>
      </c>
      <c r="N3" s="4">
        <v>161.94714289779628</v>
      </c>
      <c r="O3" s="4">
        <v>171.52935662821491</v>
      </c>
      <c r="P3" s="4">
        <v>188.68590199650785</v>
      </c>
      <c r="Q3" s="4">
        <v>166.92530252195124</v>
      </c>
      <c r="R3" s="4">
        <v>182.93378320330908</v>
      </c>
    </row>
    <row r="4" spans="1:18" ht="11.25" customHeight="1" x14ac:dyDescent="0.25">
      <c r="A4" s="48" t="s">
        <v>304</v>
      </c>
      <c r="B4" s="49" t="s">
        <v>305</v>
      </c>
      <c r="C4" s="3">
        <v>102.6627399835626</v>
      </c>
      <c r="D4" s="3">
        <v>119.01764716369016</v>
      </c>
      <c r="E4" s="3">
        <v>139.37239530920172</v>
      </c>
      <c r="F4" s="3">
        <v>107.2596374008389</v>
      </c>
      <c r="G4" s="3">
        <v>103.99701834494486</v>
      </c>
      <c r="H4" s="3">
        <v>172.34982963419145</v>
      </c>
      <c r="I4" s="3">
        <v>87.634516726228384</v>
      </c>
      <c r="J4" s="3">
        <v>89.852826471384361</v>
      </c>
      <c r="K4" s="3">
        <v>84.667852312479368</v>
      </c>
      <c r="L4" s="3">
        <v>96.543215773485613</v>
      </c>
      <c r="M4" s="3">
        <v>141.09277632113853</v>
      </c>
      <c r="N4" s="3">
        <v>150.44051090496481</v>
      </c>
      <c r="O4" s="3">
        <v>167.36602044812679</v>
      </c>
      <c r="P4" s="3">
        <v>176.31495822992585</v>
      </c>
      <c r="Q4" s="3">
        <v>136.65392570441978</v>
      </c>
      <c r="R4" s="3">
        <v>151.8047869693188</v>
      </c>
    </row>
    <row r="5" spans="1:18" ht="11.25" customHeight="1" x14ac:dyDescent="0.25">
      <c r="A5" s="50" t="s">
        <v>306</v>
      </c>
      <c r="B5" s="51" t="s">
        <v>307</v>
      </c>
      <c r="C5" s="2">
        <v>41.549117280585023</v>
      </c>
      <c r="D5" s="2">
        <v>57.124182181724052</v>
      </c>
      <c r="E5" s="2">
        <v>58.642336254994056</v>
      </c>
      <c r="F5" s="2">
        <v>56.030401661336974</v>
      </c>
      <c r="G5" s="2">
        <v>65.784326792616596</v>
      </c>
      <c r="H5" s="2">
        <v>113.99526671892556</v>
      </c>
      <c r="I5" s="2">
        <v>51.751773749419449</v>
      </c>
      <c r="J5" s="2">
        <v>47.4640686315648</v>
      </c>
      <c r="K5" s="2">
        <v>51.194891539980041</v>
      </c>
      <c r="L5" s="2">
        <v>67.630763970197847</v>
      </c>
      <c r="M5" s="2">
        <v>107.6464929831603</v>
      </c>
      <c r="N5" s="2">
        <v>109.30347831623666</v>
      </c>
      <c r="O5" s="2">
        <v>129.53004251907987</v>
      </c>
      <c r="P5" s="2">
        <v>144.55436873541416</v>
      </c>
      <c r="Q5" s="2">
        <v>114.42956658887606</v>
      </c>
      <c r="R5" s="2">
        <v>121.27455625771788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4.6594934887136966E-2</v>
      </c>
      <c r="K6" s="1">
        <v>0.21179126699464529</v>
      </c>
      <c r="L6" s="1">
        <v>3.1505720873472906E-2</v>
      </c>
      <c r="M6" s="1">
        <v>0.57728739463205425</v>
      </c>
      <c r="N6" s="1">
        <v>3.6387716864597048</v>
      </c>
      <c r="O6" s="1">
        <v>5.280809884127982</v>
      </c>
      <c r="P6" s="1">
        <v>6.0700865952534651</v>
      </c>
      <c r="Q6" s="1">
        <v>5.2336732342280818</v>
      </c>
      <c r="R6" s="1">
        <v>5.1519521322464064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13.824772966513214</v>
      </c>
      <c r="H7" s="1">
        <v>12.494803222935634</v>
      </c>
      <c r="I7" s="1">
        <v>4.8897310316481795</v>
      </c>
      <c r="J7" s="1">
        <v>0.58696872407745126</v>
      </c>
      <c r="K7" s="1">
        <v>0.27465551874748045</v>
      </c>
      <c r="L7" s="1">
        <v>0.35583051880867134</v>
      </c>
      <c r="M7" s="1">
        <v>2.6794171812985268</v>
      </c>
      <c r="N7" s="1">
        <v>5.6960556506143192</v>
      </c>
      <c r="O7" s="1">
        <v>3.3547497281918863</v>
      </c>
      <c r="P7" s="1">
        <v>3.0771143961406677</v>
      </c>
      <c r="Q7" s="1">
        <v>1.0512391869598692</v>
      </c>
      <c r="R7" s="1">
        <v>0.71918773547064929</v>
      </c>
    </row>
    <row r="8" spans="1:18" ht="11.25" customHeight="1" x14ac:dyDescent="0.25">
      <c r="A8" s="52" t="s">
        <v>10</v>
      </c>
      <c r="B8" s="53" t="s">
        <v>11</v>
      </c>
      <c r="C8" s="1">
        <v>41.549117280585023</v>
      </c>
      <c r="D8" s="1">
        <v>57.124182181724052</v>
      </c>
      <c r="E8" s="1">
        <v>58.642336254994056</v>
      </c>
      <c r="F8" s="1">
        <v>56.030401661336974</v>
      </c>
      <c r="G8" s="1">
        <v>51.959553826103381</v>
      </c>
      <c r="H8" s="1">
        <v>93.558241381813772</v>
      </c>
      <c r="I8" s="1">
        <v>37.347669912829105</v>
      </c>
      <c r="J8" s="1">
        <v>46.83050497260021</v>
      </c>
      <c r="K8" s="1">
        <v>49.349772262652259</v>
      </c>
      <c r="L8" s="1">
        <v>66.240439264858011</v>
      </c>
      <c r="M8" s="1">
        <v>97.588895694348338</v>
      </c>
      <c r="N8" s="1">
        <v>92.759934414829033</v>
      </c>
      <c r="O8" s="1">
        <v>113.00917594431372</v>
      </c>
      <c r="P8" s="1">
        <v>124.52580594545589</v>
      </c>
      <c r="Q8" s="1">
        <v>96.393234740658514</v>
      </c>
      <c r="R8" s="1">
        <v>98.683239255593847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7.9422221141761584</v>
      </c>
      <c r="I9" s="1">
        <v>9.5143728049421625</v>
      </c>
      <c r="J9" s="1">
        <v>0</v>
      </c>
      <c r="K9" s="1">
        <v>1.3586724915856547</v>
      </c>
      <c r="L9" s="1">
        <v>1.0029884656576999</v>
      </c>
      <c r="M9" s="1">
        <v>6.8008927128813808</v>
      </c>
      <c r="N9" s="1">
        <v>7.2087165643335984</v>
      </c>
      <c r="O9" s="1">
        <v>7.885306962446287</v>
      </c>
      <c r="P9" s="1">
        <v>10.881361798564154</v>
      </c>
      <c r="Q9" s="1">
        <v>11.751419427029592</v>
      </c>
      <c r="R9" s="1">
        <v>16.720177134406974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61.113622702977572</v>
      </c>
      <c r="D11" s="2">
        <v>61.893464981966105</v>
      </c>
      <c r="E11" s="2">
        <v>80.730059054207658</v>
      </c>
      <c r="F11" s="2">
        <v>51.229235739501917</v>
      </c>
      <c r="G11" s="2">
        <v>38.212691552328266</v>
      </c>
      <c r="H11" s="2">
        <v>58.354562915265902</v>
      </c>
      <c r="I11" s="2">
        <v>35.882742976808935</v>
      </c>
      <c r="J11" s="2">
        <v>42.388757839819554</v>
      </c>
      <c r="K11" s="2">
        <v>33.47296077249932</v>
      </c>
      <c r="L11" s="2">
        <v>28.912451803287766</v>
      </c>
      <c r="M11" s="2">
        <v>33.44628333797823</v>
      </c>
      <c r="N11" s="2">
        <v>41.137032588728154</v>
      </c>
      <c r="O11" s="2">
        <v>37.835977929046905</v>
      </c>
      <c r="P11" s="2">
        <v>31.760589494511681</v>
      </c>
      <c r="Q11" s="2">
        <v>22.224359115543727</v>
      </c>
      <c r="R11" s="2">
        <v>30.530230711600922</v>
      </c>
    </row>
    <row r="12" spans="1:18" ht="11.25" customHeight="1" x14ac:dyDescent="0.25">
      <c r="A12" s="52" t="s">
        <v>16</v>
      </c>
      <c r="B12" s="53" t="s">
        <v>17</v>
      </c>
      <c r="C12" s="1">
        <v>61.113622702977572</v>
      </c>
      <c r="D12" s="1">
        <v>61.893464981966105</v>
      </c>
      <c r="E12" s="1">
        <v>80.730059054207658</v>
      </c>
      <c r="F12" s="1">
        <v>51.229235739501917</v>
      </c>
      <c r="G12" s="1">
        <v>38.212691552328266</v>
      </c>
      <c r="H12" s="1">
        <v>58.354562915265902</v>
      </c>
      <c r="I12" s="1">
        <v>35.882742976808935</v>
      </c>
      <c r="J12" s="1">
        <v>42.388757839819554</v>
      </c>
      <c r="K12" s="1">
        <v>33.47296077249932</v>
      </c>
      <c r="L12" s="1">
        <v>28.912451803287766</v>
      </c>
      <c r="M12" s="1">
        <v>33.44628333797823</v>
      </c>
      <c r="N12" s="1">
        <v>41.137032588728154</v>
      </c>
      <c r="O12" s="1">
        <v>37.835977929046905</v>
      </c>
      <c r="P12" s="1">
        <v>31.760589494511681</v>
      </c>
      <c r="Q12" s="1">
        <v>22.224359115543727</v>
      </c>
      <c r="R12" s="1">
        <v>30.530230711600922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62.820601511528764</v>
      </c>
      <c r="D15" s="3">
        <v>37.488055151077816</v>
      </c>
      <c r="E15" s="3">
        <v>38.764619130762206</v>
      </c>
      <c r="F15" s="3">
        <v>43.695774457213005</v>
      </c>
      <c r="G15" s="3">
        <v>46.966131491278006</v>
      </c>
      <c r="H15" s="3">
        <v>55.451548727020878</v>
      </c>
      <c r="I15" s="3">
        <v>58.0296493121662</v>
      </c>
      <c r="J15" s="3">
        <v>52.294036256095985</v>
      </c>
      <c r="K15" s="3">
        <v>38.410132973098456</v>
      </c>
      <c r="L15" s="3">
        <v>7.7970012757456963</v>
      </c>
      <c r="M15" s="3">
        <v>6.9952439055971816</v>
      </c>
      <c r="N15" s="3">
        <v>11.506631992831467</v>
      </c>
      <c r="O15" s="3">
        <v>4.1633361800881117</v>
      </c>
      <c r="P15" s="3">
        <v>12.370943766582</v>
      </c>
      <c r="Q15" s="3">
        <v>30.271376817531465</v>
      </c>
      <c r="R15" s="3">
        <v>31.128996233990271</v>
      </c>
    </row>
    <row r="16" spans="1:18" ht="11.25" customHeight="1" x14ac:dyDescent="0.25">
      <c r="A16" s="50" t="s">
        <v>22</v>
      </c>
      <c r="B16" s="51" t="s">
        <v>23</v>
      </c>
      <c r="C16" s="2">
        <v>43.677755605608823</v>
      </c>
      <c r="D16" s="2">
        <v>18.356471028265602</v>
      </c>
      <c r="E16" s="2">
        <v>14.735509833159329</v>
      </c>
      <c r="F16" s="2">
        <v>17.867139222891179</v>
      </c>
      <c r="G16" s="2">
        <v>21.065243839908963</v>
      </c>
      <c r="H16" s="2">
        <v>23.808198056316588</v>
      </c>
      <c r="I16" s="2">
        <v>34.688728572323384</v>
      </c>
      <c r="J16" s="2">
        <v>28.787638339670885</v>
      </c>
      <c r="K16" s="2">
        <v>29.195314297363197</v>
      </c>
      <c r="L16" s="2">
        <v>4.5094584797300383</v>
      </c>
      <c r="M16" s="2">
        <v>3.4772653238187474</v>
      </c>
      <c r="N16" s="2">
        <v>6.8142030616413409</v>
      </c>
      <c r="O16" s="2">
        <v>0</v>
      </c>
      <c r="P16" s="2">
        <v>12.112265566758794</v>
      </c>
      <c r="Q16" s="2">
        <v>29.47016263655226</v>
      </c>
      <c r="R16" s="2">
        <v>31.128996233990271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19.142845905919938</v>
      </c>
      <c r="D18" s="2">
        <v>19.131584122812214</v>
      </c>
      <c r="E18" s="2">
        <v>24.029109297602879</v>
      </c>
      <c r="F18" s="2">
        <v>25.82863523432183</v>
      </c>
      <c r="G18" s="2">
        <v>25.900887651369047</v>
      </c>
      <c r="H18" s="2">
        <v>31.643350670704294</v>
      </c>
      <c r="I18" s="2">
        <v>23.340920739842819</v>
      </c>
      <c r="J18" s="2">
        <v>23.506397916425101</v>
      </c>
      <c r="K18" s="2">
        <v>9.214818675735259</v>
      </c>
      <c r="L18" s="2">
        <v>3.287542796015658</v>
      </c>
      <c r="M18" s="2">
        <v>3.5179785817784346</v>
      </c>
      <c r="N18" s="2">
        <v>4.6924289311901264</v>
      </c>
      <c r="O18" s="2">
        <v>4.1633361800881117</v>
      </c>
      <c r="P18" s="2">
        <v>0.25867819982320722</v>
      </c>
      <c r="Q18" s="2">
        <v>0.80121418097920361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594.02430797728937</v>
      </c>
      <c r="D21" s="4">
        <v>520.62557297233707</v>
      </c>
      <c r="E21" s="4">
        <v>541.79060001300161</v>
      </c>
      <c r="F21" s="4">
        <v>599.19027054754736</v>
      </c>
      <c r="G21" s="4">
        <v>606.8570619275049</v>
      </c>
      <c r="H21" s="4">
        <v>596.73575473661117</v>
      </c>
      <c r="I21" s="4">
        <v>588.36952326717596</v>
      </c>
      <c r="J21" s="4">
        <v>386.74196214409267</v>
      </c>
      <c r="K21" s="4">
        <v>442.02295378985474</v>
      </c>
      <c r="L21" s="4">
        <v>322.14505519072293</v>
      </c>
      <c r="M21" s="4">
        <v>338.23400127460309</v>
      </c>
      <c r="N21" s="4">
        <v>272.7766781817013</v>
      </c>
      <c r="O21" s="4">
        <v>196.91918054142374</v>
      </c>
      <c r="P21" s="4">
        <v>175.03867026516826</v>
      </c>
      <c r="Q21" s="4">
        <v>111.17810438903942</v>
      </c>
      <c r="R21" s="4">
        <v>119.05160125347187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594.02430797728937</v>
      </c>
      <c r="D30" s="3">
        <v>520.62557297233707</v>
      </c>
      <c r="E30" s="3">
        <v>541.79060001300161</v>
      </c>
      <c r="F30" s="3">
        <v>599.19027054754736</v>
      </c>
      <c r="G30" s="3">
        <v>606.8570619275049</v>
      </c>
      <c r="H30" s="3">
        <v>596.73575473661117</v>
      </c>
      <c r="I30" s="3">
        <v>588.36952326717596</v>
      </c>
      <c r="J30" s="3">
        <v>386.74196214409267</v>
      </c>
      <c r="K30" s="3">
        <v>442.02295378985474</v>
      </c>
      <c r="L30" s="3">
        <v>322.14505519072293</v>
      </c>
      <c r="M30" s="3">
        <v>338.23400127460309</v>
      </c>
      <c r="N30" s="3">
        <v>272.7766781817013</v>
      </c>
      <c r="O30" s="3">
        <v>196.91918054142374</v>
      </c>
      <c r="P30" s="3">
        <v>175.03867026516826</v>
      </c>
      <c r="Q30" s="3">
        <v>111.17810438903942</v>
      </c>
      <c r="R30" s="3">
        <v>119.05160125347187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3.5824892877397255E-15</v>
      </c>
      <c r="E34" s="2">
        <v>2.0543996685791512</v>
      </c>
      <c r="F34" s="2">
        <v>0.63045187179184836</v>
      </c>
      <c r="G34" s="2">
        <v>0</v>
      </c>
      <c r="H34" s="2">
        <v>1.8795871838627039E-14</v>
      </c>
      <c r="I34" s="2">
        <v>2.2977400000000188</v>
      </c>
      <c r="J34" s="2">
        <v>2.2955399999999035</v>
      </c>
      <c r="K34" s="2">
        <v>6.7105700000000104</v>
      </c>
      <c r="L34" s="2">
        <v>5.6037299999999872</v>
      </c>
      <c r="M34" s="2">
        <v>2.2458858891020785</v>
      </c>
      <c r="N34" s="2">
        <v>2.2457339129025651</v>
      </c>
      <c r="O34" s="2">
        <v>6.6405697705095745</v>
      </c>
      <c r="P34" s="2">
        <v>7.8340862904095632</v>
      </c>
      <c r="Q34" s="2">
        <v>7.7879865145271312</v>
      </c>
      <c r="R34" s="2">
        <v>12.319324343131912</v>
      </c>
    </row>
    <row r="35" spans="1:18" ht="11.25" customHeight="1" x14ac:dyDescent="0.25">
      <c r="A35" s="50" t="s">
        <v>324</v>
      </c>
      <c r="B35" s="51" t="s">
        <v>325</v>
      </c>
      <c r="C35" s="2">
        <v>0.21202727796402679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3.1658586035357442E-2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0.21202727796402679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3.1658586035357442E-2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1.4252478397176942</v>
      </c>
      <c r="D38" s="2">
        <v>1.1460698195099679</v>
      </c>
      <c r="E38" s="2">
        <v>1.4954077680563009</v>
      </c>
      <c r="F38" s="2">
        <v>0.74986456851633398</v>
      </c>
      <c r="G38" s="2">
        <v>0</v>
      </c>
      <c r="H38" s="2">
        <v>0.73922909486567934</v>
      </c>
      <c r="I38" s="2">
        <v>0.71304414161691443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1.4252478397176942</v>
      </c>
      <c r="D41" s="1">
        <v>1.1460698195099679</v>
      </c>
      <c r="E41" s="1">
        <v>1.4954077680563009</v>
      </c>
      <c r="F41" s="1">
        <v>0.74986456851633398</v>
      </c>
      <c r="G41" s="1">
        <v>0</v>
      </c>
      <c r="H41" s="1">
        <v>0.73922909486567934</v>
      </c>
      <c r="I41" s="1">
        <v>0.71304414161691443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30.422644191381348</v>
      </c>
      <c r="D43" s="2">
        <v>24.801972627849995</v>
      </c>
      <c r="E43" s="2">
        <v>21.973190898749344</v>
      </c>
      <c r="F43" s="2">
        <v>27.135757979807064</v>
      </c>
      <c r="G43" s="2">
        <v>31.358584267347439</v>
      </c>
      <c r="H43" s="2">
        <v>33.698286105702138</v>
      </c>
      <c r="I43" s="2">
        <v>33.391419152683525</v>
      </c>
      <c r="J43" s="2">
        <v>57.080332572285101</v>
      </c>
      <c r="K43" s="2">
        <v>56.653889767120056</v>
      </c>
      <c r="L43" s="2">
        <v>37.547797226941569</v>
      </c>
      <c r="M43" s="2">
        <v>35.063991219191209</v>
      </c>
      <c r="N43" s="2">
        <v>41.573227674383013</v>
      </c>
      <c r="O43" s="2">
        <v>53.749223729380468</v>
      </c>
      <c r="P43" s="2">
        <v>36.793168903581694</v>
      </c>
      <c r="Q43" s="2">
        <v>24.392401583569665</v>
      </c>
      <c r="R43" s="2">
        <v>25.722942583006795</v>
      </c>
    </row>
    <row r="44" spans="1:18" ht="11.25" customHeight="1" x14ac:dyDescent="0.25">
      <c r="A44" s="50" t="s">
        <v>328</v>
      </c>
      <c r="B44" s="51" t="s">
        <v>61</v>
      </c>
      <c r="C44" s="2">
        <v>561.96438866822632</v>
      </c>
      <c r="D44" s="2">
        <v>494.67753052497704</v>
      </c>
      <c r="E44" s="2">
        <v>516.26760167761677</v>
      </c>
      <c r="F44" s="2">
        <v>532.63858318662949</v>
      </c>
      <c r="G44" s="2">
        <v>527.93730458584969</v>
      </c>
      <c r="H44" s="2">
        <v>509.71468691651251</v>
      </c>
      <c r="I44" s="2">
        <v>545.90914645705141</v>
      </c>
      <c r="J44" s="2">
        <v>321.41291270052648</v>
      </c>
      <c r="K44" s="2">
        <v>333.15428698925251</v>
      </c>
      <c r="L44" s="2">
        <v>244.78112634862222</v>
      </c>
      <c r="M44" s="2">
        <v>278.24902390322541</v>
      </c>
      <c r="N44" s="2">
        <v>208.3438582031981</v>
      </c>
      <c r="O44" s="2">
        <v>130.13631119522333</v>
      </c>
      <c r="P44" s="2">
        <v>125.8327918190752</v>
      </c>
      <c r="Q44" s="2">
        <v>73.947041698791367</v>
      </c>
      <c r="R44" s="2">
        <v>64.300573487206378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38.035612940802594</v>
      </c>
      <c r="G45" s="2">
        <v>47.561173074307789</v>
      </c>
      <c r="H45" s="2">
        <v>52.583552619530735</v>
      </c>
      <c r="I45" s="2">
        <v>6.0581735158241132</v>
      </c>
      <c r="J45" s="2">
        <v>5.921518285245849</v>
      </c>
      <c r="K45" s="2">
        <v>45.504207033482132</v>
      </c>
      <c r="L45" s="2">
        <v>34.212401615159116</v>
      </c>
      <c r="M45" s="2">
        <v>22.675100263084378</v>
      </c>
      <c r="N45" s="2">
        <v>20.613858391217605</v>
      </c>
      <c r="O45" s="2">
        <v>6.3930758463103938</v>
      </c>
      <c r="P45" s="2">
        <v>4.578623252101802</v>
      </c>
      <c r="Q45" s="2">
        <v>5.0506745921512604</v>
      </c>
      <c r="R45" s="2">
        <v>16.708760840126782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38.035612940802594</v>
      </c>
      <c r="G49" s="1">
        <v>47.561173074307789</v>
      </c>
      <c r="H49" s="1">
        <v>52.583552619530735</v>
      </c>
      <c r="I49" s="1">
        <v>6.0581735158241132</v>
      </c>
      <c r="J49" s="1">
        <v>5.921518285245849</v>
      </c>
      <c r="K49" s="1">
        <v>45.504207033482132</v>
      </c>
      <c r="L49" s="1">
        <v>34.212401615159116</v>
      </c>
      <c r="M49" s="1">
        <v>22.675100263084378</v>
      </c>
      <c r="N49" s="1">
        <v>20.613858391217605</v>
      </c>
      <c r="O49" s="1">
        <v>4.8293379512091814</v>
      </c>
      <c r="P49" s="1">
        <v>4.0612071782049606</v>
      </c>
      <c r="Q49" s="1">
        <v>5.0506745921512604</v>
      </c>
      <c r="R49" s="1">
        <v>16.708760840126782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1.5637378951012129</v>
      </c>
      <c r="P51" s="1">
        <v>0.51741607389684141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636.7963714023366</v>
      </c>
      <c r="D52" s="4">
        <v>556.81750175262368</v>
      </c>
      <c r="E52" s="4">
        <v>665.1325198021417</v>
      </c>
      <c r="F52" s="4">
        <v>701.26312603115582</v>
      </c>
      <c r="G52" s="4">
        <v>803.36636243140561</v>
      </c>
      <c r="H52" s="4">
        <v>712.9710336699834</v>
      </c>
      <c r="I52" s="4">
        <v>960.73943455402025</v>
      </c>
      <c r="J52" s="4">
        <v>918.2563906505527</v>
      </c>
      <c r="K52" s="4">
        <v>884.77006949086524</v>
      </c>
      <c r="L52" s="4">
        <v>612.95421583269001</v>
      </c>
      <c r="M52" s="4">
        <v>749.27036777990679</v>
      </c>
      <c r="N52" s="4">
        <v>844.18503046418482</v>
      </c>
      <c r="O52" s="4">
        <v>939.31810631350288</v>
      </c>
      <c r="P52" s="4">
        <v>927.6685492728044</v>
      </c>
      <c r="Q52" s="4">
        <v>1000.2130803018525</v>
      </c>
      <c r="R52" s="4">
        <v>1086.5212111209353</v>
      </c>
    </row>
    <row r="53" spans="1:18" ht="11.25" customHeight="1" x14ac:dyDescent="0.25">
      <c r="A53" s="48" t="s">
        <v>76</v>
      </c>
      <c r="B53" s="49" t="s">
        <v>77</v>
      </c>
      <c r="C53" s="3">
        <v>636.13276916300538</v>
      </c>
      <c r="D53" s="3">
        <v>556.19343499185186</v>
      </c>
      <c r="E53" s="3">
        <v>664.55013430890313</v>
      </c>
      <c r="F53" s="3">
        <v>701.26312603115582</v>
      </c>
      <c r="G53" s="3">
        <v>803.36636243140561</v>
      </c>
      <c r="H53" s="3">
        <v>712.9710336699834</v>
      </c>
      <c r="I53" s="3">
        <v>960.73943455402025</v>
      </c>
      <c r="J53" s="3">
        <v>918.2563906505527</v>
      </c>
      <c r="K53" s="3">
        <v>884.77006949086524</v>
      </c>
      <c r="L53" s="3">
        <v>612.95421583269001</v>
      </c>
      <c r="M53" s="3">
        <v>749.27036777990679</v>
      </c>
      <c r="N53" s="3">
        <v>844.18503046418482</v>
      </c>
      <c r="O53" s="3">
        <v>939.31810631350288</v>
      </c>
      <c r="P53" s="3">
        <v>927.6685492728044</v>
      </c>
      <c r="Q53" s="3">
        <v>1000.2130803018525</v>
      </c>
      <c r="R53" s="3">
        <v>1086.5212111209353</v>
      </c>
    </row>
    <row r="54" spans="1:18" ht="11.25" customHeight="1" x14ac:dyDescent="0.25">
      <c r="A54" s="48" t="s">
        <v>331</v>
      </c>
      <c r="B54" s="49" t="s">
        <v>332</v>
      </c>
      <c r="C54" s="3">
        <v>0.66360223933125762</v>
      </c>
      <c r="D54" s="3">
        <v>0.62406676077180379</v>
      </c>
      <c r="E54" s="3">
        <v>0.58238549323853772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0.54600149232567963</v>
      </c>
      <c r="D55" s="2">
        <v>0.51262796811005551</v>
      </c>
      <c r="E55" s="2">
        <v>0.47320663718827038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0.11760074700557797</v>
      </c>
      <c r="D57" s="2">
        <v>0.1114387926617483</v>
      </c>
      <c r="E57" s="2">
        <v>0.10917885605026734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58.120352864012311</v>
      </c>
      <c r="D60" s="4">
        <v>60.740209537037117</v>
      </c>
      <c r="E60" s="4">
        <v>55.530306827103352</v>
      </c>
      <c r="F60" s="4">
        <v>59.430318665862018</v>
      </c>
      <c r="G60" s="4">
        <v>65.202435088886702</v>
      </c>
      <c r="H60" s="4">
        <v>62.90664745314686</v>
      </c>
      <c r="I60" s="4">
        <v>60.00306108850689</v>
      </c>
      <c r="J60" s="4">
        <v>61.385807305749459</v>
      </c>
      <c r="K60" s="4">
        <v>60.565325878177632</v>
      </c>
      <c r="L60" s="4">
        <v>50.666852255796904</v>
      </c>
      <c r="M60" s="4">
        <v>83.257128213502682</v>
      </c>
      <c r="N60" s="4">
        <v>54.350246833565656</v>
      </c>
      <c r="O60" s="4">
        <v>47.115857662367546</v>
      </c>
      <c r="P60" s="4">
        <v>46.21304074244668</v>
      </c>
      <c r="Q60" s="4">
        <v>22.024347201593503</v>
      </c>
      <c r="R60" s="4">
        <v>23.820111816559887</v>
      </c>
    </row>
    <row r="61" spans="1:18" ht="11.25" customHeight="1" x14ac:dyDescent="0.25">
      <c r="A61" s="46" t="s">
        <v>89</v>
      </c>
      <c r="B61" s="47" t="s">
        <v>90</v>
      </c>
      <c r="C61" s="4">
        <v>2.8275792389717461E-2</v>
      </c>
      <c r="D61" s="4">
        <v>1.8361115999172457E-2</v>
      </c>
      <c r="E61" s="4">
        <v>0.1112667930084742</v>
      </c>
      <c r="F61" s="4">
        <v>1.2038745514766613</v>
      </c>
      <c r="G61" s="4">
        <v>1.0303342644349551</v>
      </c>
      <c r="H61" s="4">
        <v>33.735794383607079</v>
      </c>
      <c r="I61" s="4">
        <v>1.2370708685207745</v>
      </c>
      <c r="J61" s="4">
        <v>1.8252681995018314</v>
      </c>
      <c r="K61" s="4">
        <v>0.10303237889672917</v>
      </c>
      <c r="L61" s="4">
        <v>0.17155383487523762</v>
      </c>
      <c r="M61" s="4">
        <v>0.2428018465113802</v>
      </c>
      <c r="N61" s="4">
        <v>0.52292371534981397</v>
      </c>
      <c r="O61" s="4">
        <v>0.8126431075892131</v>
      </c>
      <c r="P61" s="4">
        <v>1.7162337568112644</v>
      </c>
      <c r="Q61" s="4">
        <v>1.4090330072575346</v>
      </c>
      <c r="R61" s="4">
        <v>0.22958344668745695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6.0303417722374682E-3</v>
      </c>
      <c r="I64" s="3">
        <v>0</v>
      </c>
      <c r="J64" s="3">
        <v>6.3156940343409629E-2</v>
      </c>
      <c r="K64" s="3">
        <v>7.080439776277031E-2</v>
      </c>
      <c r="L64" s="3">
        <v>0.11043517894755471</v>
      </c>
      <c r="M64" s="3">
        <v>8.2781247240189745E-2</v>
      </c>
      <c r="N64" s="3">
        <v>8.0571539790861568E-2</v>
      </c>
      <c r="O64" s="3">
        <v>9.019570220609037E-2</v>
      </c>
      <c r="P64" s="3">
        <v>8.8431694320077192E-2</v>
      </c>
      <c r="Q64" s="3">
        <v>8.5669425397678342E-2</v>
      </c>
      <c r="R64" s="3">
        <v>8.7201417140417029E-2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6.0303417722374682E-3</v>
      </c>
      <c r="I65" s="2">
        <v>0</v>
      </c>
      <c r="J65" s="2">
        <v>6.3156940343409629E-2</v>
      </c>
      <c r="K65" s="2">
        <v>7.080439776277031E-2</v>
      </c>
      <c r="L65" s="2">
        <v>0.11043517894755471</v>
      </c>
      <c r="M65" s="2">
        <v>8.2781247240189745E-2</v>
      </c>
      <c r="N65" s="2">
        <v>8.0571539790861568E-2</v>
      </c>
      <c r="O65" s="2">
        <v>9.019570220609037E-2</v>
      </c>
      <c r="P65" s="2">
        <v>8.8431694320077192E-2</v>
      </c>
      <c r="Q65" s="2">
        <v>8.5669425397678342E-2</v>
      </c>
      <c r="R65" s="2">
        <v>8.7201417140417029E-2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2.8275792389717461E-2</v>
      </c>
      <c r="D68" s="3">
        <v>1.8361115999172457E-2</v>
      </c>
      <c r="E68" s="3">
        <v>0.1112667930084742</v>
      </c>
      <c r="F68" s="3">
        <v>1.2038745514766613</v>
      </c>
      <c r="G68" s="3">
        <v>1.0303342644349551</v>
      </c>
      <c r="H68" s="3">
        <v>33.729764041834841</v>
      </c>
      <c r="I68" s="3">
        <v>1.2370708685207745</v>
      </c>
      <c r="J68" s="3">
        <v>1.7621112591584218</v>
      </c>
      <c r="K68" s="3">
        <v>3.2227981133958861E-2</v>
      </c>
      <c r="L68" s="3">
        <v>6.1118655927682904E-2</v>
      </c>
      <c r="M68" s="3">
        <v>0.16002059927119047</v>
      </c>
      <c r="N68" s="3">
        <v>0.4423521755589524</v>
      </c>
      <c r="O68" s="3">
        <v>0.72244740538312269</v>
      </c>
      <c r="P68" s="3">
        <v>1.6278020624911873</v>
      </c>
      <c r="Q68" s="3">
        <v>1.3233635818598561</v>
      </c>
      <c r="R68" s="3">
        <v>0.14238202954703993</v>
      </c>
    </row>
    <row r="69" spans="1:18" ht="11.25" customHeight="1" x14ac:dyDescent="0.25">
      <c r="A69" s="50" t="s">
        <v>559</v>
      </c>
      <c r="B69" s="51" t="s">
        <v>101</v>
      </c>
      <c r="C69" s="2">
        <v>2.8275792389717461E-2</v>
      </c>
      <c r="D69" s="2">
        <v>1.8361115999172457E-2</v>
      </c>
      <c r="E69" s="2">
        <v>0.1112667930084742</v>
      </c>
      <c r="F69" s="2">
        <v>1.8154092976177018E-2</v>
      </c>
      <c r="G69" s="2">
        <v>0</v>
      </c>
      <c r="H69" s="2">
        <v>32.699348507143455</v>
      </c>
      <c r="I69" s="2">
        <v>4.0453575425160676E-2</v>
      </c>
      <c r="J69" s="2">
        <v>0.59951966830885894</v>
      </c>
      <c r="K69" s="2">
        <v>0</v>
      </c>
      <c r="L69" s="2">
        <v>0</v>
      </c>
      <c r="M69" s="2">
        <v>1.8024844418335649E-2</v>
      </c>
      <c r="N69" s="2">
        <v>3.9183874832483249E-2</v>
      </c>
      <c r="O69" s="2">
        <v>3.2541911045971823E-2</v>
      </c>
      <c r="P69" s="2">
        <v>3.5932669398424828E-2</v>
      </c>
      <c r="Q69" s="2">
        <v>2.5405016632817808E-2</v>
      </c>
      <c r="R69" s="2">
        <v>2.752812432691798E-2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9.2826987019683602E-2</v>
      </c>
      <c r="G71" s="2">
        <v>0.11442814143528671</v>
      </c>
      <c r="H71" s="2">
        <v>2.409783909106258E-2</v>
      </c>
      <c r="I71" s="2">
        <v>0.16875892936555387</v>
      </c>
      <c r="J71" s="2">
        <v>0.16849102428358129</v>
      </c>
      <c r="K71" s="2">
        <v>3.2227981133958861E-2</v>
      </c>
      <c r="L71" s="2">
        <v>6.1118655927682904E-2</v>
      </c>
      <c r="M71" s="2">
        <v>0.14199575485285482</v>
      </c>
      <c r="N71" s="2">
        <v>0.40316830072646914</v>
      </c>
      <c r="O71" s="2">
        <v>0.68990549433715087</v>
      </c>
      <c r="P71" s="2">
        <v>1.5918693930927625</v>
      </c>
      <c r="Q71" s="2">
        <v>1.2979585652270382</v>
      </c>
      <c r="R71" s="2">
        <v>0.11485390522012194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1.0928934714808007</v>
      </c>
      <c r="G72" s="2">
        <v>0.82122706012051783</v>
      </c>
      <c r="H72" s="2">
        <v>0.91313719018365291</v>
      </c>
      <c r="I72" s="2">
        <v>1.02785836373006</v>
      </c>
      <c r="J72" s="2">
        <v>0.99410056656598167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9.4679062879150566E-2</v>
      </c>
      <c r="H73" s="2">
        <v>9.3180505416669474E-2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9.4679062879150566E-2</v>
      </c>
      <c r="H77" s="1">
        <v>9.3180505416669474E-2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499.88112385667631</v>
      </c>
      <c r="D79" s="4">
        <v>473.06120269929374</v>
      </c>
      <c r="E79" s="4">
        <v>591.21291391466877</v>
      </c>
      <c r="F79" s="4">
        <v>560.53915124511275</v>
      </c>
      <c r="G79" s="4">
        <v>625.22431662109364</v>
      </c>
      <c r="H79" s="4">
        <v>531.55289078896885</v>
      </c>
      <c r="I79" s="4">
        <v>513.56774723513217</v>
      </c>
      <c r="J79" s="4">
        <v>563.96989238827246</v>
      </c>
      <c r="K79" s="4">
        <v>549.63028914477366</v>
      </c>
      <c r="L79" s="4">
        <v>496.02603057087714</v>
      </c>
      <c r="M79" s="4">
        <v>529.70106444433691</v>
      </c>
      <c r="N79" s="4">
        <v>531.8441142607079</v>
      </c>
      <c r="O79" s="4">
        <v>533.71178273843475</v>
      </c>
      <c r="P79" s="4">
        <v>525.8211631316816</v>
      </c>
      <c r="Q79" s="4">
        <v>504.66056785871757</v>
      </c>
      <c r="R79" s="4">
        <v>536.56215192580498</v>
      </c>
    </row>
    <row r="80" spans="1:18" ht="11.25" customHeight="1" x14ac:dyDescent="0.25">
      <c r="A80" s="59" t="s">
        <v>560</v>
      </c>
      <c r="B80" s="47">
        <v>7200</v>
      </c>
      <c r="C80" s="4">
        <v>1.4137149685081265</v>
      </c>
      <c r="D80" s="4">
        <v>1.3776770606602764</v>
      </c>
      <c r="E80" s="4">
        <v>1.3352163529101597</v>
      </c>
      <c r="F80" s="4">
        <v>1.5265316563996285</v>
      </c>
      <c r="G80" s="4">
        <v>2.4789451473472304</v>
      </c>
      <c r="H80" s="4">
        <v>2.2382821862235636</v>
      </c>
      <c r="I80" s="4">
        <v>2.1201786254998476</v>
      </c>
      <c r="J80" s="4">
        <v>1.1629018468778947</v>
      </c>
      <c r="K80" s="4">
        <v>4.429946838766992</v>
      </c>
      <c r="L80" s="4">
        <v>3.8999434626300888</v>
      </c>
      <c r="M80" s="4">
        <v>4.6782834952440231</v>
      </c>
      <c r="N80" s="4">
        <v>4.2876189140963232</v>
      </c>
      <c r="O80" s="4">
        <v>3.7128896505449642</v>
      </c>
      <c r="P80" s="4">
        <v>3.2708938860461538</v>
      </c>
      <c r="Q80" s="4">
        <v>3.6941584038965938</v>
      </c>
      <c r="R80" s="4">
        <v>3.6258261083610335</v>
      </c>
    </row>
    <row r="81" spans="1:18" ht="11.25" customHeight="1" x14ac:dyDescent="0.25">
      <c r="A81" s="48" t="s">
        <v>119</v>
      </c>
      <c r="B81" s="49" t="s">
        <v>120</v>
      </c>
      <c r="C81" s="3">
        <v>1.4137149685081265</v>
      </c>
      <c r="D81" s="3">
        <v>1.3776770606602764</v>
      </c>
      <c r="E81" s="3">
        <v>1.3352163529101597</v>
      </c>
      <c r="F81" s="3">
        <v>0.39995083871041909</v>
      </c>
      <c r="G81" s="3">
        <v>1.6576450839933599</v>
      </c>
      <c r="H81" s="3">
        <v>1.3251449991437496</v>
      </c>
      <c r="I81" s="3">
        <v>1.0924589602345824</v>
      </c>
      <c r="J81" s="3">
        <v>0.14129833872537786</v>
      </c>
      <c r="K81" s="3">
        <v>4.429946838766992</v>
      </c>
      <c r="L81" s="3">
        <v>3.8999434626300888</v>
      </c>
      <c r="M81" s="3">
        <v>4.6782834952440231</v>
      </c>
      <c r="N81" s="3">
        <v>4.2876189140963232</v>
      </c>
      <c r="O81" s="3">
        <v>3.7128896505449642</v>
      </c>
      <c r="P81" s="3">
        <v>3.2708938860461538</v>
      </c>
      <c r="Q81" s="3">
        <v>3.6941584038965938</v>
      </c>
      <c r="R81" s="3">
        <v>3.6258261083610335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1.1265808176892094</v>
      </c>
      <c r="G82" s="3">
        <v>0.8213000633538704</v>
      </c>
      <c r="H82" s="3">
        <v>0.91313718707981395</v>
      </c>
      <c r="I82" s="3">
        <v>1.0277196652652654</v>
      </c>
      <c r="J82" s="3">
        <v>1.0216035081525168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442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4229.3227029123018</v>
      </c>
      <c r="D2" s="30">
        <v>4393.0089451351514</v>
      </c>
      <c r="E2" s="30">
        <v>4284.955707615477</v>
      </c>
      <c r="F2" s="30">
        <v>4376.8688734280313</v>
      </c>
      <c r="G2" s="30">
        <v>4468.7731751058327</v>
      </c>
      <c r="H2" s="30">
        <v>4429.1120790774257</v>
      </c>
      <c r="I2" s="30">
        <v>4063.0814173550552</v>
      </c>
      <c r="J2" s="30">
        <v>4154.146716794462</v>
      </c>
      <c r="K2" s="30">
        <v>3961.464043898729</v>
      </c>
      <c r="L2" s="30">
        <v>3049.3391146815579</v>
      </c>
      <c r="M2" s="30">
        <v>3168.1979719777969</v>
      </c>
      <c r="N2" s="30">
        <v>3456.0642203806055</v>
      </c>
      <c r="O2" s="30">
        <v>2775.4971942019288</v>
      </c>
      <c r="P2" s="30">
        <v>2611.7310811802531</v>
      </c>
      <c r="Q2" s="30">
        <v>2545.1449772190026</v>
      </c>
      <c r="R2" s="30">
        <v>2641.130780379428</v>
      </c>
    </row>
    <row r="3" spans="1:18" ht="11.25" customHeight="1" x14ac:dyDescent="0.25">
      <c r="A3" s="46" t="s">
        <v>4</v>
      </c>
      <c r="B3" s="47" t="s">
        <v>5</v>
      </c>
      <c r="C3" s="4">
        <v>49.645497869294864</v>
      </c>
      <c r="D3" s="4">
        <v>47.189664433351922</v>
      </c>
      <c r="E3" s="4">
        <v>72.169295651437849</v>
      </c>
      <c r="F3" s="4">
        <v>39.495573453974181</v>
      </c>
      <c r="G3" s="4">
        <v>30.877944201844475</v>
      </c>
      <c r="H3" s="4">
        <v>57.765465493330751</v>
      </c>
      <c r="I3" s="4">
        <v>34.178248816779572</v>
      </c>
      <c r="J3" s="4">
        <v>33.625782862748828</v>
      </c>
      <c r="K3" s="4">
        <v>41.459795470868741</v>
      </c>
      <c r="L3" s="4">
        <v>29.286860638817988</v>
      </c>
      <c r="M3" s="4">
        <v>28.806388717147922</v>
      </c>
      <c r="N3" s="4">
        <v>33.578605503067706</v>
      </c>
      <c r="O3" s="4">
        <v>27.770241115296258</v>
      </c>
      <c r="P3" s="4">
        <v>29.650775457868676</v>
      </c>
      <c r="Q3" s="4">
        <v>27.672943717410725</v>
      </c>
      <c r="R3" s="4">
        <v>29.455361261589239</v>
      </c>
    </row>
    <row r="4" spans="1:18" ht="11.25" customHeight="1" x14ac:dyDescent="0.25">
      <c r="A4" s="48" t="s">
        <v>304</v>
      </c>
      <c r="B4" s="49" t="s">
        <v>305</v>
      </c>
      <c r="C4" s="3">
        <v>43.799430416705896</v>
      </c>
      <c r="D4" s="3">
        <v>43.690420045134616</v>
      </c>
      <c r="E4" s="3">
        <v>68.682813015055643</v>
      </c>
      <c r="F4" s="3">
        <v>35.277305672636551</v>
      </c>
      <c r="G4" s="3">
        <v>26.691896426838056</v>
      </c>
      <c r="H4" s="3">
        <v>52.958207542430557</v>
      </c>
      <c r="I4" s="3">
        <v>29.881837072891589</v>
      </c>
      <c r="J4" s="3">
        <v>29.54486109779419</v>
      </c>
      <c r="K4" s="3">
        <v>38.125706348372006</v>
      </c>
      <c r="L4" s="3">
        <v>28.618310947060472</v>
      </c>
      <c r="M4" s="3">
        <v>28.13787007530151</v>
      </c>
      <c r="N4" s="3">
        <v>32.429309686195232</v>
      </c>
      <c r="O4" s="3">
        <v>27.158827987867504</v>
      </c>
      <c r="P4" s="3">
        <v>28.807851823691124</v>
      </c>
      <c r="Q4" s="3">
        <v>25.518517970766187</v>
      </c>
      <c r="R4" s="3">
        <v>27.440296484469677</v>
      </c>
    </row>
    <row r="5" spans="1:18" ht="11.25" customHeight="1" x14ac:dyDescent="0.25">
      <c r="A5" s="50" t="s">
        <v>306</v>
      </c>
      <c r="B5" s="51" t="s">
        <v>307</v>
      </c>
      <c r="C5" s="2">
        <v>11.250934175052031</v>
      </c>
      <c r="D5" s="2">
        <v>12.400096504703091</v>
      </c>
      <c r="E5" s="2">
        <v>19.626610359423697</v>
      </c>
      <c r="F5" s="2">
        <v>14.595383969963336</v>
      </c>
      <c r="G5" s="2">
        <v>17.15180067098602</v>
      </c>
      <c r="H5" s="2">
        <v>40.714549427381236</v>
      </c>
      <c r="I5" s="2">
        <v>24.132382840220796</v>
      </c>
      <c r="J5" s="2">
        <v>23.394882782186794</v>
      </c>
      <c r="K5" s="2">
        <v>30.193147312675254</v>
      </c>
      <c r="L5" s="2">
        <v>21.113418328782611</v>
      </c>
      <c r="M5" s="2">
        <v>21.390739710910459</v>
      </c>
      <c r="N5" s="2">
        <v>24.094406202303901</v>
      </c>
      <c r="O5" s="2">
        <v>22.382037130351851</v>
      </c>
      <c r="P5" s="2">
        <v>24.414122336190637</v>
      </c>
      <c r="Q5" s="2">
        <v>22.295107054682784</v>
      </c>
      <c r="R5" s="2">
        <v>21.879871420395929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0.2082747119791834</v>
      </c>
      <c r="K6" s="1">
        <v>0.60911882490130964</v>
      </c>
      <c r="L6" s="1">
        <v>5.2376000571770207E-2</v>
      </c>
      <c r="M6" s="1">
        <v>0.11251129775127668</v>
      </c>
      <c r="N6" s="1">
        <v>0.71349370843119975</v>
      </c>
      <c r="O6" s="1">
        <v>1.195220467783757</v>
      </c>
      <c r="P6" s="1">
        <v>1.5447769616778058</v>
      </c>
      <c r="Q6" s="1">
        <v>1.410101139699963</v>
      </c>
      <c r="R6" s="1">
        <v>1.2395717911766324</v>
      </c>
    </row>
    <row r="7" spans="1:18" ht="11.25" customHeight="1" x14ac:dyDescent="0.25">
      <c r="A7" s="52" t="s">
        <v>8</v>
      </c>
      <c r="B7" s="53" t="s">
        <v>9</v>
      </c>
      <c r="C7" s="1">
        <v>5.7944769227046562E-2</v>
      </c>
      <c r="D7" s="1">
        <v>8.4564414192800516E-2</v>
      </c>
      <c r="E7" s="1">
        <v>5.0829565064844364E-3</v>
      </c>
      <c r="F7" s="1">
        <v>0</v>
      </c>
      <c r="G7" s="1">
        <v>2.0198215557938162</v>
      </c>
      <c r="H7" s="1">
        <v>1.603818097964784</v>
      </c>
      <c r="I7" s="1">
        <v>0.74201365114332718</v>
      </c>
      <c r="J7" s="1">
        <v>3.0673300616510804</v>
      </c>
      <c r="K7" s="1">
        <v>0.78991853255382194</v>
      </c>
      <c r="L7" s="1">
        <v>0.59154270843134926</v>
      </c>
      <c r="M7" s="1">
        <v>0.52220905408320872</v>
      </c>
      <c r="N7" s="1">
        <v>1.0364390289266538</v>
      </c>
      <c r="O7" s="1">
        <v>0.73427486657710195</v>
      </c>
      <c r="P7" s="1">
        <v>0.71598912182706864</v>
      </c>
      <c r="Q7" s="1">
        <v>0.27717253624189009</v>
      </c>
      <c r="R7" s="1">
        <v>0.17303825939487222</v>
      </c>
    </row>
    <row r="8" spans="1:18" ht="11.25" customHeight="1" x14ac:dyDescent="0.25">
      <c r="A8" s="52" t="s">
        <v>10</v>
      </c>
      <c r="B8" s="53" t="s">
        <v>11</v>
      </c>
      <c r="C8" s="1">
        <v>11.192989405824983</v>
      </c>
      <c r="D8" s="1">
        <v>12.31553209051029</v>
      </c>
      <c r="E8" s="1">
        <v>19.621527402917213</v>
      </c>
      <c r="F8" s="1">
        <v>14.595383969963336</v>
      </c>
      <c r="G8" s="1">
        <v>15.131979115192205</v>
      </c>
      <c r="H8" s="1">
        <v>38.091277134140292</v>
      </c>
      <c r="I8" s="1">
        <v>21.946569017321544</v>
      </c>
      <c r="J8" s="1">
        <v>20.119278008556531</v>
      </c>
      <c r="K8" s="1">
        <v>24.886522058683706</v>
      </c>
      <c r="L8" s="1">
        <v>18.802103255108534</v>
      </c>
      <c r="M8" s="1">
        <v>19.430549113045078</v>
      </c>
      <c r="N8" s="1">
        <v>21.03279470792063</v>
      </c>
      <c r="O8" s="1">
        <v>18.726635786039431</v>
      </c>
      <c r="P8" s="1">
        <v>19.621459262373023</v>
      </c>
      <c r="Q8" s="1">
        <v>17.509422695962272</v>
      </c>
      <c r="R8" s="1">
        <v>16.444347455395192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1.0194541952761629</v>
      </c>
      <c r="I9" s="1">
        <v>1.4438001717559239</v>
      </c>
      <c r="J9" s="1">
        <v>0</v>
      </c>
      <c r="K9" s="1">
        <v>3.9075878965364161</v>
      </c>
      <c r="L9" s="1">
        <v>1.6673963646709571</v>
      </c>
      <c r="M9" s="1">
        <v>1.3254702460308978</v>
      </c>
      <c r="N9" s="1">
        <v>1.311678757025418</v>
      </c>
      <c r="O9" s="1">
        <v>1.7259060099515604</v>
      </c>
      <c r="P9" s="1">
        <v>2.5318969903127395</v>
      </c>
      <c r="Q9" s="1">
        <v>3.0984106827786588</v>
      </c>
      <c r="R9" s="1">
        <v>4.0229139144292327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32.548496241653865</v>
      </c>
      <c r="D11" s="2">
        <v>31.290323540431526</v>
      </c>
      <c r="E11" s="2">
        <v>49.056202655631949</v>
      </c>
      <c r="F11" s="2">
        <v>20.681921702673215</v>
      </c>
      <c r="G11" s="2">
        <v>9.5400957558520361</v>
      </c>
      <c r="H11" s="2">
        <v>12.243658115049321</v>
      </c>
      <c r="I11" s="2">
        <v>5.7494542326707938</v>
      </c>
      <c r="J11" s="2">
        <v>6.1499783156073953</v>
      </c>
      <c r="K11" s="2">
        <v>7.9325590356967535</v>
      </c>
      <c r="L11" s="2">
        <v>7.5048926182778626</v>
      </c>
      <c r="M11" s="2">
        <v>6.7471303643910501</v>
      </c>
      <c r="N11" s="2">
        <v>8.334903483891333</v>
      </c>
      <c r="O11" s="2">
        <v>4.776790857515655</v>
      </c>
      <c r="P11" s="2">
        <v>4.3937294875004849</v>
      </c>
      <c r="Q11" s="2">
        <v>3.2234109160834028</v>
      </c>
      <c r="R11" s="2">
        <v>5.5604250640737494</v>
      </c>
    </row>
    <row r="12" spans="1:18" ht="11.25" customHeight="1" x14ac:dyDescent="0.25">
      <c r="A12" s="52" t="s">
        <v>16</v>
      </c>
      <c r="B12" s="53" t="s">
        <v>17</v>
      </c>
      <c r="C12" s="1">
        <v>32.548496241653865</v>
      </c>
      <c r="D12" s="1">
        <v>31.290323540431526</v>
      </c>
      <c r="E12" s="1">
        <v>49.056202655631949</v>
      </c>
      <c r="F12" s="1">
        <v>20.681921702673215</v>
      </c>
      <c r="G12" s="1">
        <v>9.5400957558520361</v>
      </c>
      <c r="H12" s="1">
        <v>12.243658115049321</v>
      </c>
      <c r="I12" s="1">
        <v>5.7494542326707938</v>
      </c>
      <c r="J12" s="1">
        <v>6.1499783156073953</v>
      </c>
      <c r="K12" s="1">
        <v>7.9325590356967535</v>
      </c>
      <c r="L12" s="1">
        <v>7.5048926182778626</v>
      </c>
      <c r="M12" s="1">
        <v>6.7471303643910501</v>
      </c>
      <c r="N12" s="1">
        <v>8.334903483891333</v>
      </c>
      <c r="O12" s="1">
        <v>4.776790857515655</v>
      </c>
      <c r="P12" s="1">
        <v>4.3937294875004849</v>
      </c>
      <c r="Q12" s="1">
        <v>3.2234109160834028</v>
      </c>
      <c r="R12" s="1">
        <v>5.5604250640737494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5.8460674525889704</v>
      </c>
      <c r="D15" s="3">
        <v>3.4992443882173032</v>
      </c>
      <c r="E15" s="3">
        <v>3.4864826363822017</v>
      </c>
      <c r="F15" s="3">
        <v>4.2182677813376301</v>
      </c>
      <c r="G15" s="3">
        <v>4.1860477750064184</v>
      </c>
      <c r="H15" s="3">
        <v>4.8072579509001967</v>
      </c>
      <c r="I15" s="3">
        <v>4.2964117438879832</v>
      </c>
      <c r="J15" s="3">
        <v>4.0809217649546365</v>
      </c>
      <c r="K15" s="3">
        <v>3.3340891224967386</v>
      </c>
      <c r="L15" s="3">
        <v>0.66854969175751555</v>
      </c>
      <c r="M15" s="3">
        <v>0.66851864184641241</v>
      </c>
      <c r="N15" s="3">
        <v>1.1492958168724718</v>
      </c>
      <c r="O15" s="3">
        <v>0.6114131274287552</v>
      </c>
      <c r="P15" s="3">
        <v>0.84292363417755289</v>
      </c>
      <c r="Q15" s="3">
        <v>2.1544257466445398</v>
      </c>
      <c r="R15" s="3">
        <v>2.0150647771195631</v>
      </c>
    </row>
    <row r="16" spans="1:18" ht="11.25" customHeight="1" x14ac:dyDescent="0.25">
      <c r="A16" s="50" t="s">
        <v>22</v>
      </c>
      <c r="B16" s="51" t="s">
        <v>23</v>
      </c>
      <c r="C16" s="2">
        <v>3.4388147220637029</v>
      </c>
      <c r="D16" s="2">
        <v>1.4197675425444038</v>
      </c>
      <c r="E16" s="2">
        <v>1.2105412786780658</v>
      </c>
      <c r="F16" s="2">
        <v>1.295695475513178</v>
      </c>
      <c r="G16" s="2">
        <v>1.4235525226412058</v>
      </c>
      <c r="H16" s="2">
        <v>1.591591233988096</v>
      </c>
      <c r="I16" s="2">
        <v>2.4091168074958009</v>
      </c>
      <c r="J16" s="2">
        <v>2.0174861185986144</v>
      </c>
      <c r="K16" s="2">
        <v>2.1784963462156366</v>
      </c>
      <c r="L16" s="2">
        <v>0.26648057441374695</v>
      </c>
      <c r="M16" s="2">
        <v>0.20315412562239507</v>
      </c>
      <c r="N16" s="2">
        <v>0.44433348140387674</v>
      </c>
      <c r="O16" s="2">
        <v>0</v>
      </c>
      <c r="P16" s="2">
        <v>0.79721510137572515</v>
      </c>
      <c r="Q16" s="2">
        <v>2.0118555849033637</v>
      </c>
      <c r="R16" s="2">
        <v>2.0150647771195631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2.4072527305252676</v>
      </c>
      <c r="D18" s="2">
        <v>2.0794768456728994</v>
      </c>
      <c r="E18" s="2">
        <v>2.2759413577041356</v>
      </c>
      <c r="F18" s="2">
        <v>2.9225723058244522</v>
      </c>
      <c r="G18" s="2">
        <v>2.7624952523652127</v>
      </c>
      <c r="H18" s="2">
        <v>3.2156667169121009</v>
      </c>
      <c r="I18" s="2">
        <v>1.8872949363921825</v>
      </c>
      <c r="J18" s="2">
        <v>2.0634356463560226</v>
      </c>
      <c r="K18" s="2">
        <v>1.155592776281102</v>
      </c>
      <c r="L18" s="2">
        <v>0.40206911734376866</v>
      </c>
      <c r="M18" s="2">
        <v>0.46536451622401737</v>
      </c>
      <c r="N18" s="2">
        <v>0.7049623354685951</v>
      </c>
      <c r="O18" s="2">
        <v>0.6114131274287552</v>
      </c>
      <c r="P18" s="2">
        <v>4.5708532801827698E-2</v>
      </c>
      <c r="Q18" s="2">
        <v>0.14257016174117612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126.13219323337603</v>
      </c>
      <c r="D21" s="4">
        <v>109.04872221942125</v>
      </c>
      <c r="E21" s="4">
        <v>92.719396555823295</v>
      </c>
      <c r="F21" s="4">
        <v>104.25810182829518</v>
      </c>
      <c r="G21" s="4">
        <v>110.2617315170082</v>
      </c>
      <c r="H21" s="4">
        <v>85.949979423829802</v>
      </c>
      <c r="I21" s="4">
        <v>81.132198101647347</v>
      </c>
      <c r="J21" s="4">
        <v>82.069794975177331</v>
      </c>
      <c r="K21" s="4">
        <v>69.358191384485906</v>
      </c>
      <c r="L21" s="4">
        <v>57.652933959708044</v>
      </c>
      <c r="M21" s="4">
        <v>39.738898204468803</v>
      </c>
      <c r="N21" s="4">
        <v>40.659209506558021</v>
      </c>
      <c r="O21" s="4">
        <v>23.921494998892797</v>
      </c>
      <c r="P21" s="4">
        <v>22.988471404796826</v>
      </c>
      <c r="Q21" s="4">
        <v>17.49104954146706</v>
      </c>
      <c r="R21" s="4">
        <v>21.312075058241188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126.13219323337603</v>
      </c>
      <c r="D30" s="3">
        <v>109.04872221942125</v>
      </c>
      <c r="E30" s="3">
        <v>92.719396555823295</v>
      </c>
      <c r="F30" s="3">
        <v>104.25810182829518</v>
      </c>
      <c r="G30" s="3">
        <v>110.2617315170082</v>
      </c>
      <c r="H30" s="3">
        <v>85.949979423829802</v>
      </c>
      <c r="I30" s="3">
        <v>81.132198101647347</v>
      </c>
      <c r="J30" s="3">
        <v>82.069794975177331</v>
      </c>
      <c r="K30" s="3">
        <v>69.358191384485906</v>
      </c>
      <c r="L30" s="3">
        <v>57.652933959708044</v>
      </c>
      <c r="M30" s="3">
        <v>39.738898204468803</v>
      </c>
      <c r="N30" s="3">
        <v>40.659209506558021</v>
      </c>
      <c r="O30" s="3">
        <v>23.921494998892797</v>
      </c>
      <c r="P30" s="3">
        <v>22.988471404796826</v>
      </c>
      <c r="Q30" s="3">
        <v>17.49104954146706</v>
      </c>
      <c r="R30" s="3">
        <v>21.312075058241188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45.234643252424561</v>
      </c>
      <c r="D34" s="2">
        <v>14.355365073555568</v>
      </c>
      <c r="E34" s="2">
        <v>12.401751908577552</v>
      </c>
      <c r="F34" s="2">
        <v>13.573117090084123</v>
      </c>
      <c r="G34" s="2">
        <v>13.480032458828438</v>
      </c>
      <c r="H34" s="2">
        <v>12.976084381813134</v>
      </c>
      <c r="I34" s="2">
        <v>13.274872169023404</v>
      </c>
      <c r="J34" s="2">
        <v>14.546107400697993</v>
      </c>
      <c r="K34" s="2">
        <v>16.727444558997544</v>
      </c>
      <c r="L34" s="2">
        <v>14.291241149439681</v>
      </c>
      <c r="M34" s="2">
        <v>13.492171709890647</v>
      </c>
      <c r="N34" s="2">
        <v>13.280705122996892</v>
      </c>
      <c r="O34" s="2">
        <v>10.286629480978522</v>
      </c>
      <c r="P34" s="2">
        <v>9.048416885588118</v>
      </c>
      <c r="Q34" s="2">
        <v>8.1960309851109052</v>
      </c>
      <c r="R34" s="2">
        <v>8.4134818688421547</v>
      </c>
    </row>
    <row r="35" spans="1:18" ht="11.25" customHeight="1" x14ac:dyDescent="0.25">
      <c r="A35" s="50" t="s">
        <v>324</v>
      </c>
      <c r="B35" s="51" t="s">
        <v>325</v>
      </c>
      <c r="C35" s="2">
        <v>3.3394834411508478E-2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0.14151072223093772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3.3394834411508478E-2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0.14151072223093772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0.113525098403829</v>
      </c>
      <c r="D38" s="2">
        <v>0.17143099511346524</v>
      </c>
      <c r="E38" s="2">
        <v>0.11268852373930505</v>
      </c>
      <c r="F38" s="2">
        <v>5.3920961262168575E-2</v>
      </c>
      <c r="G38" s="2">
        <v>0</v>
      </c>
      <c r="H38" s="2">
        <v>5.2572074930568466E-2</v>
      </c>
      <c r="I38" s="2">
        <v>5.2083312974240188E-2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0.113525098403829</v>
      </c>
      <c r="D41" s="1">
        <v>0.17143099511346524</v>
      </c>
      <c r="E41" s="1">
        <v>0.11268852373930505</v>
      </c>
      <c r="F41" s="1">
        <v>5.3920961262168575E-2</v>
      </c>
      <c r="G41" s="1">
        <v>0</v>
      </c>
      <c r="H41" s="1">
        <v>5.2572074930568466E-2</v>
      </c>
      <c r="I41" s="1">
        <v>5.2083312974240188E-2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34.363377332676777</v>
      </c>
      <c r="D43" s="2">
        <v>36.42269698024009</v>
      </c>
      <c r="E43" s="2">
        <v>26.401122076375508</v>
      </c>
      <c r="F43" s="2">
        <v>28.928071512578565</v>
      </c>
      <c r="G43" s="2">
        <v>24.95328032630519</v>
      </c>
      <c r="H43" s="2">
        <v>24.119740782649384</v>
      </c>
      <c r="I43" s="2">
        <v>18.7876428692907</v>
      </c>
      <c r="J43" s="2">
        <v>25.770578899892794</v>
      </c>
      <c r="K43" s="2">
        <v>18.527712632161098</v>
      </c>
      <c r="L43" s="2">
        <v>15.638646157451905</v>
      </c>
      <c r="M43" s="2">
        <v>13.91545476309193</v>
      </c>
      <c r="N43" s="2">
        <v>14.407907008715098</v>
      </c>
      <c r="O43" s="2">
        <v>6.589693104479541</v>
      </c>
      <c r="P43" s="2">
        <v>6.9474692403383749</v>
      </c>
      <c r="Q43" s="2">
        <v>3.1689518331093671</v>
      </c>
      <c r="R43" s="2">
        <v>3.9062778750240286</v>
      </c>
    </row>
    <row r="44" spans="1:18" ht="11.25" customHeight="1" x14ac:dyDescent="0.25">
      <c r="A44" s="50" t="s">
        <v>328</v>
      </c>
      <c r="B44" s="51" t="s">
        <v>61</v>
      </c>
      <c r="C44" s="2">
        <v>46.387252715459354</v>
      </c>
      <c r="D44" s="2">
        <v>58.099229170512132</v>
      </c>
      <c r="E44" s="2">
        <v>53.803834047130934</v>
      </c>
      <c r="F44" s="2">
        <v>48.753534168284986</v>
      </c>
      <c r="G44" s="2">
        <v>59.167063175102378</v>
      </c>
      <c r="H44" s="2">
        <v>36.093736929256565</v>
      </c>
      <c r="I44" s="2">
        <v>47.957807023878374</v>
      </c>
      <c r="J44" s="2">
        <v>39.81195513271075</v>
      </c>
      <c r="K44" s="2">
        <v>24.542430015319162</v>
      </c>
      <c r="L44" s="2">
        <v>22.922307380445346</v>
      </c>
      <c r="M44" s="2">
        <v>9.3223895793319986</v>
      </c>
      <c r="N44" s="2">
        <v>9.8692271170019286</v>
      </c>
      <c r="O44" s="2">
        <v>5.8077712016586966</v>
      </c>
      <c r="P44" s="2">
        <v>6.1835408706096473</v>
      </c>
      <c r="Q44" s="2">
        <v>5.3667121824951085</v>
      </c>
      <c r="R44" s="2">
        <v>6.0176968769742292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12.94945809608534</v>
      </c>
      <c r="G45" s="2">
        <v>12.661355556772193</v>
      </c>
      <c r="H45" s="2">
        <v>12.707845255180166</v>
      </c>
      <c r="I45" s="2">
        <v>1.0597927264806308</v>
      </c>
      <c r="J45" s="2">
        <v>1.7996428196448564</v>
      </c>
      <c r="K45" s="2">
        <v>9.5606041780081057</v>
      </c>
      <c r="L45" s="2">
        <v>4.8007392723711089</v>
      </c>
      <c r="M45" s="2">
        <v>3.0088821521542291</v>
      </c>
      <c r="N45" s="2">
        <v>3.1013702578441018</v>
      </c>
      <c r="O45" s="2">
        <v>1.2374012117760369</v>
      </c>
      <c r="P45" s="2">
        <v>0.80904440826068613</v>
      </c>
      <c r="Q45" s="2">
        <v>0.75935454075167619</v>
      </c>
      <c r="R45" s="2">
        <v>2.9746184374007738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12.94945809608534</v>
      </c>
      <c r="G49" s="1">
        <v>12.625236120785782</v>
      </c>
      <c r="H49" s="1">
        <v>12.707845255180166</v>
      </c>
      <c r="I49" s="1">
        <v>1.0597927264806308</v>
      </c>
      <c r="J49" s="1">
        <v>1.7996428196448564</v>
      </c>
      <c r="K49" s="1">
        <v>9.5606041780081057</v>
      </c>
      <c r="L49" s="1">
        <v>4.8007392723711089</v>
      </c>
      <c r="M49" s="1">
        <v>3.0088821521542291</v>
      </c>
      <c r="N49" s="1">
        <v>3.1013702578441018</v>
      </c>
      <c r="O49" s="1">
        <v>0.73328195175112687</v>
      </c>
      <c r="P49" s="1">
        <v>0.7176167981950895</v>
      </c>
      <c r="Q49" s="1">
        <v>0.75935454075167619</v>
      </c>
      <c r="R49" s="1">
        <v>2.9746184374007738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3.6119435986411465E-2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0.50411926002490992</v>
      </c>
      <c r="P51" s="1">
        <v>9.1427610065596632E-2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424.83900704025297</v>
      </c>
      <c r="D52" s="4">
        <v>479.63605608083009</v>
      </c>
      <c r="E52" s="4">
        <v>434.84446586287595</v>
      </c>
      <c r="F52" s="4">
        <v>444.5830046991469</v>
      </c>
      <c r="G52" s="4">
        <v>441.66415268325341</v>
      </c>
      <c r="H52" s="4">
        <v>381.68581425180633</v>
      </c>
      <c r="I52" s="4">
        <v>371.67372906725666</v>
      </c>
      <c r="J52" s="4">
        <v>422.43346199351214</v>
      </c>
      <c r="K52" s="4">
        <v>386.52038730092016</v>
      </c>
      <c r="L52" s="4">
        <v>354.46347080828235</v>
      </c>
      <c r="M52" s="4">
        <v>306.35368065963257</v>
      </c>
      <c r="N52" s="4">
        <v>352.2011597987626</v>
      </c>
      <c r="O52" s="4">
        <v>310.11394389416751</v>
      </c>
      <c r="P52" s="4">
        <v>312.04789450954269</v>
      </c>
      <c r="Q52" s="4">
        <v>293.96713715314729</v>
      </c>
      <c r="R52" s="4">
        <v>257.4202592422285</v>
      </c>
    </row>
    <row r="53" spans="1:18" ht="11.25" customHeight="1" x14ac:dyDescent="0.25">
      <c r="A53" s="48" t="s">
        <v>76</v>
      </c>
      <c r="B53" s="49" t="s">
        <v>77</v>
      </c>
      <c r="C53" s="3">
        <v>422.36517539894038</v>
      </c>
      <c r="D53" s="3">
        <v>477.06660181291483</v>
      </c>
      <c r="E53" s="3">
        <v>431.85110121570233</v>
      </c>
      <c r="F53" s="3">
        <v>442.19488854125427</v>
      </c>
      <c r="G53" s="3">
        <v>440.05877662617218</v>
      </c>
      <c r="H53" s="3">
        <v>380.77738006596144</v>
      </c>
      <c r="I53" s="3">
        <v>370.62919613194191</v>
      </c>
      <c r="J53" s="3">
        <v>421.38309845324159</v>
      </c>
      <c r="K53" s="3">
        <v>385.28767698792109</v>
      </c>
      <c r="L53" s="3">
        <v>354.46347080828235</v>
      </c>
      <c r="M53" s="3">
        <v>306.35368065963257</v>
      </c>
      <c r="N53" s="3">
        <v>352.2011597987626</v>
      </c>
      <c r="O53" s="3">
        <v>310.11394389416751</v>
      </c>
      <c r="P53" s="3">
        <v>312.04789450954269</v>
      </c>
      <c r="Q53" s="3">
        <v>293.96713715314729</v>
      </c>
      <c r="R53" s="3">
        <v>257.4202592422285</v>
      </c>
    </row>
    <row r="54" spans="1:18" ht="11.25" customHeight="1" x14ac:dyDescent="0.25">
      <c r="A54" s="48" t="s">
        <v>331</v>
      </c>
      <c r="B54" s="49" t="s">
        <v>332</v>
      </c>
      <c r="C54" s="3">
        <v>2.47383164131258</v>
      </c>
      <c r="D54" s="3">
        <v>2.5694542679152579</v>
      </c>
      <c r="E54" s="3">
        <v>2.9933646471736317</v>
      </c>
      <c r="F54" s="3">
        <v>2.3881161578926284</v>
      </c>
      <c r="G54" s="3">
        <v>1.605376057081245</v>
      </c>
      <c r="H54" s="3">
        <v>0.90843418584487756</v>
      </c>
      <c r="I54" s="3">
        <v>1.0445329353147312</v>
      </c>
      <c r="J54" s="3">
        <v>1.0503635402705322</v>
      </c>
      <c r="K54" s="3">
        <v>1.232710312999088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0.21563609610766185</v>
      </c>
      <c r="D55" s="2">
        <v>0.19145402701079556</v>
      </c>
      <c r="E55" s="2">
        <v>0.17584131394885985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4.6444865701029063E-2</v>
      </c>
      <c r="D57" s="2">
        <v>4.1619667570951438E-2</v>
      </c>
      <c r="E57" s="2">
        <v>4.0570338610179391E-2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2.211750679503889</v>
      </c>
      <c r="D58" s="2">
        <v>2.336380573333511</v>
      </c>
      <c r="E58" s="2">
        <v>2.7769529946145926</v>
      </c>
      <c r="F58" s="2">
        <v>2.3881161578926284</v>
      </c>
      <c r="G58" s="2">
        <v>1.605376057081245</v>
      </c>
      <c r="H58" s="2">
        <v>0.90843418584487756</v>
      </c>
      <c r="I58" s="2">
        <v>1.0445329353147312</v>
      </c>
      <c r="J58" s="2">
        <v>1.0503635402705322</v>
      </c>
      <c r="K58" s="2">
        <v>1.232710312999088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3.5680273403382361</v>
      </c>
      <c r="D60" s="4">
        <v>4.6677998907399179</v>
      </c>
      <c r="E60" s="4">
        <v>3.7228731314735817</v>
      </c>
      <c r="F60" s="4">
        <v>4.3982025177070838</v>
      </c>
      <c r="G60" s="4">
        <v>5.0577071150098307</v>
      </c>
      <c r="H60" s="4">
        <v>4.8729698897872549</v>
      </c>
      <c r="I60" s="4">
        <v>6.5392149981507126</v>
      </c>
      <c r="J60" s="4">
        <v>3.4753601912127383</v>
      </c>
      <c r="K60" s="4">
        <v>3.7827776275123135</v>
      </c>
      <c r="L60" s="4">
        <v>2.0965695948818883</v>
      </c>
      <c r="M60" s="4">
        <v>5.2517377615188705</v>
      </c>
      <c r="N60" s="4">
        <v>2.9284700503296675</v>
      </c>
      <c r="O60" s="4">
        <v>5.2857477974470299</v>
      </c>
      <c r="P60" s="4">
        <v>3.3678917345364896</v>
      </c>
      <c r="Q60" s="4">
        <v>2.5001344696617034</v>
      </c>
      <c r="R60" s="4">
        <v>4.0620985074362217</v>
      </c>
    </row>
    <row r="61" spans="1:18" ht="11.25" customHeight="1" x14ac:dyDescent="0.25">
      <c r="A61" s="46" t="s">
        <v>89</v>
      </c>
      <c r="B61" s="47" t="s">
        <v>90</v>
      </c>
      <c r="C61" s="4">
        <v>1.5180679018548021E-2</v>
      </c>
      <c r="D61" s="4">
        <v>7.6095387261025209E-3</v>
      </c>
      <c r="E61" s="4">
        <v>2.0792193420141054E-2</v>
      </c>
      <c r="F61" s="4">
        <v>0.41895196101497156</v>
      </c>
      <c r="G61" s="4">
        <v>0.3002242829489436</v>
      </c>
      <c r="H61" s="4">
        <v>12.156946056778171</v>
      </c>
      <c r="I61" s="4">
        <v>0.21838302506766399</v>
      </c>
      <c r="J61" s="4">
        <v>0.41351863099748776</v>
      </c>
      <c r="K61" s="4">
        <v>6.8029712999751538E-2</v>
      </c>
      <c r="L61" s="4">
        <v>9.2901087425755258E-2</v>
      </c>
      <c r="M61" s="4">
        <v>8.3410610389227507E-2</v>
      </c>
      <c r="N61" s="4">
        <v>0.19416904711062721</v>
      </c>
      <c r="O61" s="4">
        <v>8.0563656432483033E-2</v>
      </c>
      <c r="P61" s="4">
        <v>0.19903743693089898</v>
      </c>
      <c r="Q61" s="4">
        <v>0.10648441784030882</v>
      </c>
      <c r="R61" s="4">
        <v>6.811440747322689E-2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7.5544798273554275E-3</v>
      </c>
      <c r="I64" s="3">
        <v>0</v>
      </c>
      <c r="J64" s="3">
        <v>6.4735894203965985E-2</v>
      </c>
      <c r="K64" s="3">
        <v>6.1380451841711932E-2</v>
      </c>
      <c r="L64" s="3">
        <v>8.4545368945131288E-2</v>
      </c>
      <c r="M64" s="3">
        <v>6.146065308324937E-2</v>
      </c>
      <c r="N64" s="3">
        <v>6.4218597437609132E-2</v>
      </c>
      <c r="O64" s="3">
        <v>4.5300184237200135E-2</v>
      </c>
      <c r="P64" s="3">
        <v>4.8621160437828659E-2</v>
      </c>
      <c r="Q64" s="3">
        <v>4.6100241622486549E-2</v>
      </c>
      <c r="R64" s="3">
        <v>4.4600369080805662E-2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7.5544798273554275E-3</v>
      </c>
      <c r="I65" s="2">
        <v>0</v>
      </c>
      <c r="J65" s="2">
        <v>6.4735894203965985E-2</v>
      </c>
      <c r="K65" s="2">
        <v>6.1380451841711932E-2</v>
      </c>
      <c r="L65" s="2">
        <v>8.4545368945131288E-2</v>
      </c>
      <c r="M65" s="2">
        <v>6.146065308324937E-2</v>
      </c>
      <c r="N65" s="2">
        <v>6.4218597437609132E-2</v>
      </c>
      <c r="O65" s="2">
        <v>4.5300184237200135E-2</v>
      </c>
      <c r="P65" s="2">
        <v>4.8621160437828659E-2</v>
      </c>
      <c r="Q65" s="2">
        <v>4.6100241622486549E-2</v>
      </c>
      <c r="R65" s="2">
        <v>4.4600369080805662E-2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1.5180679018548021E-2</v>
      </c>
      <c r="D68" s="3">
        <v>7.6095387261025209E-3</v>
      </c>
      <c r="E68" s="3">
        <v>2.0792193420141054E-2</v>
      </c>
      <c r="F68" s="3">
        <v>0.41895196101497156</v>
      </c>
      <c r="G68" s="3">
        <v>0.3002242829489436</v>
      </c>
      <c r="H68" s="3">
        <v>12.149391576950816</v>
      </c>
      <c r="I68" s="3">
        <v>0.21838302506766399</v>
      </c>
      <c r="J68" s="3">
        <v>0.34878273679352179</v>
      </c>
      <c r="K68" s="3">
        <v>6.6492611580396092E-3</v>
      </c>
      <c r="L68" s="3">
        <v>8.3557184806239693E-3</v>
      </c>
      <c r="M68" s="3">
        <v>2.1949957305978138E-2</v>
      </c>
      <c r="N68" s="3">
        <v>0.12995044967301808</v>
      </c>
      <c r="O68" s="3">
        <v>3.5263472195282898E-2</v>
      </c>
      <c r="P68" s="3">
        <v>0.15041627649307032</v>
      </c>
      <c r="Q68" s="3">
        <v>6.0384176217822272E-2</v>
      </c>
      <c r="R68" s="3">
        <v>2.3514038392421228E-2</v>
      </c>
    </row>
    <row r="69" spans="1:18" ht="11.25" customHeight="1" x14ac:dyDescent="0.25">
      <c r="A69" s="50" t="s">
        <v>559</v>
      </c>
      <c r="B69" s="51" t="s">
        <v>101</v>
      </c>
      <c r="C69" s="2">
        <v>1.5180679018548021E-2</v>
      </c>
      <c r="D69" s="2">
        <v>7.6095387261025209E-3</v>
      </c>
      <c r="E69" s="2">
        <v>2.0792193420141054E-2</v>
      </c>
      <c r="F69" s="2">
        <v>3.8338467164762487E-3</v>
      </c>
      <c r="G69" s="2">
        <v>0</v>
      </c>
      <c r="H69" s="2">
        <v>11.885232115331856</v>
      </c>
      <c r="I69" s="2">
        <v>6.1388049789944353E-3</v>
      </c>
      <c r="J69" s="2">
        <v>0.12860857286025276</v>
      </c>
      <c r="K69" s="2">
        <v>0</v>
      </c>
      <c r="L69" s="2">
        <v>0</v>
      </c>
      <c r="M69" s="2">
        <v>1.6825159676449927E-3</v>
      </c>
      <c r="N69" s="2">
        <v>5.2558325852973828E-3</v>
      </c>
      <c r="O69" s="2">
        <v>2.4422625426304056E-3</v>
      </c>
      <c r="P69" s="2">
        <v>4.6377328192782801E-3</v>
      </c>
      <c r="Q69" s="2">
        <v>1.3364013801573397E-3</v>
      </c>
      <c r="R69" s="2">
        <v>3.4168908519396886E-3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4.3035817782012965E-2</v>
      </c>
      <c r="G71" s="2">
        <v>3.904525574108144E-2</v>
      </c>
      <c r="H71" s="2">
        <v>7.7241179529846035E-3</v>
      </c>
      <c r="I71" s="2">
        <v>2.9483153267272598E-2</v>
      </c>
      <c r="J71" s="2">
        <v>2.9259035136594058E-2</v>
      </c>
      <c r="K71" s="2">
        <v>6.6492611580396092E-3</v>
      </c>
      <c r="L71" s="2">
        <v>8.3557184806239693E-3</v>
      </c>
      <c r="M71" s="2">
        <v>2.0267441338333147E-2</v>
      </c>
      <c r="N71" s="2">
        <v>0.1246946170877207</v>
      </c>
      <c r="O71" s="2">
        <v>3.2821209652652492E-2</v>
      </c>
      <c r="P71" s="2">
        <v>0.14577854367379203</v>
      </c>
      <c r="Q71" s="2">
        <v>5.9047774837664935E-2</v>
      </c>
      <c r="R71" s="2">
        <v>2.0097147540481541E-2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0.37208229651648234</v>
      </c>
      <c r="G72" s="2">
        <v>0.21799684222677632</v>
      </c>
      <c r="H72" s="2">
        <v>0.2220128488554968</v>
      </c>
      <c r="I72" s="2">
        <v>0.18276106682139698</v>
      </c>
      <c r="J72" s="2">
        <v>0.19091512879667499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4.3182184981085815E-2</v>
      </c>
      <c r="H73" s="2">
        <v>3.4422494810478467E-2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4.3182184981085815E-2</v>
      </c>
      <c r="H77" s="1">
        <v>3.4422494810478467E-2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3624.9001330544265</v>
      </c>
      <c r="D79" s="4">
        <v>3752.1758857964833</v>
      </c>
      <c r="E79" s="4">
        <v>3681.2293751268808</v>
      </c>
      <c r="F79" s="4">
        <v>3783.2470245493059</v>
      </c>
      <c r="G79" s="4">
        <v>3880.1512144729613</v>
      </c>
      <c r="H79" s="4">
        <v>3886.2887970759648</v>
      </c>
      <c r="I79" s="4">
        <v>3568.9911269713721</v>
      </c>
      <c r="J79" s="4">
        <v>3611.2159810879557</v>
      </c>
      <c r="K79" s="4">
        <v>3457.2670498249181</v>
      </c>
      <c r="L79" s="4">
        <v>2605.0616083988243</v>
      </c>
      <c r="M79" s="4">
        <v>2787.3164085624817</v>
      </c>
      <c r="N79" s="4">
        <v>3025.8411152152512</v>
      </c>
      <c r="O79" s="4">
        <v>2407.7544833889833</v>
      </c>
      <c r="P79" s="4">
        <v>2242.8904298338571</v>
      </c>
      <c r="Q79" s="4">
        <v>2202.73311912486</v>
      </c>
      <c r="R79" s="4">
        <v>2328.1665545420537</v>
      </c>
    </row>
    <row r="80" spans="1:18" ht="11.25" customHeight="1" x14ac:dyDescent="0.25">
      <c r="A80" s="59" t="s">
        <v>560</v>
      </c>
      <c r="B80" s="47">
        <v>7200</v>
      </c>
      <c r="C80" s="4">
        <v>0.22266369559491175</v>
      </c>
      <c r="D80" s="4">
        <v>0.28320717559916347</v>
      </c>
      <c r="E80" s="4">
        <v>0.24950909356513015</v>
      </c>
      <c r="F80" s="4">
        <v>0.46801441858692461</v>
      </c>
      <c r="G80" s="4">
        <v>0.46020083280679663</v>
      </c>
      <c r="H80" s="4">
        <v>0.39210688592876175</v>
      </c>
      <c r="I80" s="4">
        <v>0.34851637478106678</v>
      </c>
      <c r="J80" s="4">
        <v>0.91281705285679471</v>
      </c>
      <c r="K80" s="4">
        <v>3.0078125770243926</v>
      </c>
      <c r="L80" s="4">
        <v>0.68477019361743496</v>
      </c>
      <c r="M80" s="4">
        <v>0.64744746215781723</v>
      </c>
      <c r="N80" s="4">
        <v>0.66149125952553678</v>
      </c>
      <c r="O80" s="4">
        <v>0.570719350709194</v>
      </c>
      <c r="P80" s="4">
        <v>0.5865808027207946</v>
      </c>
      <c r="Q80" s="4">
        <v>0.67410879461556994</v>
      </c>
      <c r="R80" s="4">
        <v>0.64631736040586973</v>
      </c>
    </row>
    <row r="81" spans="1:18" ht="11.25" customHeight="1" x14ac:dyDescent="0.25">
      <c r="A81" s="48" t="s">
        <v>119</v>
      </c>
      <c r="B81" s="49" t="s">
        <v>120</v>
      </c>
      <c r="C81" s="3">
        <v>0.22266369559491175</v>
      </c>
      <c r="D81" s="3">
        <v>0.28320717559916347</v>
      </c>
      <c r="E81" s="3">
        <v>0.24950909356513015</v>
      </c>
      <c r="F81" s="3">
        <v>8.446305809681727E-2</v>
      </c>
      <c r="G81" s="3">
        <v>0.24218461168334723</v>
      </c>
      <c r="H81" s="3">
        <v>0.17009403782790744</v>
      </c>
      <c r="I81" s="3">
        <v>0.1657799696059499</v>
      </c>
      <c r="J81" s="3">
        <v>0.71662003627947102</v>
      </c>
      <c r="K81" s="3">
        <v>3.0078125770243926</v>
      </c>
      <c r="L81" s="3">
        <v>0.68477019361743496</v>
      </c>
      <c r="M81" s="3">
        <v>0.64744746215781723</v>
      </c>
      <c r="N81" s="3">
        <v>0.66149125952553678</v>
      </c>
      <c r="O81" s="3">
        <v>0.570719350709194</v>
      </c>
      <c r="P81" s="3">
        <v>0.5865808027207946</v>
      </c>
      <c r="Q81" s="3">
        <v>0.67410879461556994</v>
      </c>
      <c r="R81" s="3">
        <v>0.64631736040586973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0.38355136049010735</v>
      </c>
      <c r="G82" s="3">
        <v>0.2180162211234494</v>
      </c>
      <c r="H82" s="3">
        <v>0.22201284810085431</v>
      </c>
      <c r="I82" s="3">
        <v>0.18273640517511686</v>
      </c>
      <c r="J82" s="3">
        <v>0.19619701657732366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443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408.91308028295612</v>
      </c>
      <c r="D2" s="30">
        <v>406.13918899759659</v>
      </c>
      <c r="E2" s="30">
        <v>385.72089273681286</v>
      </c>
      <c r="F2" s="30">
        <v>375.94123391002665</v>
      </c>
      <c r="G2" s="30">
        <v>384.55441641188719</v>
      </c>
      <c r="H2" s="30">
        <v>424.13796972047192</v>
      </c>
      <c r="I2" s="30">
        <v>449.06829324976809</v>
      </c>
      <c r="J2" s="30">
        <v>457.20543011996239</v>
      </c>
      <c r="K2" s="30">
        <v>430.77371873514733</v>
      </c>
      <c r="L2" s="30">
        <v>385.64009616369771</v>
      </c>
      <c r="M2" s="30">
        <v>485.98730165060994</v>
      </c>
      <c r="N2" s="30">
        <v>494.08072263510883</v>
      </c>
      <c r="O2" s="30">
        <v>491.86746217430374</v>
      </c>
      <c r="P2" s="30">
        <v>505.50194376324794</v>
      </c>
      <c r="Q2" s="30">
        <v>509.23547004347427</v>
      </c>
      <c r="R2" s="30">
        <v>513.34796112537379</v>
      </c>
    </row>
    <row r="3" spans="1:18" ht="11.25" customHeight="1" x14ac:dyDescent="0.25">
      <c r="A3" s="46" t="s">
        <v>4</v>
      </c>
      <c r="B3" s="47" t="s">
        <v>5</v>
      </c>
      <c r="C3" s="4">
        <v>16.66777470207543</v>
      </c>
      <c r="D3" s="4">
        <v>13.95889729706067</v>
      </c>
      <c r="E3" s="4">
        <v>15.502158550744809</v>
      </c>
      <c r="F3" s="4">
        <v>10.296128843556643</v>
      </c>
      <c r="G3" s="4">
        <v>7.6949668269844027</v>
      </c>
      <c r="H3" s="4">
        <v>12.146368623704578</v>
      </c>
      <c r="I3" s="4">
        <v>8.8411557767411075</v>
      </c>
      <c r="J3" s="4">
        <v>8.4564152427837929</v>
      </c>
      <c r="K3" s="4">
        <v>8.8504792697303394</v>
      </c>
      <c r="L3" s="4">
        <v>10.215033874281746</v>
      </c>
      <c r="M3" s="4">
        <v>12.260975733940004</v>
      </c>
      <c r="N3" s="4">
        <v>11.086135648210075</v>
      </c>
      <c r="O3" s="4">
        <v>11.70439129574155</v>
      </c>
      <c r="P3" s="4">
        <v>10.942992261722361</v>
      </c>
      <c r="Q3" s="4">
        <v>11.714007942080571</v>
      </c>
      <c r="R3" s="4">
        <v>10.676962289456112</v>
      </c>
    </row>
    <row r="4" spans="1:18" ht="11.25" customHeight="1" x14ac:dyDescent="0.25">
      <c r="A4" s="48" t="s">
        <v>304</v>
      </c>
      <c r="B4" s="49" t="s">
        <v>305</v>
      </c>
      <c r="C4" s="3">
        <v>14.83470168423789</v>
      </c>
      <c r="D4" s="3">
        <v>13.091761255830345</v>
      </c>
      <c r="E4" s="3">
        <v>14.974922408791938</v>
      </c>
      <c r="F4" s="3">
        <v>9.3693147860853365</v>
      </c>
      <c r="G4" s="3">
        <v>7.188833155676809</v>
      </c>
      <c r="H4" s="3">
        <v>11.557057600109491</v>
      </c>
      <c r="I4" s="3">
        <v>8.5190087832252708</v>
      </c>
      <c r="J4" s="3">
        <v>8.0482054028779491</v>
      </c>
      <c r="K4" s="3">
        <v>8.4819725294538184</v>
      </c>
      <c r="L4" s="3">
        <v>9.9695900516058771</v>
      </c>
      <c r="M4" s="3">
        <v>12.036544975871402</v>
      </c>
      <c r="N4" s="3">
        <v>10.757671282969138</v>
      </c>
      <c r="O4" s="3">
        <v>11.403940709529408</v>
      </c>
      <c r="P4" s="3">
        <v>10.925389901979443</v>
      </c>
      <c r="Q4" s="3">
        <v>11.667999775444722</v>
      </c>
      <c r="R4" s="3">
        <v>10.676962289456112</v>
      </c>
    </row>
    <row r="5" spans="1:18" ht="11.25" customHeight="1" x14ac:dyDescent="0.25">
      <c r="A5" s="50" t="s">
        <v>306</v>
      </c>
      <c r="B5" s="51" t="s">
        <v>307</v>
      </c>
      <c r="C5" s="2">
        <v>2.6249687026941593</v>
      </c>
      <c r="D5" s="2">
        <v>2.8435419663882873</v>
      </c>
      <c r="E5" s="2">
        <v>1.8832192018732212</v>
      </c>
      <c r="F5" s="2">
        <v>1.8976836681296017</v>
      </c>
      <c r="G5" s="2">
        <v>2.137609673493206</v>
      </c>
      <c r="H5" s="2">
        <v>6.5223085585332523</v>
      </c>
      <c r="I5" s="2">
        <v>4.2295589464035572</v>
      </c>
      <c r="J5" s="2">
        <v>3.6264860519176669</v>
      </c>
      <c r="K5" s="2">
        <v>4.5772540991325217</v>
      </c>
      <c r="L5" s="2">
        <v>5.905853018485316</v>
      </c>
      <c r="M5" s="2">
        <v>6.48014167007182</v>
      </c>
      <c r="N5" s="2">
        <v>5.6832950603242471</v>
      </c>
      <c r="O5" s="2">
        <v>7.2853520272398491</v>
      </c>
      <c r="P5" s="2">
        <v>7.9501744878516396</v>
      </c>
      <c r="Q5" s="2">
        <v>8.4012439050168304</v>
      </c>
      <c r="R5" s="2">
        <v>6.9755435410080171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5.5177339889963435E-2</v>
      </c>
      <c r="K6" s="1">
        <v>1.0193150349148616E-2</v>
      </c>
      <c r="L6" s="1">
        <v>1.0019517276340473E-3</v>
      </c>
      <c r="M6" s="1">
        <v>3.1418322214998482E-3</v>
      </c>
      <c r="N6" s="1">
        <v>4.4011836999789639E-2</v>
      </c>
      <c r="O6" s="1">
        <v>4.9972004499617001E-2</v>
      </c>
      <c r="P6" s="1">
        <v>0.10741833432251605</v>
      </c>
      <c r="Q6" s="1">
        <v>6.014915047674281E-2</v>
      </c>
      <c r="R6" s="1">
        <v>1.9480352118726452E-2</v>
      </c>
    </row>
    <row r="7" spans="1:18" ht="11.25" customHeight="1" x14ac:dyDescent="0.25">
      <c r="A7" s="52" t="s">
        <v>8</v>
      </c>
      <c r="B7" s="53" t="s">
        <v>9</v>
      </c>
      <c r="C7" s="1">
        <v>2.3307060107798901E-3</v>
      </c>
      <c r="D7" s="1">
        <v>6.545212441466091E-3</v>
      </c>
      <c r="E7" s="1">
        <v>3.5092749842133059E-4</v>
      </c>
      <c r="F7" s="1">
        <v>0</v>
      </c>
      <c r="G7" s="1">
        <v>2.0954965055097318E-2</v>
      </c>
      <c r="H7" s="1">
        <v>1.7125245197995246E-2</v>
      </c>
      <c r="I7" s="1">
        <v>1.1070506447539572E-2</v>
      </c>
      <c r="J7" s="1">
        <v>0.10268986777287589</v>
      </c>
      <c r="K7" s="1">
        <v>1.3218698941383908E-2</v>
      </c>
      <c r="L7" s="1">
        <v>1.1316198873756081E-2</v>
      </c>
      <c r="M7" s="1">
        <v>1.4582475407088305E-2</v>
      </c>
      <c r="N7" s="1">
        <v>3.7646076359293477E-2</v>
      </c>
      <c r="O7" s="1">
        <v>1.96987370967566E-2</v>
      </c>
      <c r="P7" s="1">
        <v>1.6396199431864236E-2</v>
      </c>
      <c r="Q7" s="1">
        <v>4.3036322055233734E-3</v>
      </c>
      <c r="R7" s="1">
        <v>2.7193634503605039E-3</v>
      </c>
    </row>
    <row r="8" spans="1:18" ht="11.25" customHeight="1" x14ac:dyDescent="0.25">
      <c r="A8" s="52" t="s">
        <v>10</v>
      </c>
      <c r="B8" s="53" t="s">
        <v>11</v>
      </c>
      <c r="C8" s="1">
        <v>2.6226379966833795</v>
      </c>
      <c r="D8" s="1">
        <v>2.836996753946821</v>
      </c>
      <c r="E8" s="1">
        <v>1.8828682743748</v>
      </c>
      <c r="F8" s="1">
        <v>1.8976836681296017</v>
      </c>
      <c r="G8" s="1">
        <v>2.1166547084381087</v>
      </c>
      <c r="H8" s="1">
        <v>6.4942977876734727</v>
      </c>
      <c r="I8" s="1">
        <v>4.1969475975661856</v>
      </c>
      <c r="J8" s="1">
        <v>3.4686188442548276</v>
      </c>
      <c r="K8" s="1">
        <v>4.4884516736463471</v>
      </c>
      <c r="L8" s="1">
        <v>5.861637612461692</v>
      </c>
      <c r="M8" s="1">
        <v>6.4254041450077244</v>
      </c>
      <c r="N8" s="1">
        <v>5.5539936703421535</v>
      </c>
      <c r="O8" s="1">
        <v>7.1693795936051323</v>
      </c>
      <c r="P8" s="1">
        <v>7.7683793413636888</v>
      </c>
      <c r="Q8" s="1">
        <v>8.2886823876772926</v>
      </c>
      <c r="R8" s="1">
        <v>6.8901221708689944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1.0885525661783971E-2</v>
      </c>
      <c r="I9" s="1">
        <v>2.1540842389832678E-2</v>
      </c>
      <c r="J9" s="1">
        <v>0</v>
      </c>
      <c r="K9" s="1">
        <v>6.5390576195642106E-2</v>
      </c>
      <c r="L9" s="1">
        <v>3.1897255422233373E-2</v>
      </c>
      <c r="M9" s="1">
        <v>3.7013217435508172E-2</v>
      </c>
      <c r="N9" s="1">
        <v>4.7643476623009835E-2</v>
      </c>
      <c r="O9" s="1">
        <v>4.6301692038342453E-2</v>
      </c>
      <c r="P9" s="1">
        <v>5.7980612733570525E-2</v>
      </c>
      <c r="Q9" s="1">
        <v>4.8108734657270932E-2</v>
      </c>
      <c r="R9" s="1">
        <v>6.3221654569935795E-2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12.209732981543731</v>
      </c>
      <c r="D11" s="2">
        <v>10.248219289442059</v>
      </c>
      <c r="E11" s="2">
        <v>13.091703206918718</v>
      </c>
      <c r="F11" s="2">
        <v>7.4716311179557344</v>
      </c>
      <c r="G11" s="2">
        <v>5.0512234821836026</v>
      </c>
      <c r="H11" s="2">
        <v>5.0347490415762399</v>
      </c>
      <c r="I11" s="2">
        <v>4.2894498368217127</v>
      </c>
      <c r="J11" s="2">
        <v>4.4217193509602817</v>
      </c>
      <c r="K11" s="2">
        <v>3.9047184303212963</v>
      </c>
      <c r="L11" s="2">
        <v>4.0637370331205611</v>
      </c>
      <c r="M11" s="2">
        <v>5.5564033057995825</v>
      </c>
      <c r="N11" s="2">
        <v>5.0743762226448901</v>
      </c>
      <c r="O11" s="2">
        <v>4.118588682289559</v>
      </c>
      <c r="P11" s="2">
        <v>2.975215414127804</v>
      </c>
      <c r="Q11" s="2">
        <v>3.2667558704278914</v>
      </c>
      <c r="R11" s="2">
        <v>3.7014187484480954</v>
      </c>
    </row>
    <row r="12" spans="1:18" ht="11.25" customHeight="1" x14ac:dyDescent="0.25">
      <c r="A12" s="52" t="s">
        <v>16</v>
      </c>
      <c r="B12" s="53" t="s">
        <v>17</v>
      </c>
      <c r="C12" s="1">
        <v>12.209732981543731</v>
      </c>
      <c r="D12" s="1">
        <v>10.248219289442059</v>
      </c>
      <c r="E12" s="1">
        <v>13.091703206918718</v>
      </c>
      <c r="F12" s="1">
        <v>7.4716311179557344</v>
      </c>
      <c r="G12" s="1">
        <v>5.0512234821836026</v>
      </c>
      <c r="H12" s="1">
        <v>5.0347490415762399</v>
      </c>
      <c r="I12" s="1">
        <v>4.2894498368217127</v>
      </c>
      <c r="J12" s="1">
        <v>4.4217193509602817</v>
      </c>
      <c r="K12" s="1">
        <v>3.9047184303212963</v>
      </c>
      <c r="L12" s="1">
        <v>4.0637370331205611</v>
      </c>
      <c r="M12" s="1">
        <v>5.5564033057995825</v>
      </c>
      <c r="N12" s="1">
        <v>5.0743762226448901</v>
      </c>
      <c r="O12" s="1">
        <v>4.118588682289559</v>
      </c>
      <c r="P12" s="1">
        <v>2.975215414127804</v>
      </c>
      <c r="Q12" s="1">
        <v>3.2667558704278914</v>
      </c>
      <c r="R12" s="1">
        <v>3.7014187484480954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1.8330730178375416</v>
      </c>
      <c r="D15" s="3">
        <v>0.86713604123032439</v>
      </c>
      <c r="E15" s="3">
        <v>0.52723614195287172</v>
      </c>
      <c r="F15" s="3">
        <v>0.92681405747130563</v>
      </c>
      <c r="G15" s="3">
        <v>0.50613367130759346</v>
      </c>
      <c r="H15" s="3">
        <v>0.58931102359508669</v>
      </c>
      <c r="I15" s="3">
        <v>0.32214699351583648</v>
      </c>
      <c r="J15" s="3">
        <v>0.40820983990584353</v>
      </c>
      <c r="K15" s="3">
        <v>0.36850674027652103</v>
      </c>
      <c r="L15" s="3">
        <v>0.24544382267586817</v>
      </c>
      <c r="M15" s="3">
        <v>0.22443075806860138</v>
      </c>
      <c r="N15" s="3">
        <v>0.32846436524093564</v>
      </c>
      <c r="O15" s="3">
        <v>0.30045058621214171</v>
      </c>
      <c r="P15" s="3">
        <v>1.7602359742918895E-2</v>
      </c>
      <c r="Q15" s="3">
        <v>4.6008166635848564E-2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1.4438434683941954</v>
      </c>
      <c r="D16" s="2">
        <v>0.56755051309416105</v>
      </c>
      <c r="E16" s="2">
        <v>0.21926451828119065</v>
      </c>
      <c r="F16" s="2">
        <v>0.41250903746872647</v>
      </c>
      <c r="G16" s="2">
        <v>1.8434119561816321E-2</v>
      </c>
      <c r="H16" s="2">
        <v>1.3291745641196116E-2</v>
      </c>
      <c r="I16" s="2">
        <v>9.1673390446744815E-2</v>
      </c>
      <c r="J16" s="2">
        <v>8.43612317794417E-2</v>
      </c>
      <c r="K16" s="2">
        <v>7.4530491488562722E-2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0.38922954944334626</v>
      </c>
      <c r="D18" s="2">
        <v>0.29958552813616335</v>
      </c>
      <c r="E18" s="2">
        <v>0.30797162367168107</v>
      </c>
      <c r="F18" s="2">
        <v>0.51430502000257916</v>
      </c>
      <c r="G18" s="2">
        <v>0.48769955174577717</v>
      </c>
      <c r="H18" s="2">
        <v>0.57601927795389063</v>
      </c>
      <c r="I18" s="2">
        <v>0.23047360306909165</v>
      </c>
      <c r="J18" s="2">
        <v>0.32384860812640182</v>
      </c>
      <c r="K18" s="2">
        <v>0.29397624878795831</v>
      </c>
      <c r="L18" s="2">
        <v>0.24544382267586817</v>
      </c>
      <c r="M18" s="2">
        <v>0.22443075806860138</v>
      </c>
      <c r="N18" s="2">
        <v>0.32846436524093564</v>
      </c>
      <c r="O18" s="2">
        <v>0.30045058621214171</v>
      </c>
      <c r="P18" s="2">
        <v>1.7602359742918895E-2</v>
      </c>
      <c r="Q18" s="2">
        <v>4.6008166635848564E-2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53.630335313915225</v>
      </c>
      <c r="D21" s="4">
        <v>43.791351978754548</v>
      </c>
      <c r="E21" s="4">
        <v>38.364068547201029</v>
      </c>
      <c r="F21" s="4">
        <v>42.829759612777927</v>
      </c>
      <c r="G21" s="4">
        <v>42.020862687412595</v>
      </c>
      <c r="H21" s="4">
        <v>44.435015112317316</v>
      </c>
      <c r="I21" s="4">
        <v>42.879610311618947</v>
      </c>
      <c r="J21" s="4">
        <v>42.595102308249835</v>
      </c>
      <c r="K21" s="4">
        <v>39.027267480873221</v>
      </c>
      <c r="L21" s="4">
        <v>29.485863595029137</v>
      </c>
      <c r="M21" s="4">
        <v>23.985052012247394</v>
      </c>
      <c r="N21" s="4">
        <v>29.599593331094471</v>
      </c>
      <c r="O21" s="4">
        <v>24.825164286103394</v>
      </c>
      <c r="P21" s="4">
        <v>24.131277141995191</v>
      </c>
      <c r="Q21" s="4">
        <v>25.177717401410494</v>
      </c>
      <c r="R21" s="4">
        <v>22.6823613339342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53.630335313915225</v>
      </c>
      <c r="D30" s="3">
        <v>43.791351978754548</v>
      </c>
      <c r="E30" s="3">
        <v>38.364068547201029</v>
      </c>
      <c r="F30" s="3">
        <v>42.829759612777927</v>
      </c>
      <c r="G30" s="3">
        <v>42.020862687412595</v>
      </c>
      <c r="H30" s="3">
        <v>44.435015112317316</v>
      </c>
      <c r="I30" s="3">
        <v>42.879610311618947</v>
      </c>
      <c r="J30" s="3">
        <v>42.595102308249835</v>
      </c>
      <c r="K30" s="3">
        <v>39.027267480873221</v>
      </c>
      <c r="L30" s="3">
        <v>29.485863595029137</v>
      </c>
      <c r="M30" s="3">
        <v>23.985052012247394</v>
      </c>
      <c r="N30" s="3">
        <v>29.599593331094471</v>
      </c>
      <c r="O30" s="3">
        <v>24.825164286103394</v>
      </c>
      <c r="P30" s="3">
        <v>24.131277141995191</v>
      </c>
      <c r="Q30" s="3">
        <v>25.177717401410494</v>
      </c>
      <c r="R30" s="3">
        <v>22.6823613339342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23.094002882455246</v>
      </c>
      <c r="D34" s="2">
        <v>9.282874006410692</v>
      </c>
      <c r="E34" s="2">
        <v>8.4451271762834601</v>
      </c>
      <c r="F34" s="2">
        <v>9.9171342739968473</v>
      </c>
      <c r="G34" s="2">
        <v>10.039649045674469</v>
      </c>
      <c r="H34" s="2">
        <v>11.637008464400919</v>
      </c>
      <c r="I34" s="2">
        <v>13.472188856539569</v>
      </c>
      <c r="J34" s="2">
        <v>13.782739068940293</v>
      </c>
      <c r="K34" s="2">
        <v>12.552328462017174</v>
      </c>
      <c r="L34" s="2">
        <v>9.2758224404408711</v>
      </c>
      <c r="M34" s="2">
        <v>13.180250116397387</v>
      </c>
      <c r="N34" s="2">
        <v>11.579547902821538</v>
      </c>
      <c r="O34" s="2">
        <v>11.991651007765247</v>
      </c>
      <c r="P34" s="2">
        <v>11.14948829771167</v>
      </c>
      <c r="Q34" s="2">
        <v>10.024969140085295</v>
      </c>
      <c r="R34" s="2">
        <v>7.1935400929507187</v>
      </c>
    </row>
    <row r="35" spans="1:18" ht="11.25" customHeight="1" x14ac:dyDescent="0.25">
      <c r="A35" s="50" t="s">
        <v>324</v>
      </c>
      <c r="B35" s="51" t="s">
        <v>325</v>
      </c>
      <c r="C35" s="2">
        <v>1.6674314401505068E-4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2.1442992764292186E-3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1.6674314401505068E-4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2.1442992764292186E-3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0.14058640091320748</v>
      </c>
      <c r="D38" s="2">
        <v>0.18780802686012893</v>
      </c>
      <c r="E38" s="2">
        <v>0.12477480710584268</v>
      </c>
      <c r="F38" s="2">
        <v>5.9663457905980481E-2</v>
      </c>
      <c r="G38" s="2">
        <v>0</v>
      </c>
      <c r="H38" s="2">
        <v>9.3770288548647635E-2</v>
      </c>
      <c r="I38" s="2">
        <v>0.10354325753579743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1.0490259738883714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0.14058640091320748</v>
      </c>
      <c r="D41" s="1">
        <v>0.18780802686012893</v>
      </c>
      <c r="E41" s="1">
        <v>0.12477480710584268</v>
      </c>
      <c r="F41" s="1">
        <v>5.9663457905980481E-2</v>
      </c>
      <c r="G41" s="1">
        <v>0</v>
      </c>
      <c r="H41" s="1">
        <v>9.3770288548647635E-2</v>
      </c>
      <c r="I41" s="1">
        <v>0.10354325753579743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1.0490259738883714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13.03521572366571</v>
      </c>
      <c r="D43" s="2">
        <v>13.112750609929252</v>
      </c>
      <c r="E43" s="2">
        <v>11.980715636083957</v>
      </c>
      <c r="F43" s="2">
        <v>12.090013975268766</v>
      </c>
      <c r="G43" s="2">
        <v>12.180399259886595</v>
      </c>
      <c r="H43" s="2">
        <v>8.7462628931872342</v>
      </c>
      <c r="I43" s="2">
        <v>8.6430998769196492</v>
      </c>
      <c r="J43" s="2">
        <v>9.5280618388850797</v>
      </c>
      <c r="K43" s="2">
        <v>8.5651896567539048</v>
      </c>
      <c r="L43" s="2">
        <v>3.4665693462129377</v>
      </c>
      <c r="M43" s="2">
        <v>4.5519530069049825</v>
      </c>
      <c r="N43" s="2">
        <v>4.3782256691071302</v>
      </c>
      <c r="O43" s="2">
        <v>5.1532364949284624</v>
      </c>
      <c r="P43" s="2">
        <v>4.66382152918084</v>
      </c>
      <c r="Q43" s="2">
        <v>5.1206898812202475</v>
      </c>
      <c r="R43" s="2">
        <v>5.2329024704822658</v>
      </c>
    </row>
    <row r="44" spans="1:18" ht="11.25" customHeight="1" x14ac:dyDescent="0.25">
      <c r="A44" s="50" t="s">
        <v>328</v>
      </c>
      <c r="B44" s="51" t="s">
        <v>61</v>
      </c>
      <c r="C44" s="2">
        <v>17.360363563737042</v>
      </c>
      <c r="D44" s="2">
        <v>21.207919335554472</v>
      </c>
      <c r="E44" s="2">
        <v>17.813450927727768</v>
      </c>
      <c r="F44" s="2">
        <v>16.244510229384041</v>
      </c>
      <c r="G44" s="2">
        <v>15.288648968563852</v>
      </c>
      <c r="H44" s="2">
        <v>19.284109599111147</v>
      </c>
      <c r="I44" s="2">
        <v>20.180022934432081</v>
      </c>
      <c r="J44" s="2">
        <v>18.72422034154382</v>
      </c>
      <c r="K44" s="2">
        <v>14.296778084054887</v>
      </c>
      <c r="L44" s="2">
        <v>14.171604177336295</v>
      </c>
      <c r="M44" s="2">
        <v>4.8150232391411008</v>
      </c>
      <c r="N44" s="2">
        <v>12.207802505158169</v>
      </c>
      <c r="O44" s="2">
        <v>7.2410643136304529</v>
      </c>
      <c r="P44" s="2">
        <v>8.0064042469126644</v>
      </c>
      <c r="Q44" s="2">
        <v>8.7659808196168214</v>
      </c>
      <c r="R44" s="2">
        <v>9.2750767211076681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4.5184376762222938</v>
      </c>
      <c r="G45" s="2">
        <v>4.5121654132876836</v>
      </c>
      <c r="H45" s="2">
        <v>4.67386386706937</v>
      </c>
      <c r="I45" s="2">
        <v>0.48075538619185565</v>
      </c>
      <c r="J45" s="2">
        <v>0.55793675960421896</v>
      </c>
      <c r="K45" s="2">
        <v>3.6129712780472532</v>
      </c>
      <c r="L45" s="2">
        <v>2.5718676310390354</v>
      </c>
      <c r="M45" s="2">
        <v>1.4378256498039235</v>
      </c>
      <c r="N45" s="2">
        <v>1.4340172540076328</v>
      </c>
      <c r="O45" s="2">
        <v>0.43921246977923173</v>
      </c>
      <c r="P45" s="2">
        <v>0.3115630681900185</v>
      </c>
      <c r="Q45" s="2">
        <v>0.21705158659976001</v>
      </c>
      <c r="R45" s="2">
        <v>0.98084204939354636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4.5184376762222938</v>
      </c>
      <c r="G49" s="1">
        <v>4.5085537085238432</v>
      </c>
      <c r="H49" s="1">
        <v>4.67386386706937</v>
      </c>
      <c r="I49" s="1">
        <v>0.48075538619185565</v>
      </c>
      <c r="J49" s="1">
        <v>0.55793675960421896</v>
      </c>
      <c r="K49" s="1">
        <v>3.6129712780472532</v>
      </c>
      <c r="L49" s="1">
        <v>2.5718676310390354</v>
      </c>
      <c r="M49" s="1">
        <v>1.4378256498039235</v>
      </c>
      <c r="N49" s="1">
        <v>1.4340172540076328</v>
      </c>
      <c r="O49" s="1">
        <v>0.32636403598896391</v>
      </c>
      <c r="P49" s="1">
        <v>0.27635428803101952</v>
      </c>
      <c r="Q49" s="1">
        <v>0.21705158659976001</v>
      </c>
      <c r="R49" s="1">
        <v>0.98084204939354636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3.6117047638408702E-3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0.11284843379026784</v>
      </c>
      <c r="P51" s="1">
        <v>3.5208780158998969E-2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165.91522436360523</v>
      </c>
      <c r="D52" s="4">
        <v>185.7986653579745</v>
      </c>
      <c r="E52" s="4">
        <v>166.7819179382974</v>
      </c>
      <c r="F52" s="4">
        <v>160.57458999461903</v>
      </c>
      <c r="G52" s="4">
        <v>161.63729434164213</v>
      </c>
      <c r="H52" s="4">
        <v>163.1498945014545</v>
      </c>
      <c r="I52" s="4">
        <v>164.5655232428951</v>
      </c>
      <c r="J52" s="4">
        <v>164.64916131658507</v>
      </c>
      <c r="K52" s="4">
        <v>152.43918919800882</v>
      </c>
      <c r="L52" s="4">
        <v>187.33038876604687</v>
      </c>
      <c r="M52" s="4">
        <v>254.90965057118098</v>
      </c>
      <c r="N52" s="4">
        <v>275.68485035282055</v>
      </c>
      <c r="O52" s="4">
        <v>243.25813752031695</v>
      </c>
      <c r="P52" s="4">
        <v>255.86946495359967</v>
      </c>
      <c r="Q52" s="4">
        <v>248.37140479377427</v>
      </c>
      <c r="R52" s="4">
        <v>240.64563125333061</v>
      </c>
    </row>
    <row r="53" spans="1:18" ht="11.25" customHeight="1" x14ac:dyDescent="0.25">
      <c r="A53" s="48" t="s">
        <v>76</v>
      </c>
      <c r="B53" s="49" t="s">
        <v>77</v>
      </c>
      <c r="C53" s="3">
        <v>165.74311760913264</v>
      </c>
      <c r="D53" s="3">
        <v>185.5383452183921</v>
      </c>
      <c r="E53" s="3">
        <v>166.51283605949507</v>
      </c>
      <c r="F53" s="3">
        <v>160.35558405517244</v>
      </c>
      <c r="G53" s="3">
        <v>161.47676735126228</v>
      </c>
      <c r="H53" s="3">
        <v>163.08113272862823</v>
      </c>
      <c r="I53" s="3">
        <v>164.44239291031641</v>
      </c>
      <c r="J53" s="3">
        <v>164.50015968178121</v>
      </c>
      <c r="K53" s="3">
        <v>152.27146284039412</v>
      </c>
      <c r="L53" s="3">
        <v>187.17637793266658</v>
      </c>
      <c r="M53" s="3">
        <v>254.78976467744278</v>
      </c>
      <c r="N53" s="3">
        <v>275.57899610014914</v>
      </c>
      <c r="O53" s="3">
        <v>243.17587535809361</v>
      </c>
      <c r="P53" s="3">
        <v>255.84664101962071</v>
      </c>
      <c r="Q53" s="3">
        <v>248.32250140175648</v>
      </c>
      <c r="R53" s="3">
        <v>240.56591866554467</v>
      </c>
    </row>
    <row r="54" spans="1:18" ht="11.25" customHeight="1" x14ac:dyDescent="0.25">
      <c r="A54" s="48" t="s">
        <v>331</v>
      </c>
      <c r="B54" s="49" t="s">
        <v>332</v>
      </c>
      <c r="C54" s="3">
        <v>0.17210675447260709</v>
      </c>
      <c r="D54" s="3">
        <v>0.26032013958241496</v>
      </c>
      <c r="E54" s="3">
        <v>0.26908187880231732</v>
      </c>
      <c r="F54" s="3">
        <v>0.21900593944659721</v>
      </c>
      <c r="G54" s="3">
        <v>0.16052699037985341</v>
      </c>
      <c r="H54" s="3">
        <v>6.876177282626629E-2</v>
      </c>
      <c r="I54" s="3">
        <v>0.12313033257867016</v>
      </c>
      <c r="J54" s="3">
        <v>0.14900163480384099</v>
      </c>
      <c r="K54" s="3">
        <v>0.1677263576146889</v>
      </c>
      <c r="L54" s="3">
        <v>0.15401083338026994</v>
      </c>
      <c r="M54" s="3">
        <v>0.1198858937381993</v>
      </c>
      <c r="N54" s="3">
        <v>0.10585425267142001</v>
      </c>
      <c r="O54" s="3">
        <v>8.2262162223357985E-2</v>
      </c>
      <c r="P54" s="3">
        <v>2.2823933978979902E-2</v>
      </c>
      <c r="Q54" s="3">
        <v>4.8903392017792986E-2</v>
      </c>
      <c r="R54" s="3">
        <v>7.9712587785920497E-2</v>
      </c>
    </row>
    <row r="55" spans="1:18" ht="11.25" customHeight="1" x14ac:dyDescent="0.25">
      <c r="A55" s="50" t="s">
        <v>78</v>
      </c>
      <c r="B55" s="51" t="s">
        <v>79</v>
      </c>
      <c r="C55" s="2">
        <v>6.8409372968509366E-2</v>
      </c>
      <c r="D55" s="2">
        <v>6.5292539417875772E-2</v>
      </c>
      <c r="E55" s="2">
        <v>6.2858215190689987E-2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4.1035551999405772E-3</v>
      </c>
      <c r="O55" s="2">
        <v>3.6427516347828973E-3</v>
      </c>
      <c r="P55" s="2">
        <v>8.0547797942855104E-4</v>
      </c>
      <c r="Q55" s="2">
        <v>1.8810538401107428E-3</v>
      </c>
      <c r="R55" s="2">
        <v>2.7483818923702721E-3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1.4734379807301346E-2</v>
      </c>
      <c r="D57" s="2">
        <v>1.4193766659616948E-2</v>
      </c>
      <c r="E57" s="2">
        <v>1.4502729861649501E-2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8.8963001696796398E-2</v>
      </c>
      <c r="D58" s="2">
        <v>0.18083383350492227</v>
      </c>
      <c r="E58" s="2">
        <v>0.19172093374997784</v>
      </c>
      <c r="F58" s="2">
        <v>0.21900593944659721</v>
      </c>
      <c r="G58" s="2">
        <v>0.16052699037985341</v>
      </c>
      <c r="H58" s="2">
        <v>6.876177282626629E-2</v>
      </c>
      <c r="I58" s="2">
        <v>0.12313033257867016</v>
      </c>
      <c r="J58" s="2">
        <v>0.14900163480384099</v>
      </c>
      <c r="K58" s="2">
        <v>0.1677263576146889</v>
      </c>
      <c r="L58" s="2">
        <v>0.15401083338026994</v>
      </c>
      <c r="M58" s="2">
        <v>0.1198858937381993</v>
      </c>
      <c r="N58" s="2">
        <v>0.10175069747147944</v>
      </c>
      <c r="O58" s="2">
        <v>7.8619410588575092E-2</v>
      </c>
      <c r="P58" s="2">
        <v>2.2018455999551351E-2</v>
      </c>
      <c r="Q58" s="2">
        <v>4.7022338177682241E-2</v>
      </c>
      <c r="R58" s="2">
        <v>7.6964205893550228E-2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2.5253998714063357</v>
      </c>
      <c r="D60" s="4">
        <v>2.8634505177196288</v>
      </c>
      <c r="E60" s="4">
        <v>2.5624730201418413</v>
      </c>
      <c r="F60" s="4">
        <v>2.4642120754286982</v>
      </c>
      <c r="G60" s="4">
        <v>2.9213532541653748</v>
      </c>
      <c r="H60" s="4">
        <v>2.8298361925077988</v>
      </c>
      <c r="I60" s="4">
        <v>3.0709101982104721</v>
      </c>
      <c r="J60" s="4">
        <v>3.5499433513278476</v>
      </c>
      <c r="K60" s="4">
        <v>4.2675379695770426</v>
      </c>
      <c r="L60" s="4">
        <v>5.088634563048819</v>
      </c>
      <c r="M60" s="4">
        <v>7.4328067581230899</v>
      </c>
      <c r="N60" s="4">
        <v>4.6085397791951905</v>
      </c>
      <c r="O60" s="4">
        <v>13.004985184945207</v>
      </c>
      <c r="P60" s="4">
        <v>4.002226463295032</v>
      </c>
      <c r="Q60" s="4">
        <v>2.8730983389578557</v>
      </c>
      <c r="R60" s="4">
        <v>5.7583583294534648</v>
      </c>
    </row>
    <row r="61" spans="1:18" ht="11.25" customHeight="1" x14ac:dyDescent="0.25">
      <c r="A61" s="46" t="s">
        <v>89</v>
      </c>
      <c r="B61" s="47" t="s">
        <v>90</v>
      </c>
      <c r="C61" s="4">
        <v>0.33565037536237802</v>
      </c>
      <c r="D61" s="4">
        <v>0.33712784949711683</v>
      </c>
      <c r="E61" s="4">
        <v>0.32186468536275309</v>
      </c>
      <c r="F61" s="4">
        <v>0.52161757288702182</v>
      </c>
      <c r="G61" s="4">
        <v>0.45728969446527834</v>
      </c>
      <c r="H61" s="4">
        <v>2.5149472099648364</v>
      </c>
      <c r="I61" s="4">
        <v>0.73562083511294662</v>
      </c>
      <c r="J61" s="4">
        <v>0.70803826703742723</v>
      </c>
      <c r="K61" s="4">
        <v>0.61660363682095598</v>
      </c>
      <c r="L61" s="4">
        <v>0.5352370382426147</v>
      </c>
      <c r="M61" s="4">
        <v>0.59177690574084663</v>
      </c>
      <c r="N61" s="4">
        <v>0.61197141313133507</v>
      </c>
      <c r="O61" s="4">
        <v>0.15764780492725861</v>
      </c>
      <c r="P61" s="4">
        <v>0.48712293596700335</v>
      </c>
      <c r="Q61" s="4">
        <v>0.48858077301905295</v>
      </c>
      <c r="R61" s="4">
        <v>0.44659057887748743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7.8359691015767363E-4</v>
      </c>
      <c r="I64" s="3">
        <v>0</v>
      </c>
      <c r="J64" s="3">
        <v>6.8502449548491487E-3</v>
      </c>
      <c r="K64" s="3">
        <v>6.2393147700275965E-3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7.8359691015767363E-4</v>
      </c>
      <c r="I65" s="2">
        <v>0</v>
      </c>
      <c r="J65" s="2">
        <v>6.8502449548491487E-3</v>
      </c>
      <c r="K65" s="2">
        <v>6.2393147700275965E-3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0.33565037536237802</v>
      </c>
      <c r="D68" s="3">
        <v>0.33712784949711683</v>
      </c>
      <c r="E68" s="3">
        <v>0.32186468536275309</v>
      </c>
      <c r="F68" s="3">
        <v>0.52161757288702182</v>
      </c>
      <c r="G68" s="3">
        <v>0.45728969446527834</v>
      </c>
      <c r="H68" s="3">
        <v>2.5141636130546789</v>
      </c>
      <c r="I68" s="3">
        <v>0.73562083511294662</v>
      </c>
      <c r="J68" s="3">
        <v>0.70118802208257813</v>
      </c>
      <c r="K68" s="3">
        <v>0.61036432205092839</v>
      </c>
      <c r="L68" s="3">
        <v>0.5352370382426147</v>
      </c>
      <c r="M68" s="3">
        <v>0.59177690574084663</v>
      </c>
      <c r="N68" s="3">
        <v>0.61197141313133507</v>
      </c>
      <c r="O68" s="3">
        <v>0.15764780492725861</v>
      </c>
      <c r="P68" s="3">
        <v>0.48712293596700335</v>
      </c>
      <c r="Q68" s="3">
        <v>0.48858077301905295</v>
      </c>
      <c r="R68" s="3">
        <v>0.44659057887748743</v>
      </c>
    </row>
    <row r="69" spans="1:18" ht="11.25" customHeight="1" x14ac:dyDescent="0.25">
      <c r="A69" s="50" t="s">
        <v>559</v>
      </c>
      <c r="B69" s="51" t="s">
        <v>101</v>
      </c>
      <c r="C69" s="2">
        <v>0.33565037536237802</v>
      </c>
      <c r="D69" s="2">
        <v>0.33712784949711683</v>
      </c>
      <c r="E69" s="2">
        <v>0.32186468536275309</v>
      </c>
      <c r="F69" s="2">
        <v>0.36731145708205493</v>
      </c>
      <c r="G69" s="2">
        <v>0.33112784935671774</v>
      </c>
      <c r="H69" s="2">
        <v>2.4068695248202849</v>
      </c>
      <c r="I69" s="2">
        <v>0.62147857970338904</v>
      </c>
      <c r="J69" s="2">
        <v>0.58427021313030802</v>
      </c>
      <c r="K69" s="2">
        <v>0.6062691785432045</v>
      </c>
      <c r="L69" s="2">
        <v>0.52700549027103127</v>
      </c>
      <c r="M69" s="2">
        <v>0.57605729139599582</v>
      </c>
      <c r="N69" s="2">
        <v>0.58636265741946147</v>
      </c>
      <c r="O69" s="2">
        <v>0.11911021714673239</v>
      </c>
      <c r="P69" s="2">
        <v>0.44315864025922075</v>
      </c>
      <c r="Q69" s="2">
        <v>0.40771226596642568</v>
      </c>
      <c r="R69" s="2">
        <v>0.35564124563143662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2.4475920999855346E-2</v>
      </c>
      <c r="G71" s="2">
        <v>2.3125684737519487E-2</v>
      </c>
      <c r="H71" s="2">
        <v>4.6686727422668994E-3</v>
      </c>
      <c r="I71" s="2">
        <v>2.2761275614677012E-2</v>
      </c>
      <c r="J71" s="2">
        <v>2.2544627809502071E-2</v>
      </c>
      <c r="K71" s="2">
        <v>4.0951435077239374E-3</v>
      </c>
      <c r="L71" s="2">
        <v>8.2315479715834427E-3</v>
      </c>
      <c r="M71" s="2">
        <v>1.5719614344850832E-2</v>
      </c>
      <c r="N71" s="2">
        <v>2.5608755711873633E-2</v>
      </c>
      <c r="O71" s="2">
        <v>3.8537587780526204E-2</v>
      </c>
      <c r="P71" s="2">
        <v>4.3964295707782597E-2</v>
      </c>
      <c r="Q71" s="2">
        <v>8.086850705262727E-2</v>
      </c>
      <c r="R71" s="2">
        <v>9.0949333246050784E-2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0.1298301948051116</v>
      </c>
      <c r="G72" s="2">
        <v>7.784808633003594E-2</v>
      </c>
      <c r="H72" s="2">
        <v>8.2195110831242549E-2</v>
      </c>
      <c r="I72" s="2">
        <v>9.1380979794880607E-2</v>
      </c>
      <c r="J72" s="2">
        <v>9.4373181142767992E-2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2.5188074041005232E-2</v>
      </c>
      <c r="H73" s="2">
        <v>2.0430304660884507E-2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2.5188074041005232E-2</v>
      </c>
      <c r="H77" s="1">
        <v>2.0430304660884507E-2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169.83758387851816</v>
      </c>
      <c r="D79" s="4">
        <v>159.38927694982527</v>
      </c>
      <c r="E79" s="4">
        <v>162.18684027034422</v>
      </c>
      <c r="F79" s="4">
        <v>159.11991388278736</v>
      </c>
      <c r="G79" s="4">
        <v>169.74228201717611</v>
      </c>
      <c r="H79" s="4">
        <v>198.97789674024506</v>
      </c>
      <c r="I79" s="4">
        <v>228.88163087447452</v>
      </c>
      <c r="J79" s="4">
        <v>237.13825291080087</v>
      </c>
      <c r="K79" s="4">
        <v>225.24527267722158</v>
      </c>
      <c r="L79" s="4">
        <v>152.69955591955662</v>
      </c>
      <c r="M79" s="4">
        <v>186.53511136380544</v>
      </c>
      <c r="N79" s="4">
        <v>172.22416308541085</v>
      </c>
      <c r="O79" s="4">
        <v>198.65441768152422</v>
      </c>
      <c r="P79" s="4">
        <v>208.26074921467512</v>
      </c>
      <c r="Q79" s="4">
        <v>218.91171302685086</v>
      </c>
      <c r="R79" s="4">
        <v>231.24443570399987</v>
      </c>
    </row>
    <row r="80" spans="1:18" ht="11.25" customHeight="1" x14ac:dyDescent="0.25">
      <c r="A80" s="59" t="s">
        <v>560</v>
      </c>
      <c r="B80" s="47">
        <v>7200</v>
      </c>
      <c r="C80" s="4">
        <v>1.1117780733391183E-3</v>
      </c>
      <c r="D80" s="4">
        <v>4.1904676490249124E-4</v>
      </c>
      <c r="E80" s="4">
        <v>1.5697247207682207E-3</v>
      </c>
      <c r="F80" s="4">
        <v>0.13501192797001757</v>
      </c>
      <c r="G80" s="4">
        <v>8.0367590041245066E-2</v>
      </c>
      <c r="H80" s="4">
        <v>8.4011340277791044E-2</v>
      </c>
      <c r="I80" s="4">
        <v>9.3842010714981675E-2</v>
      </c>
      <c r="J80" s="4">
        <v>0.1085167231775184</v>
      </c>
      <c r="K80" s="4">
        <v>0.32736850291534192</v>
      </c>
      <c r="L80" s="4">
        <v>0.28538240749190991</v>
      </c>
      <c r="M80" s="4">
        <v>0.27192830557218545</v>
      </c>
      <c r="N80" s="4">
        <v>0.26546902524630989</v>
      </c>
      <c r="O80" s="4">
        <v>0.26271840074519592</v>
      </c>
      <c r="P80" s="4">
        <v>1.8081107919935699</v>
      </c>
      <c r="Q80" s="4">
        <v>1.698947767381159</v>
      </c>
      <c r="R80" s="4">
        <v>1.8936216363220502</v>
      </c>
    </row>
    <row r="81" spans="1:18" ht="11.25" customHeight="1" x14ac:dyDescent="0.25">
      <c r="A81" s="48" t="s">
        <v>119</v>
      </c>
      <c r="B81" s="49" t="s">
        <v>120</v>
      </c>
      <c r="C81" s="3">
        <v>1.1117780733391183E-3</v>
      </c>
      <c r="D81" s="3">
        <v>4.1904676490249124E-4</v>
      </c>
      <c r="E81" s="3">
        <v>1.5697247207682207E-3</v>
      </c>
      <c r="F81" s="3">
        <v>1.1798474964163361E-3</v>
      </c>
      <c r="G81" s="3">
        <v>2.512583381511801E-3</v>
      </c>
      <c r="H81" s="3">
        <v>1.8162297259373826E-3</v>
      </c>
      <c r="I81" s="3">
        <v>2.4733618034758812E-3</v>
      </c>
      <c r="J81" s="3">
        <v>1.1532598860991755E-2</v>
      </c>
      <c r="K81" s="3">
        <v>0.32736850291534192</v>
      </c>
      <c r="L81" s="3">
        <v>0.28538240749190991</v>
      </c>
      <c r="M81" s="3">
        <v>0.27192830557218545</v>
      </c>
      <c r="N81" s="3">
        <v>0.26546902524630989</v>
      </c>
      <c r="O81" s="3">
        <v>0.26271840074519592</v>
      </c>
      <c r="P81" s="3">
        <v>1.8081107919935699</v>
      </c>
      <c r="Q81" s="3">
        <v>1.698947767381159</v>
      </c>
      <c r="R81" s="3">
        <v>1.8936216363220502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0.13383208047360123</v>
      </c>
      <c r="G82" s="3">
        <v>7.7855006659733259E-2</v>
      </c>
      <c r="H82" s="3">
        <v>8.2195110551853662E-2</v>
      </c>
      <c r="I82" s="3">
        <v>9.1368648911505798E-2</v>
      </c>
      <c r="J82" s="3">
        <v>9.6984124316526643E-2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444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5390.472772798299</v>
      </c>
      <c r="D2" s="30">
        <v>5543.0293809145342</v>
      </c>
      <c r="E2" s="30">
        <v>5430.9904050049081</v>
      </c>
      <c r="F2" s="30">
        <v>5073.1207081063385</v>
      </c>
      <c r="G2" s="30">
        <v>5087.6618666653867</v>
      </c>
      <c r="H2" s="30">
        <v>4920.8231977652213</v>
      </c>
      <c r="I2" s="30">
        <v>4798.6292852179249</v>
      </c>
      <c r="J2" s="30">
        <v>4824.9271673230487</v>
      </c>
      <c r="K2" s="30">
        <v>4546.3524130592104</v>
      </c>
      <c r="L2" s="30">
        <v>4074.8234314579231</v>
      </c>
      <c r="M2" s="30">
        <v>4402.8654178882434</v>
      </c>
      <c r="N2" s="30">
        <v>4593.2469944363238</v>
      </c>
      <c r="O2" s="30">
        <v>4514.024559249965</v>
      </c>
      <c r="P2" s="30">
        <v>4511.1639577928318</v>
      </c>
      <c r="Q2" s="30">
        <v>4386.7056288403473</v>
      </c>
      <c r="R2" s="30">
        <v>4545.3630446960269</v>
      </c>
    </row>
    <row r="3" spans="1:18" ht="11.25" customHeight="1" x14ac:dyDescent="0.25">
      <c r="A3" s="46" t="s">
        <v>4</v>
      </c>
      <c r="B3" s="47" t="s">
        <v>5</v>
      </c>
      <c r="C3" s="4">
        <v>469.92756249660368</v>
      </c>
      <c r="D3" s="4">
        <v>439.12329595481845</v>
      </c>
      <c r="E3" s="4">
        <v>408.8719373578503</v>
      </c>
      <c r="F3" s="4">
        <v>323.30940584441657</v>
      </c>
      <c r="G3" s="4">
        <v>270.05500513494815</v>
      </c>
      <c r="H3" s="4">
        <v>292.45246977453496</v>
      </c>
      <c r="I3" s="4">
        <v>265.56622436808505</v>
      </c>
      <c r="J3" s="4">
        <v>277.21816116698545</v>
      </c>
      <c r="K3" s="4">
        <v>206.3718709738244</v>
      </c>
      <c r="L3" s="4">
        <v>99.053736437671034</v>
      </c>
      <c r="M3" s="4">
        <v>104.95726355536445</v>
      </c>
      <c r="N3" s="4">
        <v>137.01980374785327</v>
      </c>
      <c r="O3" s="4">
        <v>125.37614966495926</v>
      </c>
      <c r="P3" s="4">
        <v>85.421982338917118</v>
      </c>
      <c r="Q3" s="4">
        <v>106.86918575572182</v>
      </c>
      <c r="R3" s="4">
        <v>110.13939716042788</v>
      </c>
    </row>
    <row r="4" spans="1:18" ht="11.25" customHeight="1" x14ac:dyDescent="0.25">
      <c r="A4" s="48" t="s">
        <v>304</v>
      </c>
      <c r="B4" s="49" t="s">
        <v>305</v>
      </c>
      <c r="C4" s="3">
        <v>387.61475087982404</v>
      </c>
      <c r="D4" s="3">
        <v>391.57814153534389</v>
      </c>
      <c r="E4" s="3">
        <v>356.98146526694757</v>
      </c>
      <c r="F4" s="3">
        <v>264.44980214043852</v>
      </c>
      <c r="G4" s="3">
        <v>218.17407807254017</v>
      </c>
      <c r="H4" s="3">
        <v>235.83522839002578</v>
      </c>
      <c r="I4" s="3">
        <v>198.36093241765502</v>
      </c>
      <c r="J4" s="3">
        <v>219.03819902794191</v>
      </c>
      <c r="K4" s="3">
        <v>171.42810980969611</v>
      </c>
      <c r="L4" s="3">
        <v>95.96458122785009</v>
      </c>
      <c r="M4" s="3">
        <v>102.17223335719864</v>
      </c>
      <c r="N4" s="3">
        <v>131.07278551517524</v>
      </c>
      <c r="O4" s="3">
        <v>122.81456896586667</v>
      </c>
      <c r="P4" s="3">
        <v>83.659172714495014</v>
      </c>
      <c r="Q4" s="3">
        <v>96.587785843880638</v>
      </c>
      <c r="R4" s="3">
        <v>99.075241479714037</v>
      </c>
    </row>
    <row r="5" spans="1:18" ht="11.25" customHeight="1" x14ac:dyDescent="0.25">
      <c r="A5" s="50" t="s">
        <v>306</v>
      </c>
      <c r="B5" s="51" t="s">
        <v>307</v>
      </c>
      <c r="C5" s="2">
        <v>146.32503160364411</v>
      </c>
      <c r="D5" s="2">
        <v>184.04925934718352</v>
      </c>
      <c r="E5" s="2">
        <v>165.64121018370591</v>
      </c>
      <c r="F5" s="2">
        <v>144.97632070056937</v>
      </c>
      <c r="G5" s="2">
        <v>108.23908886290405</v>
      </c>
      <c r="H5" s="2">
        <v>120.16962723574002</v>
      </c>
      <c r="I5" s="2">
        <v>94.58456946395647</v>
      </c>
      <c r="J5" s="2">
        <v>101.24431453432912</v>
      </c>
      <c r="K5" s="2">
        <v>96.988908048213489</v>
      </c>
      <c r="L5" s="2">
        <v>50.743752682536268</v>
      </c>
      <c r="M5" s="2">
        <v>60.144296936879755</v>
      </c>
      <c r="N5" s="2">
        <v>82.841450147903956</v>
      </c>
      <c r="O5" s="2">
        <v>91.284118449760115</v>
      </c>
      <c r="P5" s="2">
        <v>56.747981446461516</v>
      </c>
      <c r="Q5" s="2">
        <v>71.562404332860169</v>
      </c>
      <c r="R5" s="2">
        <v>70.140515537892341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0.75638801324393257</v>
      </c>
      <c r="K6" s="1">
        <v>1.2876257577551238</v>
      </c>
      <c r="L6" s="1">
        <v>9.5704326827081757E-2</v>
      </c>
      <c r="M6" s="1">
        <v>9.9578553215883131E-2</v>
      </c>
      <c r="N6" s="1">
        <v>0.94408221985334229</v>
      </c>
      <c r="O6" s="1">
        <v>0.15569874274782247</v>
      </c>
      <c r="P6" s="1">
        <v>0.62784903751843713</v>
      </c>
      <c r="Q6" s="1">
        <v>0.417421958504816</v>
      </c>
      <c r="R6" s="1">
        <v>0.1760903403688992</v>
      </c>
    </row>
    <row r="7" spans="1:18" ht="11.25" customHeight="1" x14ac:dyDescent="0.25">
      <c r="A7" s="52" t="s">
        <v>8</v>
      </c>
      <c r="B7" s="53" t="s">
        <v>9</v>
      </c>
      <c r="C7" s="1">
        <v>7.3674445082206175</v>
      </c>
      <c r="D7" s="1">
        <v>19.608580373364731</v>
      </c>
      <c r="E7" s="1">
        <v>3.9935861159950945</v>
      </c>
      <c r="F7" s="1">
        <v>0</v>
      </c>
      <c r="G7" s="1">
        <v>1.673966512637866</v>
      </c>
      <c r="H7" s="1">
        <v>5.8521084491231017</v>
      </c>
      <c r="I7" s="1">
        <v>3.0271528107609518</v>
      </c>
      <c r="J7" s="1">
        <v>14.503248346498587</v>
      </c>
      <c r="K7" s="1">
        <v>0.89245424975731413</v>
      </c>
      <c r="L7" s="1">
        <v>1.0808995738862228</v>
      </c>
      <c r="M7" s="1">
        <v>0.46218311512854926</v>
      </c>
      <c r="N7" s="1">
        <v>1.441119856446184</v>
      </c>
      <c r="O7" s="1">
        <v>2.8152380684497897E-2</v>
      </c>
      <c r="P7" s="1">
        <v>0.13159971359810932</v>
      </c>
      <c r="Q7" s="1">
        <v>4.7763111664653975E-2</v>
      </c>
      <c r="R7" s="1">
        <v>2.4581364476487233E-2</v>
      </c>
    </row>
    <row r="8" spans="1:18" ht="11.25" customHeight="1" x14ac:dyDescent="0.25">
      <c r="A8" s="52" t="s">
        <v>10</v>
      </c>
      <c r="B8" s="53" t="s">
        <v>11</v>
      </c>
      <c r="C8" s="1">
        <v>138.95758709542349</v>
      </c>
      <c r="D8" s="1">
        <v>164.44067897381879</v>
      </c>
      <c r="E8" s="1">
        <v>161.64762406771081</v>
      </c>
      <c r="F8" s="1">
        <v>144.97632070056937</v>
      </c>
      <c r="G8" s="1">
        <v>106.56512235026619</v>
      </c>
      <c r="H8" s="1">
        <v>110.59767267860734</v>
      </c>
      <c r="I8" s="1">
        <v>85.667223472283453</v>
      </c>
      <c r="J8" s="1">
        <v>85.984678174586605</v>
      </c>
      <c r="K8" s="1">
        <v>90.394014005018761</v>
      </c>
      <c r="L8" s="1">
        <v>46.520389867573854</v>
      </c>
      <c r="M8" s="1">
        <v>58.409422771670897</v>
      </c>
      <c r="N8" s="1">
        <v>78.632420283118336</v>
      </c>
      <c r="O8" s="1">
        <v>91.034095426362981</v>
      </c>
      <c r="P8" s="1">
        <v>55.5231667999319</v>
      </c>
      <c r="Q8" s="1">
        <v>70.563292859191037</v>
      </c>
      <c r="R8" s="1">
        <v>69.368359159461249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3.7198461080095773</v>
      </c>
      <c r="I9" s="1">
        <v>5.8901931809120658</v>
      </c>
      <c r="J9" s="1">
        <v>0</v>
      </c>
      <c r="K9" s="1">
        <v>4.4148140356822871</v>
      </c>
      <c r="L9" s="1">
        <v>3.0467589142491085</v>
      </c>
      <c r="M9" s="1">
        <v>1.1731124968644295</v>
      </c>
      <c r="N9" s="1">
        <v>1.8238277884860996</v>
      </c>
      <c r="O9" s="1">
        <v>6.6171899964816747E-2</v>
      </c>
      <c r="P9" s="1">
        <v>0.46536589541307005</v>
      </c>
      <c r="Q9" s="1">
        <v>0.53392640349966836</v>
      </c>
      <c r="R9" s="1">
        <v>0.57148467358570409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1.4001199999999994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241.28971927617994</v>
      </c>
      <c r="D11" s="2">
        <v>207.52888218816034</v>
      </c>
      <c r="E11" s="2">
        <v>189.94013508324164</v>
      </c>
      <c r="F11" s="2">
        <v>119.47348143986915</v>
      </c>
      <c r="G11" s="2">
        <v>109.93498920963613</v>
      </c>
      <c r="H11" s="2">
        <v>115.66560115428575</v>
      </c>
      <c r="I11" s="2">
        <v>103.77636295369855</v>
      </c>
      <c r="J11" s="2">
        <v>117.79388449361278</v>
      </c>
      <c r="K11" s="2">
        <v>74.439201761482622</v>
      </c>
      <c r="L11" s="2">
        <v>45.220828545313822</v>
      </c>
      <c r="M11" s="2">
        <v>42.027936420318881</v>
      </c>
      <c r="N11" s="2">
        <v>48.231335367271292</v>
      </c>
      <c r="O11" s="2">
        <v>31.530450516106551</v>
      </c>
      <c r="P11" s="2">
        <v>26.911191268033505</v>
      </c>
      <c r="Q11" s="2">
        <v>25.02538151102047</v>
      </c>
      <c r="R11" s="2">
        <v>28.934725941821696</v>
      </c>
    </row>
    <row r="12" spans="1:18" ht="11.25" customHeight="1" x14ac:dyDescent="0.25">
      <c r="A12" s="52" t="s">
        <v>16</v>
      </c>
      <c r="B12" s="53" t="s">
        <v>17</v>
      </c>
      <c r="C12" s="1">
        <v>241.28971927617994</v>
      </c>
      <c r="D12" s="1">
        <v>207.52888218816034</v>
      </c>
      <c r="E12" s="1">
        <v>189.94013508324164</v>
      </c>
      <c r="F12" s="1">
        <v>119.47348143986915</v>
      </c>
      <c r="G12" s="1">
        <v>109.93498920963613</v>
      </c>
      <c r="H12" s="1">
        <v>115.66560115428575</v>
      </c>
      <c r="I12" s="1">
        <v>103.77636295369855</v>
      </c>
      <c r="J12" s="1">
        <v>117.79388449361278</v>
      </c>
      <c r="K12" s="1">
        <v>74.439201761482622</v>
      </c>
      <c r="L12" s="1">
        <v>45.220828545313822</v>
      </c>
      <c r="M12" s="1">
        <v>42.027936420318881</v>
      </c>
      <c r="N12" s="1">
        <v>48.231335367271292</v>
      </c>
      <c r="O12" s="1">
        <v>31.530450516106551</v>
      </c>
      <c r="P12" s="1">
        <v>26.911191268033505</v>
      </c>
      <c r="Q12" s="1">
        <v>25.02538151102047</v>
      </c>
      <c r="R12" s="1">
        <v>28.934725941821696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82.312811616779641</v>
      </c>
      <c r="D15" s="3">
        <v>47.545154419474557</v>
      </c>
      <c r="E15" s="3">
        <v>51.890472090902719</v>
      </c>
      <c r="F15" s="3">
        <v>58.859603703978067</v>
      </c>
      <c r="G15" s="3">
        <v>51.880927062407963</v>
      </c>
      <c r="H15" s="3">
        <v>56.617241384509171</v>
      </c>
      <c r="I15" s="3">
        <v>67.205291950429995</v>
      </c>
      <c r="J15" s="3">
        <v>58.179962139043525</v>
      </c>
      <c r="K15" s="3">
        <v>34.94376116412829</v>
      </c>
      <c r="L15" s="3">
        <v>3.0891552098209396</v>
      </c>
      <c r="M15" s="3">
        <v>2.7850301981658081</v>
      </c>
      <c r="N15" s="3">
        <v>5.9470182326780403</v>
      </c>
      <c r="O15" s="3">
        <v>2.5615806990925809</v>
      </c>
      <c r="P15" s="3">
        <v>1.7628096244221036</v>
      </c>
      <c r="Q15" s="3">
        <v>10.281399911841184</v>
      </c>
      <c r="R15" s="3">
        <v>11.064155680713842</v>
      </c>
    </row>
    <row r="16" spans="1:18" ht="11.25" customHeight="1" x14ac:dyDescent="0.25">
      <c r="A16" s="50" t="s">
        <v>22</v>
      </c>
      <c r="B16" s="51" t="s">
        <v>23</v>
      </c>
      <c r="C16" s="2">
        <v>57.916015834076653</v>
      </c>
      <c r="D16" s="2">
        <v>24.659790916095837</v>
      </c>
      <c r="E16" s="2">
        <v>21.696324369881417</v>
      </c>
      <c r="F16" s="2">
        <v>26.523736264126928</v>
      </c>
      <c r="G16" s="2">
        <v>23.693079517887998</v>
      </c>
      <c r="H16" s="2">
        <v>25.177783920829992</v>
      </c>
      <c r="I16" s="2">
        <v>40.992941229734079</v>
      </c>
      <c r="J16" s="2">
        <v>33.004384309951057</v>
      </c>
      <c r="K16" s="2">
        <v>27.40765886493261</v>
      </c>
      <c r="L16" s="2">
        <v>0.32411094585621575</v>
      </c>
      <c r="M16" s="2">
        <v>0.78276528997141348</v>
      </c>
      <c r="N16" s="2">
        <v>3.074277719226246</v>
      </c>
      <c r="O16" s="2">
        <v>0</v>
      </c>
      <c r="P16" s="2">
        <v>1.6070972158219594</v>
      </c>
      <c r="Q16" s="2">
        <v>9.8381197200283381</v>
      </c>
      <c r="R16" s="2">
        <v>11.064155680713842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24.396795782702988</v>
      </c>
      <c r="D18" s="2">
        <v>22.88536350337872</v>
      </c>
      <c r="E18" s="2">
        <v>30.194147721021302</v>
      </c>
      <c r="F18" s="2">
        <v>32.335867439851135</v>
      </c>
      <c r="G18" s="2">
        <v>28.187847544519961</v>
      </c>
      <c r="H18" s="2">
        <v>31.439457463679176</v>
      </c>
      <c r="I18" s="2">
        <v>26.212350720695913</v>
      </c>
      <c r="J18" s="2">
        <v>25.175577829092472</v>
      </c>
      <c r="K18" s="2">
        <v>7.5361022991956794</v>
      </c>
      <c r="L18" s="2">
        <v>2.7650442639647239</v>
      </c>
      <c r="M18" s="2">
        <v>2.0022649081943946</v>
      </c>
      <c r="N18" s="2">
        <v>2.8727405134517947</v>
      </c>
      <c r="O18" s="2">
        <v>2.5615806990925809</v>
      </c>
      <c r="P18" s="2">
        <v>0.15571240860014426</v>
      </c>
      <c r="Q18" s="2">
        <v>0.44328019181284661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791.93128243068827</v>
      </c>
      <c r="D21" s="4">
        <v>650.58720032949009</v>
      </c>
      <c r="E21" s="4">
        <v>591.85534988397319</v>
      </c>
      <c r="F21" s="4">
        <v>541.2123680113823</v>
      </c>
      <c r="G21" s="4">
        <v>517.30906386807692</v>
      </c>
      <c r="H21" s="4">
        <v>487.26162540143787</v>
      </c>
      <c r="I21" s="4">
        <v>457.89177831955675</v>
      </c>
      <c r="J21" s="4">
        <v>429.75162057248224</v>
      </c>
      <c r="K21" s="4">
        <v>392.26283984478408</v>
      </c>
      <c r="L21" s="4">
        <v>300.78458225454028</v>
      </c>
      <c r="M21" s="4">
        <v>280.93285352250973</v>
      </c>
      <c r="N21" s="4">
        <v>252.09107772610128</v>
      </c>
      <c r="O21" s="4">
        <v>167.75150185322121</v>
      </c>
      <c r="P21" s="4">
        <v>161.32705778084687</v>
      </c>
      <c r="Q21" s="4">
        <v>128.33880699170507</v>
      </c>
      <c r="R21" s="4">
        <v>138.00157952751732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791.93128243068827</v>
      </c>
      <c r="D30" s="3">
        <v>650.58720032949009</v>
      </c>
      <c r="E30" s="3">
        <v>591.85534988397319</v>
      </c>
      <c r="F30" s="3">
        <v>541.2123680113823</v>
      </c>
      <c r="G30" s="3">
        <v>517.30906386807692</v>
      </c>
      <c r="H30" s="3">
        <v>487.26162540143787</v>
      </c>
      <c r="I30" s="3">
        <v>457.89177831955675</v>
      </c>
      <c r="J30" s="3">
        <v>429.75162057248224</v>
      </c>
      <c r="K30" s="3">
        <v>392.26283984478408</v>
      </c>
      <c r="L30" s="3">
        <v>300.78458225454028</v>
      </c>
      <c r="M30" s="3">
        <v>280.93285352250973</v>
      </c>
      <c r="N30" s="3">
        <v>252.09107772610128</v>
      </c>
      <c r="O30" s="3">
        <v>167.75150185322121</v>
      </c>
      <c r="P30" s="3">
        <v>161.32705778084687</v>
      </c>
      <c r="Q30" s="3">
        <v>128.33880699170507</v>
      </c>
      <c r="R30" s="3">
        <v>138.00157952751732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295.40596035423442</v>
      </c>
      <c r="D34" s="2">
        <v>122.63454092003586</v>
      </c>
      <c r="E34" s="2">
        <v>115.76000124655843</v>
      </c>
      <c r="F34" s="2">
        <v>104.65116676412713</v>
      </c>
      <c r="G34" s="2">
        <v>99.6714384954971</v>
      </c>
      <c r="H34" s="2">
        <v>99.911443093278265</v>
      </c>
      <c r="I34" s="2">
        <v>98.995088974436868</v>
      </c>
      <c r="J34" s="2">
        <v>96.924133530361814</v>
      </c>
      <c r="K34" s="2">
        <v>99.77901697898524</v>
      </c>
      <c r="L34" s="2">
        <v>88.741566410118693</v>
      </c>
      <c r="M34" s="2">
        <v>92.096737175106668</v>
      </c>
      <c r="N34" s="2">
        <v>84.063230072676959</v>
      </c>
      <c r="O34" s="2">
        <v>61.37101684834434</v>
      </c>
      <c r="P34" s="2">
        <v>54.678532440420781</v>
      </c>
      <c r="Q34" s="2">
        <v>54.450018543546008</v>
      </c>
      <c r="R34" s="2">
        <v>57.028019800671871</v>
      </c>
    </row>
    <row r="35" spans="1:18" ht="11.25" customHeight="1" x14ac:dyDescent="0.25">
      <c r="A35" s="50" t="s">
        <v>324</v>
      </c>
      <c r="B35" s="51" t="s">
        <v>325</v>
      </c>
      <c r="C35" s="2">
        <v>2.3074501422300085E-2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7.605639245723797E-2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2.3074501422300085E-2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7.605639245723797E-2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0.37471801160592921</v>
      </c>
      <c r="D38" s="2">
        <v>0.56777115851643778</v>
      </c>
      <c r="E38" s="2">
        <v>0.36284890109855472</v>
      </c>
      <c r="F38" s="2">
        <v>0.14889101231552138</v>
      </c>
      <c r="G38" s="2">
        <v>0</v>
      </c>
      <c r="H38" s="2">
        <v>0.14146520693578513</v>
      </c>
      <c r="I38" s="2">
        <v>0.13133928787304797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0.37471801160592921</v>
      </c>
      <c r="D41" s="1">
        <v>0.56777115851643778</v>
      </c>
      <c r="E41" s="1">
        <v>0.36284890109855472</v>
      </c>
      <c r="F41" s="1">
        <v>0.14889101231552138</v>
      </c>
      <c r="G41" s="1">
        <v>0</v>
      </c>
      <c r="H41" s="1">
        <v>0.14146520693578513</v>
      </c>
      <c r="I41" s="1">
        <v>0.13133928787304797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152.60286219140465</v>
      </c>
      <c r="D43" s="2">
        <v>141.90363978198141</v>
      </c>
      <c r="E43" s="2">
        <v>128.77481138879153</v>
      </c>
      <c r="F43" s="2">
        <v>110.9966340323484</v>
      </c>
      <c r="G43" s="2">
        <v>91.546511146463061</v>
      </c>
      <c r="H43" s="2">
        <v>89.345701197764299</v>
      </c>
      <c r="I43" s="2">
        <v>74.438923101105445</v>
      </c>
      <c r="J43" s="2">
        <v>87.259019188939163</v>
      </c>
      <c r="K43" s="2">
        <v>74.116502943962843</v>
      </c>
      <c r="L43" s="2">
        <v>68.52886226939458</v>
      </c>
      <c r="M43" s="2">
        <v>75.716600315911748</v>
      </c>
      <c r="N43" s="2">
        <v>61.999445786834457</v>
      </c>
      <c r="O43" s="2">
        <v>48.340256218958508</v>
      </c>
      <c r="P43" s="2">
        <v>51.412580210752267</v>
      </c>
      <c r="Q43" s="2">
        <v>26.892647473762679</v>
      </c>
      <c r="R43" s="2">
        <v>25.812838469463994</v>
      </c>
    </row>
    <row r="44" spans="1:18" ht="11.25" customHeight="1" x14ac:dyDescent="0.25">
      <c r="A44" s="50" t="s">
        <v>328</v>
      </c>
      <c r="B44" s="51" t="s">
        <v>61</v>
      </c>
      <c r="C44" s="2">
        <v>343.52466737202093</v>
      </c>
      <c r="D44" s="2">
        <v>385.48124846895644</v>
      </c>
      <c r="E44" s="2">
        <v>346.95768834752465</v>
      </c>
      <c r="F44" s="2">
        <v>271.85759491570155</v>
      </c>
      <c r="G44" s="2">
        <v>284.14038827048438</v>
      </c>
      <c r="H44" s="2">
        <v>254.38708660991205</v>
      </c>
      <c r="I44" s="2">
        <v>273.014626084638</v>
      </c>
      <c r="J44" s="2">
        <v>234.38274432521894</v>
      </c>
      <c r="K44" s="2">
        <v>188.55100241137347</v>
      </c>
      <c r="L44" s="2">
        <v>119.65820209359627</v>
      </c>
      <c r="M44" s="2">
        <v>100.2733515007332</v>
      </c>
      <c r="N44" s="2">
        <v>93.459033038907108</v>
      </c>
      <c r="O44" s="2">
        <v>53.628610949310705</v>
      </c>
      <c r="P44" s="2">
        <v>52.479823990959162</v>
      </c>
      <c r="Q44" s="2">
        <v>44.733744812882485</v>
      </c>
      <c r="R44" s="2">
        <v>46.51882544851167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53.55808128688976</v>
      </c>
      <c r="G45" s="2">
        <v>41.950725955632329</v>
      </c>
      <c r="H45" s="2">
        <v>43.475929293547431</v>
      </c>
      <c r="I45" s="2">
        <v>11.311800871503401</v>
      </c>
      <c r="J45" s="2">
        <v>11.109667135505083</v>
      </c>
      <c r="K45" s="2">
        <v>29.816317510462508</v>
      </c>
      <c r="L45" s="2">
        <v>23.855951481430736</v>
      </c>
      <c r="M45" s="2">
        <v>12.846164530758108</v>
      </c>
      <c r="N45" s="2">
        <v>12.569368827682757</v>
      </c>
      <c r="O45" s="2">
        <v>4.4116178366076708</v>
      </c>
      <c r="P45" s="2">
        <v>2.7561211387146631</v>
      </c>
      <c r="Q45" s="2">
        <v>2.2623961615138914</v>
      </c>
      <c r="R45" s="2">
        <v>8.6418958088697853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53.55808128688976</v>
      </c>
      <c r="G49" s="1">
        <v>41.043247096382586</v>
      </c>
      <c r="H49" s="1">
        <v>43.475929293547431</v>
      </c>
      <c r="I49" s="1">
        <v>11.311800871503401</v>
      </c>
      <c r="J49" s="1">
        <v>11.109667135505083</v>
      </c>
      <c r="K49" s="1">
        <v>29.816317510462508</v>
      </c>
      <c r="L49" s="1">
        <v>23.855951481430736</v>
      </c>
      <c r="M49" s="1">
        <v>12.846164530758108</v>
      </c>
      <c r="N49" s="1">
        <v>12.569368827682757</v>
      </c>
      <c r="O49" s="1">
        <v>2.7685911037287672</v>
      </c>
      <c r="P49" s="1">
        <v>2.4446604003533654</v>
      </c>
      <c r="Q49" s="1">
        <v>2.2623961615138914</v>
      </c>
      <c r="R49" s="1">
        <v>8.6418958088697853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0.90747885924974558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1.6430267328789039</v>
      </c>
      <c r="P51" s="1">
        <v>0.31146073836129756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1811.0141985168841</v>
      </c>
      <c r="D52" s="4">
        <v>1945.8751293085718</v>
      </c>
      <c r="E52" s="4">
        <v>2003.5554288966848</v>
      </c>
      <c r="F52" s="4">
        <v>1761.6121267750782</v>
      </c>
      <c r="G52" s="4">
        <v>1698.3133305436991</v>
      </c>
      <c r="H52" s="4">
        <v>1581.9527806644048</v>
      </c>
      <c r="I52" s="4">
        <v>1481.5357431358275</v>
      </c>
      <c r="J52" s="4">
        <v>1470.2033360393498</v>
      </c>
      <c r="K52" s="4">
        <v>1389.8199590102063</v>
      </c>
      <c r="L52" s="4">
        <v>1504.4193495929803</v>
      </c>
      <c r="M52" s="4">
        <v>1606.8579611726223</v>
      </c>
      <c r="N52" s="4">
        <v>1745.9835371864783</v>
      </c>
      <c r="O52" s="4">
        <v>1656.9646941673629</v>
      </c>
      <c r="P52" s="4">
        <v>1762.6799810637901</v>
      </c>
      <c r="Q52" s="4">
        <v>1624.1151834984071</v>
      </c>
      <c r="R52" s="4">
        <v>1645.0081437349982</v>
      </c>
    </row>
    <row r="53" spans="1:18" ht="11.25" customHeight="1" x14ac:dyDescent="0.25">
      <c r="A53" s="48" t="s">
        <v>76</v>
      </c>
      <c r="B53" s="49" t="s">
        <v>77</v>
      </c>
      <c r="C53" s="3">
        <v>1758.2666109209772</v>
      </c>
      <c r="D53" s="3">
        <v>1886.6973604768414</v>
      </c>
      <c r="E53" s="3">
        <v>1940.4195009158993</v>
      </c>
      <c r="F53" s="3">
        <v>1703.5517288724175</v>
      </c>
      <c r="G53" s="3">
        <v>1657.9792335911602</v>
      </c>
      <c r="H53" s="3">
        <v>1559.9773912795715</v>
      </c>
      <c r="I53" s="3">
        <v>1459.9619664037209</v>
      </c>
      <c r="J53" s="3">
        <v>1448.7450212144242</v>
      </c>
      <c r="K53" s="3">
        <v>1362.0580156808201</v>
      </c>
      <c r="L53" s="3">
        <v>1478.5989704263607</v>
      </c>
      <c r="M53" s="3">
        <v>1584.0486000091091</v>
      </c>
      <c r="N53" s="3">
        <v>1722.0614849859012</v>
      </c>
      <c r="O53" s="3">
        <v>1633.8551339197322</v>
      </c>
      <c r="P53" s="3">
        <v>1736.3104204804538</v>
      </c>
      <c r="Q53" s="3">
        <v>1592.4930171748758</v>
      </c>
      <c r="R53" s="3">
        <v>1612.5331915586303</v>
      </c>
    </row>
    <row r="54" spans="1:18" ht="11.25" customHeight="1" x14ac:dyDescent="0.25">
      <c r="A54" s="48" t="s">
        <v>331</v>
      </c>
      <c r="B54" s="49" t="s">
        <v>332</v>
      </c>
      <c r="C54" s="3">
        <v>52.747587595906808</v>
      </c>
      <c r="D54" s="3">
        <v>59.177768831730525</v>
      </c>
      <c r="E54" s="3">
        <v>63.135927980785503</v>
      </c>
      <c r="F54" s="3">
        <v>58.060397902660775</v>
      </c>
      <c r="G54" s="3">
        <v>40.3340969525389</v>
      </c>
      <c r="H54" s="3">
        <v>21.975389384833282</v>
      </c>
      <c r="I54" s="3">
        <v>21.573776732106598</v>
      </c>
      <c r="J54" s="3">
        <v>21.458314824925626</v>
      </c>
      <c r="K54" s="3">
        <v>27.76194332938622</v>
      </c>
      <c r="L54" s="3">
        <v>25.82037916661973</v>
      </c>
      <c r="M54" s="3">
        <v>22.80936116351311</v>
      </c>
      <c r="N54" s="3">
        <v>23.922052200577134</v>
      </c>
      <c r="O54" s="3">
        <v>23.109560247630789</v>
      </c>
      <c r="P54" s="3">
        <v>26.369560583336281</v>
      </c>
      <c r="Q54" s="3">
        <v>31.622166323531289</v>
      </c>
      <c r="R54" s="3">
        <v>32.474952176367992</v>
      </c>
    </row>
    <row r="55" spans="1:18" ht="11.25" customHeight="1" x14ac:dyDescent="0.25">
      <c r="A55" s="50" t="s">
        <v>78</v>
      </c>
      <c r="B55" s="51" t="s">
        <v>79</v>
      </c>
      <c r="C55" s="2">
        <v>0.72244732059653982</v>
      </c>
      <c r="D55" s="2">
        <v>0.63038546546127305</v>
      </c>
      <c r="E55" s="2">
        <v>0.5883638336721797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0.92736436395844757</v>
      </c>
      <c r="O55" s="2">
        <v>1.0233427628926057</v>
      </c>
      <c r="P55" s="2">
        <v>0.93060645884473336</v>
      </c>
      <c r="Q55" s="2">
        <v>1.2163368417032685</v>
      </c>
      <c r="R55" s="2">
        <v>1.1196922969910792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0.15560460139485136</v>
      </c>
      <c r="D57" s="2">
        <v>0.13703777310768331</v>
      </c>
      <c r="E57" s="2">
        <v>0.13574807547790374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51.869535673915415</v>
      </c>
      <c r="D58" s="2">
        <v>58.410345593161566</v>
      </c>
      <c r="E58" s="2">
        <v>62.411816071635421</v>
      </c>
      <c r="F58" s="2">
        <v>58.060397902660775</v>
      </c>
      <c r="G58" s="2">
        <v>40.3340969525389</v>
      </c>
      <c r="H58" s="2">
        <v>21.975389384833282</v>
      </c>
      <c r="I58" s="2">
        <v>21.573776732106598</v>
      </c>
      <c r="J58" s="2">
        <v>21.458314824925626</v>
      </c>
      <c r="K58" s="2">
        <v>27.76194332938622</v>
      </c>
      <c r="L58" s="2">
        <v>25.82037916661973</v>
      </c>
      <c r="M58" s="2">
        <v>22.80936116351311</v>
      </c>
      <c r="N58" s="2">
        <v>22.994687836618688</v>
      </c>
      <c r="O58" s="2">
        <v>22.086217484738182</v>
      </c>
      <c r="P58" s="2">
        <v>25.438954124491548</v>
      </c>
      <c r="Q58" s="2">
        <v>30.405829481828022</v>
      </c>
      <c r="R58" s="2">
        <v>31.355259879376916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24.261323613786715</v>
      </c>
      <c r="D60" s="4">
        <v>29.288960054503914</v>
      </c>
      <c r="E60" s="4">
        <v>28.302362021281009</v>
      </c>
      <c r="F60" s="4">
        <v>35.152991741002161</v>
      </c>
      <c r="G60" s="4">
        <v>37.881542041938118</v>
      </c>
      <c r="H60" s="4">
        <v>56.556762775143845</v>
      </c>
      <c r="I60" s="4">
        <v>50.836651215131972</v>
      </c>
      <c r="J60" s="4">
        <v>107.77400665170997</v>
      </c>
      <c r="K60" s="4">
        <v>87.700308524733018</v>
      </c>
      <c r="L60" s="4">
        <v>109.71799608627241</v>
      </c>
      <c r="M60" s="4">
        <v>123.98496157613873</v>
      </c>
      <c r="N60" s="4">
        <v>105.09644222147472</v>
      </c>
      <c r="O60" s="4">
        <v>116.1491107241981</v>
      </c>
      <c r="P60" s="4">
        <v>109.81213416877124</v>
      </c>
      <c r="Q60" s="4">
        <v>102.22050038320978</v>
      </c>
      <c r="R60" s="4">
        <v>112.36813794975009</v>
      </c>
    </row>
    <row r="61" spans="1:18" ht="11.25" customHeight="1" x14ac:dyDescent="0.25">
      <c r="A61" s="46" t="s">
        <v>89</v>
      </c>
      <c r="B61" s="47" t="s">
        <v>90</v>
      </c>
      <c r="C61" s="4">
        <v>5.1500982154097548</v>
      </c>
      <c r="D61" s="4">
        <v>4.9623289957775647</v>
      </c>
      <c r="E61" s="4">
        <v>4.9958438282089519</v>
      </c>
      <c r="F61" s="4">
        <v>6.4819434146213428</v>
      </c>
      <c r="G61" s="4">
        <v>6.5402017581506104</v>
      </c>
      <c r="H61" s="4">
        <v>18.7070172164468</v>
      </c>
      <c r="I61" s="4">
        <v>6.1865852712987746</v>
      </c>
      <c r="J61" s="4">
        <v>6.7174599024638448</v>
      </c>
      <c r="K61" s="4">
        <v>5.4285742712824447</v>
      </c>
      <c r="L61" s="4">
        <v>5.9090780394563112</v>
      </c>
      <c r="M61" s="4">
        <v>6.5099257215101289</v>
      </c>
      <c r="N61" s="4">
        <v>6.8037342349017536</v>
      </c>
      <c r="O61" s="4">
        <v>0.57037018615529056</v>
      </c>
      <c r="P61" s="4">
        <v>1.3025504286998393</v>
      </c>
      <c r="Q61" s="4">
        <v>1.2024843862869867</v>
      </c>
      <c r="R61" s="4">
        <v>0.89163875833814343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9.5166624213018913E-3</v>
      </c>
      <c r="I64" s="3">
        <v>0</v>
      </c>
      <c r="J64" s="3">
        <v>8.5056920497763033E-2</v>
      </c>
      <c r="K64" s="3">
        <v>7.8005835625488504E-2</v>
      </c>
      <c r="L64" s="3">
        <v>0.11309945210732861</v>
      </c>
      <c r="M64" s="3">
        <v>9.4605664162506015E-2</v>
      </c>
      <c r="N64" s="3">
        <v>9.4055536327985884E-2</v>
      </c>
      <c r="O64" s="3">
        <v>0.10335600303721622</v>
      </c>
      <c r="P64" s="3">
        <v>0.10179392176409384</v>
      </c>
      <c r="Q64" s="3">
        <v>0.10708330138052459</v>
      </c>
      <c r="R64" s="3">
        <v>0.10704439078155699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9.5166624213018913E-3</v>
      </c>
      <c r="I65" s="2">
        <v>0</v>
      </c>
      <c r="J65" s="2">
        <v>8.5056920497763033E-2</v>
      </c>
      <c r="K65" s="2">
        <v>7.8005835625488504E-2</v>
      </c>
      <c r="L65" s="2">
        <v>0.11309945210732861</v>
      </c>
      <c r="M65" s="2">
        <v>9.4605664162506015E-2</v>
      </c>
      <c r="N65" s="2">
        <v>9.4055536327985884E-2</v>
      </c>
      <c r="O65" s="2">
        <v>0.10335600303721622</v>
      </c>
      <c r="P65" s="2">
        <v>0.10179392176409384</v>
      </c>
      <c r="Q65" s="2">
        <v>0.10708330138052459</v>
      </c>
      <c r="R65" s="2">
        <v>0.10704439078155699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5.1500982154097548</v>
      </c>
      <c r="D68" s="3">
        <v>4.9623289957775647</v>
      </c>
      <c r="E68" s="3">
        <v>4.9958438282089519</v>
      </c>
      <c r="F68" s="3">
        <v>6.4819434146213428</v>
      </c>
      <c r="G68" s="3">
        <v>6.5402017581506104</v>
      </c>
      <c r="H68" s="3">
        <v>18.697500554025499</v>
      </c>
      <c r="I68" s="3">
        <v>6.1865852712987746</v>
      </c>
      <c r="J68" s="3">
        <v>6.6324029819660817</v>
      </c>
      <c r="K68" s="3">
        <v>5.3505684356569558</v>
      </c>
      <c r="L68" s="3">
        <v>5.7959785873489826</v>
      </c>
      <c r="M68" s="3">
        <v>6.415320057347623</v>
      </c>
      <c r="N68" s="3">
        <v>6.709678698573768</v>
      </c>
      <c r="O68" s="3">
        <v>0.4670141831180743</v>
      </c>
      <c r="P68" s="3">
        <v>1.2007565069357455</v>
      </c>
      <c r="Q68" s="3">
        <v>1.0954010849064622</v>
      </c>
      <c r="R68" s="3">
        <v>0.7845943675565864</v>
      </c>
    </row>
    <row r="69" spans="1:18" ht="11.25" customHeight="1" x14ac:dyDescent="0.25">
      <c r="A69" s="50" t="s">
        <v>559</v>
      </c>
      <c r="B69" s="51" t="s">
        <v>101</v>
      </c>
      <c r="C69" s="2">
        <v>5.1500982154097548</v>
      </c>
      <c r="D69" s="2">
        <v>4.9623289957775647</v>
      </c>
      <c r="E69" s="2">
        <v>4.9958438282089519</v>
      </c>
      <c r="F69" s="2">
        <v>5.0358581032252614</v>
      </c>
      <c r="G69" s="2">
        <v>5.1895121506430524</v>
      </c>
      <c r="H69" s="2">
        <v>17.710914784247905</v>
      </c>
      <c r="I69" s="2">
        <v>5.2055490398925297</v>
      </c>
      <c r="J69" s="2">
        <v>5.6985065457011848</v>
      </c>
      <c r="K69" s="2">
        <v>5.2938008214566388</v>
      </c>
      <c r="L69" s="2">
        <v>5.6735845097289879</v>
      </c>
      <c r="M69" s="2">
        <v>6.187259449884376</v>
      </c>
      <c r="N69" s="2">
        <v>6.2361265438472175</v>
      </c>
      <c r="O69" s="2">
        <v>0.10568115290248747</v>
      </c>
      <c r="P69" s="2">
        <v>0.52224570448186125</v>
      </c>
      <c r="Q69" s="2">
        <v>0.455264016614086</v>
      </c>
      <c r="R69" s="2">
        <v>0.43726990831021884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0.32450127419845715</v>
      </c>
      <c r="G71" s="2">
        <v>0.31983091808610548</v>
      </c>
      <c r="H71" s="2">
        <v>5.9047889035696494E-2</v>
      </c>
      <c r="I71" s="2">
        <v>0.28213664175252323</v>
      </c>
      <c r="J71" s="2">
        <v>0.26722531277033323</v>
      </c>
      <c r="K71" s="2">
        <v>5.6767614200317278E-2</v>
      </c>
      <c r="L71" s="2">
        <v>0.12239407761999507</v>
      </c>
      <c r="M71" s="2">
        <v>0.22806060746324652</v>
      </c>
      <c r="N71" s="2">
        <v>0.47355215472655016</v>
      </c>
      <c r="O71" s="2">
        <v>0.36133303021558683</v>
      </c>
      <c r="P71" s="2">
        <v>0.6785108024538844</v>
      </c>
      <c r="Q71" s="2">
        <v>0.64013706829237615</v>
      </c>
      <c r="R71" s="2">
        <v>0.34732445924636757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1.121584037197624</v>
      </c>
      <c r="G72" s="2">
        <v>0.68279801132269702</v>
      </c>
      <c r="H72" s="2">
        <v>0.66953171126045175</v>
      </c>
      <c r="I72" s="2">
        <v>0.69889958965372101</v>
      </c>
      <c r="J72" s="2">
        <v>0.66667112349456414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0.34806067809875607</v>
      </c>
      <c r="H73" s="2">
        <v>0.25800616948144617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0.34806067809875607</v>
      </c>
      <c r="H77" s="1">
        <v>0.25800616948144617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2288.0344557735625</v>
      </c>
      <c r="D79" s="4">
        <v>2472.9788995543968</v>
      </c>
      <c r="E79" s="4">
        <v>2393.1959081881064</v>
      </c>
      <c r="F79" s="4">
        <v>2404.1303728227945</v>
      </c>
      <c r="G79" s="4">
        <v>2556.679149388769</v>
      </c>
      <c r="H79" s="4">
        <v>2483.1018787045164</v>
      </c>
      <c r="I79" s="4">
        <v>2535.8242174190209</v>
      </c>
      <c r="J79" s="4">
        <v>2532.2249761129706</v>
      </c>
      <c r="K79" s="4">
        <v>2461.1591558530872</v>
      </c>
      <c r="L79" s="4">
        <v>2052.1113001107419</v>
      </c>
      <c r="M79" s="4">
        <v>2277.1171889583707</v>
      </c>
      <c r="N79" s="4">
        <v>2341.650389932171</v>
      </c>
      <c r="O79" s="4">
        <v>2442.7248269040392</v>
      </c>
      <c r="P79" s="4">
        <v>2384.6242103938762</v>
      </c>
      <c r="Q79" s="4">
        <v>2417.3978953175902</v>
      </c>
      <c r="R79" s="4">
        <v>2534.6346437830712</v>
      </c>
    </row>
    <row r="80" spans="1:18" ht="11.25" customHeight="1" x14ac:dyDescent="0.25">
      <c r="A80" s="59" t="s">
        <v>560</v>
      </c>
      <c r="B80" s="47">
        <v>7200</v>
      </c>
      <c r="C80" s="4">
        <v>0.15385175136334212</v>
      </c>
      <c r="D80" s="4">
        <v>0.21356671697565918</v>
      </c>
      <c r="E80" s="4">
        <v>0.21357482880394052</v>
      </c>
      <c r="F80" s="4">
        <v>1.2214994970434241</v>
      </c>
      <c r="G80" s="4">
        <v>0.88357392980474936</v>
      </c>
      <c r="H80" s="4">
        <v>0.79066322873692108</v>
      </c>
      <c r="I80" s="4">
        <v>0.78808548900416264</v>
      </c>
      <c r="J80" s="4">
        <v>1.0376068770877596</v>
      </c>
      <c r="K80" s="4">
        <v>3.6097045812932209</v>
      </c>
      <c r="L80" s="4">
        <v>2.8273889362606286</v>
      </c>
      <c r="M80" s="4">
        <v>2.5052633817272261</v>
      </c>
      <c r="N80" s="4">
        <v>4.6020093873433989</v>
      </c>
      <c r="O80" s="4">
        <v>4.4879057500290473</v>
      </c>
      <c r="P80" s="4">
        <v>5.9960416179305467</v>
      </c>
      <c r="Q80" s="4">
        <v>6.5615725074261624</v>
      </c>
      <c r="R80" s="4">
        <v>4.319503781923693</v>
      </c>
    </row>
    <row r="81" spans="1:18" ht="11.25" customHeight="1" x14ac:dyDescent="0.25">
      <c r="A81" s="48" t="s">
        <v>119</v>
      </c>
      <c r="B81" s="49" t="s">
        <v>120</v>
      </c>
      <c r="C81" s="3">
        <v>0.15385175136334212</v>
      </c>
      <c r="D81" s="3">
        <v>0.21356671697565918</v>
      </c>
      <c r="E81" s="3">
        <v>0.21357482880394052</v>
      </c>
      <c r="F81" s="3">
        <v>6.5343755696348968E-2</v>
      </c>
      <c r="G81" s="3">
        <v>0.20071522094178143</v>
      </c>
      <c r="H81" s="3">
        <v>0.12113151975227048</v>
      </c>
      <c r="I81" s="3">
        <v>8.9280208355992499E-2</v>
      </c>
      <c r="J81" s="3">
        <v>0.35249152613415835</v>
      </c>
      <c r="K81" s="3">
        <v>3.6097045812932209</v>
      </c>
      <c r="L81" s="3">
        <v>2.8273889362606286</v>
      </c>
      <c r="M81" s="3">
        <v>2.5052633817272261</v>
      </c>
      <c r="N81" s="3">
        <v>4.6020093873433989</v>
      </c>
      <c r="O81" s="3">
        <v>4.4879057500290473</v>
      </c>
      <c r="P81" s="3">
        <v>5.9960416179305467</v>
      </c>
      <c r="Q81" s="3">
        <v>6.5615725074261624</v>
      </c>
      <c r="R81" s="3">
        <v>4.319503781923693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1.1561557413470751</v>
      </c>
      <c r="G82" s="3">
        <v>0.68285870886296796</v>
      </c>
      <c r="H82" s="3">
        <v>0.66953170898465064</v>
      </c>
      <c r="I82" s="3">
        <v>0.69880528064817016</v>
      </c>
      <c r="J82" s="3">
        <v>0.68511535095360132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363</v>
      </c>
      <c r="B1" s="43" t="s">
        <v>264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56787.255491108175</v>
      </c>
      <c r="D2" s="30">
        <v>57178.744180000002</v>
      </c>
      <c r="E2" s="30">
        <v>57555.368880000009</v>
      </c>
      <c r="F2" s="30">
        <v>60390.542720000027</v>
      </c>
      <c r="G2" s="30">
        <v>57469.876850000001</v>
      </c>
      <c r="H2" s="30">
        <v>57633.433614108042</v>
      </c>
      <c r="I2" s="30">
        <v>55830.55336000002</v>
      </c>
      <c r="J2" s="30">
        <v>58148.721049999986</v>
      </c>
      <c r="K2" s="30">
        <v>56418.622889999999</v>
      </c>
      <c r="L2" s="30">
        <v>49807.508900000008</v>
      </c>
      <c r="M2" s="30">
        <v>51715.847021317924</v>
      </c>
      <c r="N2" s="30">
        <v>52185.454291860966</v>
      </c>
      <c r="O2" s="30">
        <v>51822.476417218066</v>
      </c>
      <c r="P2" s="30">
        <v>52601.795176741776</v>
      </c>
      <c r="Q2" s="30">
        <v>51622.234298979121</v>
      </c>
      <c r="R2" s="30">
        <v>50386.588040582312</v>
      </c>
    </row>
    <row r="3" spans="1:18" ht="11.25" customHeight="1" x14ac:dyDescent="0.25">
      <c r="A3" s="46" t="s">
        <v>4</v>
      </c>
      <c r="B3" s="47" t="s">
        <v>5</v>
      </c>
      <c r="C3" s="4">
        <v>2974.6850060002898</v>
      </c>
      <c r="D3" s="4">
        <v>3079.0777799999978</v>
      </c>
      <c r="E3" s="4">
        <v>3283.8880499999977</v>
      </c>
      <c r="F3" s="4">
        <v>3140.2735999999954</v>
      </c>
      <c r="G3" s="4">
        <v>3016.6998299999959</v>
      </c>
      <c r="H3" s="4">
        <v>2712.2216315125688</v>
      </c>
      <c r="I3" s="4">
        <v>2595.8347600000052</v>
      </c>
      <c r="J3" s="4">
        <v>2398.52502</v>
      </c>
      <c r="K3" s="4">
        <v>2972.9566100000002</v>
      </c>
      <c r="L3" s="4">
        <v>2709.1040700000003</v>
      </c>
      <c r="M3" s="4">
        <v>2641.1293682532478</v>
      </c>
      <c r="N3" s="4">
        <v>2516.1865073514464</v>
      </c>
      <c r="O3" s="4">
        <v>2536.7288621418302</v>
      </c>
      <c r="P3" s="4">
        <v>2752.805443037626</v>
      </c>
      <c r="Q3" s="4">
        <v>2798.4564679894033</v>
      </c>
      <c r="R3" s="4">
        <v>3059.4928844050742</v>
      </c>
    </row>
    <row r="4" spans="1:18" ht="11.25" customHeight="1" x14ac:dyDescent="0.25">
      <c r="A4" s="48" t="s">
        <v>304</v>
      </c>
      <c r="B4" s="49" t="s">
        <v>305</v>
      </c>
      <c r="C4" s="3">
        <v>1878.4010336195265</v>
      </c>
      <c r="D4" s="3">
        <v>2319.9228499999981</v>
      </c>
      <c r="E4" s="3">
        <v>2561.2524099999973</v>
      </c>
      <c r="F4" s="3">
        <v>2106.9543399999952</v>
      </c>
      <c r="G4" s="3">
        <v>1943.5957799999958</v>
      </c>
      <c r="H4" s="3">
        <v>1656.455256887258</v>
      </c>
      <c r="I4" s="3">
        <v>1502.8655500000054</v>
      </c>
      <c r="J4" s="3">
        <v>1666.8821599999999</v>
      </c>
      <c r="K4" s="3">
        <v>2201.0009399999999</v>
      </c>
      <c r="L4" s="3">
        <v>1713.86085</v>
      </c>
      <c r="M4" s="3">
        <v>2105.1414676805421</v>
      </c>
      <c r="N4" s="3">
        <v>1986.3080748300845</v>
      </c>
      <c r="O4" s="3">
        <v>2026.4803503220719</v>
      </c>
      <c r="P4" s="3">
        <v>2239.2409007451506</v>
      </c>
      <c r="Q4" s="3">
        <v>2377.2376612612516</v>
      </c>
      <c r="R4" s="3">
        <v>2676.0270606185704</v>
      </c>
    </row>
    <row r="5" spans="1:18" ht="11.25" customHeight="1" x14ac:dyDescent="0.25">
      <c r="A5" s="50" t="s">
        <v>306</v>
      </c>
      <c r="B5" s="51" t="s">
        <v>307</v>
      </c>
      <c r="C5" s="2">
        <v>1661.2417690998998</v>
      </c>
      <c r="D5" s="2">
        <v>2035.8653699999979</v>
      </c>
      <c r="E5" s="2">
        <v>2177.0983399999973</v>
      </c>
      <c r="F5" s="2">
        <v>1660.6303699999955</v>
      </c>
      <c r="G5" s="2">
        <v>1620.1110499999959</v>
      </c>
      <c r="H5" s="2">
        <v>1467.6522406807906</v>
      </c>
      <c r="I5" s="2">
        <v>1314.1668700000052</v>
      </c>
      <c r="J5" s="2">
        <v>1491.6689799999999</v>
      </c>
      <c r="K5" s="2">
        <v>2046.4219000000001</v>
      </c>
      <c r="L5" s="2">
        <v>1635.25314</v>
      </c>
      <c r="M5" s="2">
        <v>2059.3228310746804</v>
      </c>
      <c r="N5" s="2">
        <v>1878.2723492350406</v>
      </c>
      <c r="O5" s="2">
        <v>1874.7832329369121</v>
      </c>
      <c r="P5" s="2">
        <v>2049.9087434890398</v>
      </c>
      <c r="Q5" s="2">
        <v>2229.4268759531401</v>
      </c>
      <c r="R5" s="2">
        <v>2494.1856948534532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113.7955799999947</v>
      </c>
      <c r="H6" s="1">
        <v>121.2794200139534</v>
      </c>
      <c r="I6" s="1">
        <v>130.648180000005</v>
      </c>
      <c r="J6" s="1">
        <v>116.38996999999999</v>
      </c>
      <c r="K6" s="1">
        <v>133.26928999999998</v>
      </c>
      <c r="L6" s="1">
        <v>83.242540000000005</v>
      </c>
      <c r="M6" s="1">
        <v>108.31954520818658</v>
      </c>
      <c r="N6" s="1">
        <v>218.41080280552086</v>
      </c>
      <c r="O6" s="1">
        <v>229.32540202247247</v>
      </c>
      <c r="P6" s="1">
        <v>337.27057055986637</v>
      </c>
      <c r="Q6" s="1">
        <v>243.01282425671235</v>
      </c>
      <c r="R6" s="1">
        <v>203.21469776730416</v>
      </c>
    </row>
    <row r="7" spans="1:18" ht="11.25" customHeight="1" x14ac:dyDescent="0.25">
      <c r="A7" s="52" t="s">
        <v>8</v>
      </c>
      <c r="B7" s="53" t="s">
        <v>9</v>
      </c>
      <c r="C7" s="1">
        <v>0.66880663046001021</v>
      </c>
      <c r="D7" s="1">
        <v>6.7962800000000003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1.3854480892810663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1660.5729624694397</v>
      </c>
      <c r="D8" s="1">
        <v>2029.0690899999979</v>
      </c>
      <c r="E8" s="1">
        <v>2177.0983399999973</v>
      </c>
      <c r="F8" s="1">
        <v>1660.6303699999955</v>
      </c>
      <c r="G8" s="1">
        <v>1506.3154700000011</v>
      </c>
      <c r="H8" s="1">
        <v>1346.3728206668372</v>
      </c>
      <c r="I8" s="1">
        <v>1183.5186900000003</v>
      </c>
      <c r="J8" s="1">
        <v>1375.27901</v>
      </c>
      <c r="K8" s="1">
        <v>1913.1526100000001</v>
      </c>
      <c r="L8" s="1">
        <v>1552.0106000000001</v>
      </c>
      <c r="M8" s="1">
        <v>1934.5997982547178</v>
      </c>
      <c r="N8" s="1">
        <v>1659.8615464295196</v>
      </c>
      <c r="O8" s="1">
        <v>1644.0723828251587</v>
      </c>
      <c r="P8" s="1">
        <v>1712.6381729291736</v>
      </c>
      <c r="Q8" s="1">
        <v>1986.4140516964278</v>
      </c>
      <c r="R8" s="1">
        <v>2290.9709970861491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16.403487611775954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3.4873448415240369</v>
      </c>
      <c r="P10" s="2">
        <v>2.1010185355216606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217.15926451962684</v>
      </c>
      <c r="D11" s="2">
        <v>284.05748</v>
      </c>
      <c r="E11" s="2">
        <v>352.65257000000003</v>
      </c>
      <c r="F11" s="2">
        <v>413.02371999999997</v>
      </c>
      <c r="G11" s="2">
        <v>297.38436999999999</v>
      </c>
      <c r="H11" s="2">
        <v>165.39627378907997</v>
      </c>
      <c r="I11" s="2">
        <v>176.99825000000001</v>
      </c>
      <c r="J11" s="2">
        <v>162.61189999999999</v>
      </c>
      <c r="K11" s="2">
        <v>140.16748999999999</v>
      </c>
      <c r="L11" s="2">
        <v>65.997669999999999</v>
      </c>
      <c r="M11" s="2">
        <v>44.911064300637534</v>
      </c>
      <c r="N11" s="2">
        <v>53.101170566303843</v>
      </c>
      <c r="O11" s="2">
        <v>95.974219880384453</v>
      </c>
      <c r="P11" s="2">
        <v>136.80896853605608</v>
      </c>
      <c r="Q11" s="2">
        <v>102.7883337938284</v>
      </c>
      <c r="R11" s="2">
        <v>136.82810063147363</v>
      </c>
    </row>
    <row r="12" spans="1:18" ht="11.25" customHeight="1" x14ac:dyDescent="0.25">
      <c r="A12" s="52" t="s">
        <v>16</v>
      </c>
      <c r="B12" s="53" t="s">
        <v>17</v>
      </c>
      <c r="C12" s="1">
        <v>217.15926451962684</v>
      </c>
      <c r="D12" s="1">
        <v>284.05748</v>
      </c>
      <c r="E12" s="1">
        <v>352.65257000000003</v>
      </c>
      <c r="F12" s="1">
        <v>413.02371999999997</v>
      </c>
      <c r="G12" s="1">
        <v>297.38436999999999</v>
      </c>
      <c r="H12" s="1">
        <v>165.39627378907997</v>
      </c>
      <c r="I12" s="1">
        <v>176.99825000000001</v>
      </c>
      <c r="J12" s="1">
        <v>162.61189999999999</v>
      </c>
      <c r="K12" s="1">
        <v>140.16748999999999</v>
      </c>
      <c r="L12" s="1">
        <v>65.997669999999999</v>
      </c>
      <c r="M12" s="1">
        <v>44.911064300637534</v>
      </c>
      <c r="N12" s="1">
        <v>53.101170566303843</v>
      </c>
      <c r="O12" s="1">
        <v>95.974219880384453</v>
      </c>
      <c r="P12" s="1">
        <v>136.80896853605608</v>
      </c>
      <c r="Q12" s="1">
        <v>102.7883337938284</v>
      </c>
      <c r="R12" s="1">
        <v>136.82810063147363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31.5015</v>
      </c>
      <c r="F14" s="2">
        <v>33.300249999999998</v>
      </c>
      <c r="G14" s="2">
        <v>26.100359999999998</v>
      </c>
      <c r="H14" s="2">
        <v>23.406742417387409</v>
      </c>
      <c r="I14" s="2">
        <v>11.700430000000001</v>
      </c>
      <c r="J14" s="2">
        <v>12.601280000000001</v>
      </c>
      <c r="K14" s="2">
        <v>14.41155</v>
      </c>
      <c r="L14" s="2">
        <v>12.61004</v>
      </c>
      <c r="M14" s="2">
        <v>0.90757230522404919</v>
      </c>
      <c r="N14" s="2">
        <v>54.934555028740121</v>
      </c>
      <c r="O14" s="2">
        <v>52.235552663251291</v>
      </c>
      <c r="P14" s="2">
        <v>50.422170184533151</v>
      </c>
      <c r="Q14" s="2">
        <v>45.022451514282999</v>
      </c>
      <c r="R14" s="2">
        <v>45.013265133643458</v>
      </c>
    </row>
    <row r="15" spans="1:18" ht="11.25" customHeight="1" x14ac:dyDescent="0.25">
      <c r="A15" s="54" t="s">
        <v>310</v>
      </c>
      <c r="B15" s="49" t="s">
        <v>311</v>
      </c>
      <c r="C15" s="3">
        <v>1096.2839723807635</v>
      </c>
      <c r="D15" s="3">
        <v>759.15492999999992</v>
      </c>
      <c r="E15" s="3">
        <v>722.63564000000019</v>
      </c>
      <c r="F15" s="3">
        <v>1033.3192600000002</v>
      </c>
      <c r="G15" s="3">
        <v>1073.1040500000001</v>
      </c>
      <c r="H15" s="3">
        <v>1055.7663746253106</v>
      </c>
      <c r="I15" s="3">
        <v>1092.96921</v>
      </c>
      <c r="J15" s="3">
        <v>731.64286000000004</v>
      </c>
      <c r="K15" s="3">
        <v>771.95567000000005</v>
      </c>
      <c r="L15" s="3">
        <v>995.24322000000006</v>
      </c>
      <c r="M15" s="3">
        <v>535.9879005727056</v>
      </c>
      <c r="N15" s="3">
        <v>529.87843252136213</v>
      </c>
      <c r="O15" s="3">
        <v>510.24851181975811</v>
      </c>
      <c r="P15" s="3">
        <v>513.56454229247538</v>
      </c>
      <c r="Q15" s="3">
        <v>421.21880672815178</v>
      </c>
      <c r="R15" s="3">
        <v>383.46582378650368</v>
      </c>
    </row>
    <row r="16" spans="1:18" ht="11.25" customHeight="1" x14ac:dyDescent="0.25">
      <c r="A16" s="50" t="s">
        <v>22</v>
      </c>
      <c r="B16" s="51" t="s">
        <v>23</v>
      </c>
      <c r="C16" s="2">
        <v>987.77673052707144</v>
      </c>
      <c r="D16" s="2">
        <v>636.27568999999994</v>
      </c>
      <c r="E16" s="2">
        <v>639.55729000000008</v>
      </c>
      <c r="F16" s="2">
        <v>854.77419000000009</v>
      </c>
      <c r="G16" s="2">
        <v>921.3536600000001</v>
      </c>
      <c r="H16" s="2">
        <v>895.20873778214991</v>
      </c>
      <c r="I16" s="2">
        <v>911.13360999999986</v>
      </c>
      <c r="J16" s="2">
        <v>591.42674</v>
      </c>
      <c r="K16" s="2">
        <v>628.46451999999999</v>
      </c>
      <c r="L16" s="2">
        <v>880.35927000000004</v>
      </c>
      <c r="M16" s="2">
        <v>423.73627035352899</v>
      </c>
      <c r="N16" s="2">
        <v>416.14498872334741</v>
      </c>
      <c r="O16" s="2">
        <v>413.6143582089752</v>
      </c>
      <c r="P16" s="2">
        <v>374.82152502170186</v>
      </c>
      <c r="Q16" s="2">
        <v>334.2155159080769</v>
      </c>
      <c r="R16" s="2">
        <v>306.83746805324131</v>
      </c>
    </row>
    <row r="17" spans="1:18" ht="11.25" customHeight="1" x14ac:dyDescent="0.25">
      <c r="A17" s="55" t="s">
        <v>25</v>
      </c>
      <c r="B17" s="51" t="s">
        <v>26</v>
      </c>
      <c r="C17" s="2">
        <v>22.045264045958326</v>
      </c>
      <c r="D17" s="2">
        <v>33.988570000000024</v>
      </c>
      <c r="E17" s="2">
        <v>41.983470000000068</v>
      </c>
      <c r="F17" s="2">
        <v>57.230860000000007</v>
      </c>
      <c r="G17" s="2">
        <v>44.759570000000004</v>
      </c>
      <c r="H17" s="2">
        <v>47.345980955414568</v>
      </c>
      <c r="I17" s="2">
        <v>32.808709999999991</v>
      </c>
      <c r="J17" s="2">
        <v>26.558520000000023</v>
      </c>
      <c r="K17" s="2">
        <v>29.78420000000002</v>
      </c>
      <c r="L17" s="2">
        <v>7.4178199999999999</v>
      </c>
      <c r="M17" s="2">
        <v>6.2046424473990092</v>
      </c>
      <c r="N17" s="2">
        <v>13.416316900015445</v>
      </c>
      <c r="O17" s="2">
        <v>4.9166487496416993</v>
      </c>
      <c r="P17" s="2">
        <v>6.4135784497197159</v>
      </c>
      <c r="Q17" s="2">
        <v>4.3594952457674578</v>
      </c>
      <c r="R17" s="2">
        <v>2.5872678537538785</v>
      </c>
    </row>
    <row r="18" spans="1:18" ht="11.25" customHeight="1" x14ac:dyDescent="0.25">
      <c r="A18" s="56" t="s">
        <v>312</v>
      </c>
      <c r="B18" s="51" t="s">
        <v>24</v>
      </c>
      <c r="C18" s="2">
        <v>86.461977807733902</v>
      </c>
      <c r="D18" s="2">
        <v>88.89067</v>
      </c>
      <c r="E18" s="2">
        <v>41.094880000000003</v>
      </c>
      <c r="F18" s="2">
        <v>121.31421</v>
      </c>
      <c r="G18" s="2">
        <v>106.99082000000001</v>
      </c>
      <c r="H18" s="2">
        <v>113.21165588774629</v>
      </c>
      <c r="I18" s="2">
        <v>149.02688999999998</v>
      </c>
      <c r="J18" s="2">
        <v>113.6576</v>
      </c>
      <c r="K18" s="2">
        <v>113.70695000000001</v>
      </c>
      <c r="L18" s="2">
        <v>107.46612999999999</v>
      </c>
      <c r="M18" s="2">
        <v>106.04698777177755</v>
      </c>
      <c r="N18" s="2">
        <v>100.31712689799933</v>
      </c>
      <c r="O18" s="2">
        <v>91.717504861141208</v>
      </c>
      <c r="P18" s="2">
        <v>132.3294388210538</v>
      </c>
      <c r="Q18" s="2">
        <v>82.643795574307404</v>
      </c>
      <c r="R18" s="2">
        <v>74.041087879508495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7435.354083891395</v>
      </c>
      <c r="D21" s="4">
        <v>8231.0027200000077</v>
      </c>
      <c r="E21" s="4">
        <v>8113.265070000004</v>
      </c>
      <c r="F21" s="4">
        <v>9444.1386700000185</v>
      </c>
      <c r="G21" s="4">
        <v>8489.2578700000049</v>
      </c>
      <c r="H21" s="4">
        <v>7830.4167056177848</v>
      </c>
      <c r="I21" s="4">
        <v>7975.7342200000157</v>
      </c>
      <c r="J21" s="4">
        <v>9030.949079999993</v>
      </c>
      <c r="K21" s="4">
        <v>7920.9006199999985</v>
      </c>
      <c r="L21" s="4">
        <v>7146.0143299999982</v>
      </c>
      <c r="M21" s="4">
        <v>7088.7645419772934</v>
      </c>
      <c r="N21" s="4">
        <v>7122.1117938785419</v>
      </c>
      <c r="O21" s="4">
        <v>7018.4901608994205</v>
      </c>
      <c r="P21" s="4">
        <v>6325.609924728511</v>
      </c>
      <c r="Q21" s="4">
        <v>6397.3261174905692</v>
      </c>
      <c r="R21" s="4">
        <v>6114.9661535060204</v>
      </c>
    </row>
    <row r="22" spans="1:18" ht="11.25" customHeight="1" x14ac:dyDescent="0.25">
      <c r="A22" s="48" t="s">
        <v>313</v>
      </c>
      <c r="B22" s="49" t="s">
        <v>314</v>
      </c>
      <c r="C22" s="3">
        <v>12.037838392963749</v>
      </c>
      <c r="D22" s="3">
        <v>12.099980000006326</v>
      </c>
      <c r="E22" s="3">
        <v>12.099970000002941</v>
      </c>
      <c r="F22" s="3">
        <v>12.100030000015977</v>
      </c>
      <c r="G22" s="3">
        <v>12.099980000006326</v>
      </c>
      <c r="H22" s="3">
        <v>12.085605093445338</v>
      </c>
      <c r="I22" s="3">
        <v>12.100030000015977</v>
      </c>
      <c r="J22" s="3">
        <v>59.79835999999127</v>
      </c>
      <c r="K22" s="3">
        <v>12.09997999999905</v>
      </c>
      <c r="L22" s="3">
        <v>27.452219999998039</v>
      </c>
      <c r="M22" s="3">
        <v>13.232115326091222</v>
      </c>
      <c r="N22" s="3">
        <v>12.061717779695755</v>
      </c>
      <c r="O22" s="3">
        <v>14.378545332893628</v>
      </c>
      <c r="P22" s="3">
        <v>8.558596009771783</v>
      </c>
      <c r="Q22" s="3">
        <v>4.7291391701569525</v>
      </c>
      <c r="R22" s="3">
        <v>7.0937094428438083</v>
      </c>
    </row>
    <row r="23" spans="1:18" ht="11.25" customHeight="1" x14ac:dyDescent="0.25">
      <c r="A23" s="50" t="s">
        <v>315</v>
      </c>
      <c r="B23" s="51" t="s">
        <v>316</v>
      </c>
      <c r="C23" s="2">
        <v>12.037838392963749</v>
      </c>
      <c r="D23" s="2">
        <v>12.099980000006326</v>
      </c>
      <c r="E23" s="2">
        <v>12.099970000002941</v>
      </c>
      <c r="F23" s="2">
        <v>12.100030000015977</v>
      </c>
      <c r="G23" s="2">
        <v>12.099980000006326</v>
      </c>
      <c r="H23" s="2">
        <v>12.085605093445338</v>
      </c>
      <c r="I23" s="2">
        <v>12.100030000015977</v>
      </c>
      <c r="J23" s="2">
        <v>59.79835999999127</v>
      </c>
      <c r="K23" s="2">
        <v>12.09997999999905</v>
      </c>
      <c r="L23" s="2">
        <v>27.452219999998039</v>
      </c>
      <c r="M23" s="2">
        <v>13.232115326091222</v>
      </c>
      <c r="N23" s="2">
        <v>12.061717779695755</v>
      </c>
      <c r="O23" s="2">
        <v>14.378545332893628</v>
      </c>
      <c r="P23" s="2">
        <v>8.558596009771783</v>
      </c>
      <c r="Q23" s="2">
        <v>4.7291391701569525</v>
      </c>
      <c r="R23" s="2">
        <v>7.0937094428438083</v>
      </c>
    </row>
    <row r="24" spans="1:18" ht="11.25" customHeight="1" x14ac:dyDescent="0.25">
      <c r="A24" s="52" t="s">
        <v>33</v>
      </c>
      <c r="B24" s="53" t="s">
        <v>34</v>
      </c>
      <c r="C24" s="1">
        <v>12.037838392963749</v>
      </c>
      <c r="D24" s="1">
        <v>12.099980000006326</v>
      </c>
      <c r="E24" s="1">
        <v>12.099970000002941</v>
      </c>
      <c r="F24" s="1">
        <v>12.100030000015977</v>
      </c>
      <c r="G24" s="1">
        <v>12.099980000006326</v>
      </c>
      <c r="H24" s="1">
        <v>12.085605093445338</v>
      </c>
      <c r="I24" s="1">
        <v>12.100030000015977</v>
      </c>
      <c r="J24" s="1">
        <v>12.099999999991269</v>
      </c>
      <c r="K24" s="1">
        <v>12.09997999999905</v>
      </c>
      <c r="L24" s="1">
        <v>12.10001999999804</v>
      </c>
      <c r="M24" s="1">
        <v>12.06172323134524</v>
      </c>
      <c r="N24" s="1">
        <v>12.061717779695755</v>
      </c>
      <c r="O24" s="1">
        <v>12.013954988156911</v>
      </c>
      <c r="P24" s="1">
        <v>5.005811916816989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47.698360000000001</v>
      </c>
      <c r="K25" s="1">
        <v>0</v>
      </c>
      <c r="L25" s="1">
        <v>15.3522</v>
      </c>
      <c r="M25" s="1">
        <v>1.1703920947459823</v>
      </c>
      <c r="N25" s="1">
        <v>0</v>
      </c>
      <c r="O25" s="1">
        <v>2.3645903447367171</v>
      </c>
      <c r="P25" s="1">
        <v>3.5527840929547931</v>
      </c>
      <c r="Q25" s="1">
        <v>4.7291391701569525</v>
      </c>
      <c r="R25" s="1">
        <v>7.0937094428438083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7423.3162454984313</v>
      </c>
      <c r="D30" s="3">
        <v>8218.9027400000014</v>
      </c>
      <c r="E30" s="3">
        <v>8101.1651000000011</v>
      </c>
      <c r="F30" s="3">
        <v>9432.0386400000025</v>
      </c>
      <c r="G30" s="3">
        <v>8477.1578899999986</v>
      </c>
      <c r="H30" s="3">
        <v>7818.3311005243395</v>
      </c>
      <c r="I30" s="3">
        <v>7963.6341899999998</v>
      </c>
      <c r="J30" s="3">
        <v>8971.1507200000015</v>
      </c>
      <c r="K30" s="3">
        <v>7908.8006399999995</v>
      </c>
      <c r="L30" s="3">
        <v>7118.5621099999998</v>
      </c>
      <c r="M30" s="3">
        <v>7075.5324266512025</v>
      </c>
      <c r="N30" s="3">
        <v>7110.0500760988461</v>
      </c>
      <c r="O30" s="3">
        <v>7004.1116155665268</v>
      </c>
      <c r="P30" s="3">
        <v>6317.0513287187396</v>
      </c>
      <c r="Q30" s="3">
        <v>6392.5969783204118</v>
      </c>
      <c r="R30" s="3">
        <v>6107.8724440631768</v>
      </c>
    </row>
    <row r="31" spans="1:18" ht="11.25" customHeight="1" x14ac:dyDescent="0.25">
      <c r="A31" s="50" t="s">
        <v>321</v>
      </c>
      <c r="B31" s="51" t="s">
        <v>322</v>
      </c>
      <c r="C31" s="2">
        <v>2910.6925276451761</v>
      </c>
      <c r="D31" s="2">
        <v>3194.80258</v>
      </c>
      <c r="E31" s="2">
        <v>3476.8276500000006</v>
      </c>
      <c r="F31" s="2">
        <v>4134.03089</v>
      </c>
      <c r="G31" s="2">
        <v>3704.2093699999996</v>
      </c>
      <c r="H31" s="2">
        <v>3307.2659933711798</v>
      </c>
      <c r="I31" s="2">
        <v>3731.1504199999999</v>
      </c>
      <c r="J31" s="2">
        <v>4458.44445</v>
      </c>
      <c r="K31" s="2">
        <v>3953.3802499999997</v>
      </c>
      <c r="L31" s="2">
        <v>3492.9823500000002</v>
      </c>
      <c r="M31" s="2">
        <v>3553.3280134116167</v>
      </c>
      <c r="N31" s="2">
        <v>3252.8816234617934</v>
      </c>
      <c r="O31" s="2">
        <v>3240.7091130632434</v>
      </c>
      <c r="P31" s="2">
        <v>3175.6665940135704</v>
      </c>
      <c r="Q31" s="2">
        <v>3176.3410177907394</v>
      </c>
      <c r="R31" s="2">
        <v>3124.9691347106209</v>
      </c>
    </row>
    <row r="32" spans="1:18" ht="11.25" customHeight="1" x14ac:dyDescent="0.25">
      <c r="A32" s="52" t="s">
        <v>323</v>
      </c>
      <c r="B32" s="53" t="s">
        <v>43</v>
      </c>
      <c r="C32" s="1">
        <v>2910.6925276451761</v>
      </c>
      <c r="D32" s="1">
        <v>3194.80258</v>
      </c>
      <c r="E32" s="1">
        <v>3476.8276500000006</v>
      </c>
      <c r="F32" s="1">
        <v>4134.03089</v>
      </c>
      <c r="G32" s="1">
        <v>3688.8092699999997</v>
      </c>
      <c r="H32" s="1">
        <v>3290.7139803338264</v>
      </c>
      <c r="I32" s="1">
        <v>3726.4495999999999</v>
      </c>
      <c r="J32" s="1">
        <v>4450.5442299999995</v>
      </c>
      <c r="K32" s="1">
        <v>3943.1808199999996</v>
      </c>
      <c r="L32" s="1">
        <v>3492.9823500000002</v>
      </c>
      <c r="M32" s="1">
        <v>3553.3280134116167</v>
      </c>
      <c r="N32" s="1">
        <v>3252.8816234617934</v>
      </c>
      <c r="O32" s="1">
        <v>3240.7091130632434</v>
      </c>
      <c r="P32" s="1">
        <v>3175.6665940135704</v>
      </c>
      <c r="Q32" s="1">
        <v>3176.3410177907394</v>
      </c>
      <c r="R32" s="1">
        <v>3124.9691347106209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15.4001</v>
      </c>
      <c r="H33" s="1">
        <v>16.552013037353223</v>
      </c>
      <c r="I33" s="1">
        <v>4.7008200000000002</v>
      </c>
      <c r="J33" s="1">
        <v>7.90022</v>
      </c>
      <c r="K33" s="1">
        <v>10.19943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835.32093584498637</v>
      </c>
      <c r="D34" s="2">
        <v>996.75841000000014</v>
      </c>
      <c r="E34" s="2">
        <v>772.63683999999978</v>
      </c>
      <c r="F34" s="2">
        <v>555.13377000000025</v>
      </c>
      <c r="G34" s="2">
        <v>473.67313999999982</v>
      </c>
      <c r="H34" s="2">
        <v>528.75956410668709</v>
      </c>
      <c r="I34" s="2">
        <v>480.50653000000011</v>
      </c>
      <c r="J34" s="2">
        <v>505.64389</v>
      </c>
      <c r="K34" s="2">
        <v>534.86671000000035</v>
      </c>
      <c r="L34" s="2">
        <v>625.12026000000003</v>
      </c>
      <c r="M34" s="2">
        <v>585.61914480016242</v>
      </c>
      <c r="N34" s="2">
        <v>736.4036805042706</v>
      </c>
      <c r="O34" s="2">
        <v>730.54668045094593</v>
      </c>
      <c r="P34" s="2">
        <v>520.34719629671872</v>
      </c>
      <c r="Q34" s="2">
        <v>629.95689895773205</v>
      </c>
      <c r="R34" s="2">
        <v>586.12757995520576</v>
      </c>
    </row>
    <row r="35" spans="1:18" ht="11.25" customHeight="1" x14ac:dyDescent="0.25">
      <c r="A35" s="50" t="s">
        <v>324</v>
      </c>
      <c r="B35" s="51" t="s">
        <v>325</v>
      </c>
      <c r="C35" s="2">
        <v>1.0745504177916254</v>
      </c>
      <c r="D35" s="2">
        <v>3.2202800000000735</v>
      </c>
      <c r="E35" s="2">
        <v>173.40818000000098</v>
      </c>
      <c r="F35" s="2">
        <v>269.00258000000122</v>
      </c>
      <c r="G35" s="2">
        <v>281.69458999999836</v>
      </c>
      <c r="H35" s="2">
        <v>272.16384591171709</v>
      </c>
      <c r="I35" s="2">
        <v>255.39133000000058</v>
      </c>
      <c r="J35" s="2">
        <v>340.48151000000092</v>
      </c>
      <c r="K35" s="2">
        <v>210.19876999999917</v>
      </c>
      <c r="L35" s="2">
        <v>213.27017999999913</v>
      </c>
      <c r="M35" s="2">
        <v>149.17137602422554</v>
      </c>
      <c r="N35" s="2">
        <v>1.0748609841452579</v>
      </c>
      <c r="O35" s="2">
        <v>462.44867530787059</v>
      </c>
      <c r="P35" s="2">
        <v>299.53331938034518</v>
      </c>
      <c r="Q35" s="2">
        <v>302.66574224831925</v>
      </c>
      <c r="R35" s="2">
        <v>4.2037075494476994</v>
      </c>
    </row>
    <row r="36" spans="1:18" ht="11.25" customHeight="1" x14ac:dyDescent="0.25">
      <c r="A36" s="57" t="s">
        <v>47</v>
      </c>
      <c r="B36" s="53" t="s">
        <v>48</v>
      </c>
      <c r="C36" s="1">
        <v>1.0745504177916254</v>
      </c>
      <c r="D36" s="1">
        <v>3.2202800000000735</v>
      </c>
      <c r="E36" s="1">
        <v>173.40818000000098</v>
      </c>
      <c r="F36" s="1">
        <v>269.00258000000122</v>
      </c>
      <c r="G36" s="1">
        <v>281.69458999999836</v>
      </c>
      <c r="H36" s="1">
        <v>272.16384591171709</v>
      </c>
      <c r="I36" s="1">
        <v>255.39133000000058</v>
      </c>
      <c r="J36" s="1">
        <v>340.48151000000092</v>
      </c>
      <c r="K36" s="1">
        <v>210.19876999999917</v>
      </c>
      <c r="L36" s="1">
        <v>213.27017999999913</v>
      </c>
      <c r="M36" s="1">
        <v>149.17137602422554</v>
      </c>
      <c r="N36" s="1">
        <v>1.0748609841452579</v>
      </c>
      <c r="O36" s="1">
        <v>462.44867530787059</v>
      </c>
      <c r="P36" s="1">
        <v>299.53331938034518</v>
      </c>
      <c r="Q36" s="1">
        <v>302.66574224831925</v>
      </c>
      <c r="R36" s="1">
        <v>4.2037075494476994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70.674410231737696</v>
      </c>
      <c r="D38" s="2">
        <v>80.158139999999946</v>
      </c>
      <c r="E38" s="2">
        <v>90.632019999999969</v>
      </c>
      <c r="F38" s="2">
        <v>89.626329999999925</v>
      </c>
      <c r="G38" s="2">
        <v>93.923019999999923</v>
      </c>
      <c r="H38" s="2">
        <v>97.077504773542614</v>
      </c>
      <c r="I38" s="2">
        <v>92.861690000000053</v>
      </c>
      <c r="J38" s="2">
        <v>99.064600000000013</v>
      </c>
      <c r="K38" s="2">
        <v>65.39985999999999</v>
      </c>
      <c r="L38" s="2">
        <v>68.62555999999995</v>
      </c>
      <c r="M38" s="2">
        <v>66.49164718224462</v>
      </c>
      <c r="N38" s="2">
        <v>12.656899918285532</v>
      </c>
      <c r="O38" s="2">
        <v>10.558912741274206</v>
      </c>
      <c r="P38" s="2">
        <v>10.558022574457027</v>
      </c>
      <c r="Q38" s="2">
        <v>13.71750640053359</v>
      </c>
      <c r="R38" s="2">
        <v>20.041569403872629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70.674410231737696</v>
      </c>
      <c r="D41" s="1">
        <v>80.158139999999946</v>
      </c>
      <c r="E41" s="1">
        <v>90.632019999999969</v>
      </c>
      <c r="F41" s="1">
        <v>89.626329999999925</v>
      </c>
      <c r="G41" s="1">
        <v>93.923019999999923</v>
      </c>
      <c r="H41" s="1">
        <v>97.077504773542614</v>
      </c>
      <c r="I41" s="1">
        <v>92.861690000000053</v>
      </c>
      <c r="J41" s="1">
        <v>99.064600000000013</v>
      </c>
      <c r="K41" s="1">
        <v>65.39985999999999</v>
      </c>
      <c r="L41" s="1">
        <v>68.62555999999995</v>
      </c>
      <c r="M41" s="1">
        <v>66.49164718224462</v>
      </c>
      <c r="N41" s="1">
        <v>12.656899918285532</v>
      </c>
      <c r="O41" s="1">
        <v>10.558912741274206</v>
      </c>
      <c r="P41" s="1">
        <v>10.558022574457027</v>
      </c>
      <c r="Q41" s="1">
        <v>13.71750640053359</v>
      </c>
      <c r="R41" s="1">
        <v>20.041569403872629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369.89899649500489</v>
      </c>
      <c r="D43" s="2">
        <v>488.61786999999993</v>
      </c>
      <c r="E43" s="2">
        <v>477.61748999999986</v>
      </c>
      <c r="F43" s="2">
        <v>547.56215999999995</v>
      </c>
      <c r="G43" s="2">
        <v>595.30894000000001</v>
      </c>
      <c r="H43" s="2">
        <v>595.14430875685514</v>
      </c>
      <c r="I43" s="2">
        <v>488.41596999999922</v>
      </c>
      <c r="J43" s="2">
        <v>510.85142999999999</v>
      </c>
      <c r="K43" s="2">
        <v>513.9734400000001</v>
      </c>
      <c r="L43" s="2">
        <v>486.66552999999959</v>
      </c>
      <c r="M43" s="2">
        <v>530.18332670433347</v>
      </c>
      <c r="N43" s="2">
        <v>809.76581867975483</v>
      </c>
      <c r="O43" s="2">
        <v>609.16034428494117</v>
      </c>
      <c r="P43" s="2">
        <v>432.31125643185572</v>
      </c>
      <c r="Q43" s="2">
        <v>443.66583325466382</v>
      </c>
      <c r="R43" s="2">
        <v>428.18787233223003</v>
      </c>
    </row>
    <row r="44" spans="1:18" ht="11.25" customHeight="1" x14ac:dyDescent="0.25">
      <c r="A44" s="50" t="s">
        <v>328</v>
      </c>
      <c r="B44" s="51" t="s">
        <v>61</v>
      </c>
      <c r="C44" s="2">
        <v>2951.1892645014464</v>
      </c>
      <c r="D44" s="2">
        <v>3133.7492600000005</v>
      </c>
      <c r="E44" s="2">
        <v>2741.8960699999993</v>
      </c>
      <c r="F44" s="2">
        <v>3348.7617700000005</v>
      </c>
      <c r="G44" s="2">
        <v>2954.96576</v>
      </c>
      <c r="H44" s="2">
        <v>2655.9700347658691</v>
      </c>
      <c r="I44" s="2">
        <v>2613.8313900000003</v>
      </c>
      <c r="J44" s="2">
        <v>2770.4727699999999</v>
      </c>
      <c r="K44" s="2">
        <v>2428.4750700000004</v>
      </c>
      <c r="L44" s="2">
        <v>2092.26197</v>
      </c>
      <c r="M44" s="2">
        <v>1954.7103702975282</v>
      </c>
      <c r="N44" s="2">
        <v>2067.4427228519507</v>
      </c>
      <c r="O44" s="2">
        <v>1734.9705104607956</v>
      </c>
      <c r="P44" s="2">
        <v>1745.5000981148737</v>
      </c>
      <c r="Q44" s="2">
        <v>1627.9714509826572</v>
      </c>
      <c r="R44" s="2">
        <v>1804.7129417345309</v>
      </c>
    </row>
    <row r="45" spans="1:18" ht="11.25" customHeight="1" x14ac:dyDescent="0.25">
      <c r="A45" s="50" t="s">
        <v>329</v>
      </c>
      <c r="B45" s="51" t="s">
        <v>330</v>
      </c>
      <c r="C45" s="2">
        <v>284.46556036228787</v>
      </c>
      <c r="D45" s="2">
        <v>321.59620000000001</v>
      </c>
      <c r="E45" s="2">
        <v>368.14684999999997</v>
      </c>
      <c r="F45" s="2">
        <v>487.92114000000004</v>
      </c>
      <c r="G45" s="2">
        <v>373.38306999999998</v>
      </c>
      <c r="H45" s="2">
        <v>361.94984883848861</v>
      </c>
      <c r="I45" s="2">
        <v>301.47685999999999</v>
      </c>
      <c r="J45" s="2">
        <v>286.19207000000006</v>
      </c>
      <c r="K45" s="2">
        <v>202.50654</v>
      </c>
      <c r="L45" s="2">
        <v>139.63626000000002</v>
      </c>
      <c r="M45" s="2">
        <v>236.02854823109234</v>
      </c>
      <c r="N45" s="2">
        <v>229.82446969864611</v>
      </c>
      <c r="O45" s="2">
        <v>215.71737925745578</v>
      </c>
      <c r="P45" s="2">
        <v>133.13484190691887</v>
      </c>
      <c r="Q45" s="2">
        <v>198.27852868576716</v>
      </c>
      <c r="R45" s="2">
        <v>139.62963837726852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100.88854550665069</v>
      </c>
      <c r="D49" s="1">
        <v>109.30014999999999</v>
      </c>
      <c r="E49" s="1">
        <v>109.30100999999998</v>
      </c>
      <c r="F49" s="1">
        <v>141.38133999999999</v>
      </c>
      <c r="G49" s="1">
        <v>119.09889</v>
      </c>
      <c r="H49" s="1">
        <v>123.67451987095386</v>
      </c>
      <c r="I49" s="1">
        <v>112.29910999999998</v>
      </c>
      <c r="J49" s="1">
        <v>95.502440000000007</v>
      </c>
      <c r="K49" s="1">
        <v>89.389570000000006</v>
      </c>
      <c r="L49" s="1">
        <v>82.601310000000012</v>
      </c>
      <c r="M49" s="1">
        <v>87.895521353819248</v>
      </c>
      <c r="N49" s="1">
        <v>71.080772968211932</v>
      </c>
      <c r="O49" s="1">
        <v>69.457509490912315</v>
      </c>
      <c r="P49" s="1">
        <v>15.956122994779516</v>
      </c>
      <c r="Q49" s="1">
        <v>12.134485279878811</v>
      </c>
      <c r="R49" s="1">
        <v>17.579071898046998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183.5770148556372</v>
      </c>
      <c r="D51" s="1">
        <v>212.29605000000004</v>
      </c>
      <c r="E51" s="1">
        <v>258.84584000000001</v>
      </c>
      <c r="F51" s="1">
        <v>346.53980000000007</v>
      </c>
      <c r="G51" s="1">
        <v>254.28417999999999</v>
      </c>
      <c r="H51" s="1">
        <v>238.27532896753476</v>
      </c>
      <c r="I51" s="1">
        <v>189.17775</v>
      </c>
      <c r="J51" s="1">
        <v>190.68963000000002</v>
      </c>
      <c r="K51" s="1">
        <v>113.11696999999999</v>
      </c>
      <c r="L51" s="1">
        <v>57.034950000000009</v>
      </c>
      <c r="M51" s="1">
        <v>148.1330268772731</v>
      </c>
      <c r="N51" s="1">
        <v>158.74369673043418</v>
      </c>
      <c r="O51" s="1">
        <v>146.25986976654346</v>
      </c>
      <c r="P51" s="1">
        <v>117.17871891213935</v>
      </c>
      <c r="Q51" s="1">
        <v>186.14404340588834</v>
      </c>
      <c r="R51" s="1">
        <v>122.05056647922152</v>
      </c>
    </row>
    <row r="52" spans="1:18" ht="11.25" customHeight="1" x14ac:dyDescent="0.25">
      <c r="A52" s="46" t="s">
        <v>74</v>
      </c>
      <c r="B52" s="47" t="s">
        <v>75</v>
      </c>
      <c r="C52" s="4">
        <v>23106.005539810303</v>
      </c>
      <c r="D52" s="4">
        <v>23028.252919999999</v>
      </c>
      <c r="E52" s="4">
        <v>22713.698410000005</v>
      </c>
      <c r="F52" s="4">
        <v>23336.838990000007</v>
      </c>
      <c r="G52" s="4">
        <v>21513.177400000004</v>
      </c>
      <c r="H52" s="4">
        <v>21955.468212719905</v>
      </c>
      <c r="I52" s="4">
        <v>19911.636210000001</v>
      </c>
      <c r="J52" s="4">
        <v>20742.288199999995</v>
      </c>
      <c r="K52" s="4">
        <v>19779.058019999997</v>
      </c>
      <c r="L52" s="4">
        <v>17012.655559999999</v>
      </c>
      <c r="M52" s="4">
        <v>17354.011904209099</v>
      </c>
      <c r="N52" s="4">
        <v>17583.565170502981</v>
      </c>
      <c r="O52" s="4">
        <v>17878.358214676238</v>
      </c>
      <c r="P52" s="4">
        <v>19159.571765595261</v>
      </c>
      <c r="Q52" s="4">
        <v>18743.433297604377</v>
      </c>
      <c r="R52" s="4">
        <v>17762.701786104863</v>
      </c>
    </row>
    <row r="53" spans="1:18" ht="11.25" customHeight="1" x14ac:dyDescent="0.25">
      <c r="A53" s="48" t="s">
        <v>76</v>
      </c>
      <c r="B53" s="49" t="s">
        <v>77</v>
      </c>
      <c r="C53" s="3">
        <v>23009.129252448889</v>
      </c>
      <c r="D53" s="3">
        <v>22938.633439999998</v>
      </c>
      <c r="E53" s="3">
        <v>22622.176120000004</v>
      </c>
      <c r="F53" s="3">
        <v>23295.742430000006</v>
      </c>
      <c r="G53" s="3">
        <v>21496.084440000002</v>
      </c>
      <c r="H53" s="3">
        <v>21937.791048245337</v>
      </c>
      <c r="I53" s="3">
        <v>19895.944530000001</v>
      </c>
      <c r="J53" s="3">
        <v>20702.181299999997</v>
      </c>
      <c r="K53" s="3">
        <v>19741.958149999999</v>
      </c>
      <c r="L53" s="3">
        <v>17001.1489</v>
      </c>
      <c r="M53" s="3">
        <v>17219.540569432753</v>
      </c>
      <c r="N53" s="3">
        <v>17365.92513518456</v>
      </c>
      <c r="O53" s="3">
        <v>17740.735425810239</v>
      </c>
      <c r="P53" s="3">
        <v>19016.64531098841</v>
      </c>
      <c r="Q53" s="3">
        <v>18624.988219344497</v>
      </c>
      <c r="R53" s="3">
        <v>17649.753788205551</v>
      </c>
    </row>
    <row r="54" spans="1:18" ht="11.25" customHeight="1" x14ac:dyDescent="0.25">
      <c r="A54" s="48" t="s">
        <v>331</v>
      </c>
      <c r="B54" s="49" t="s">
        <v>332</v>
      </c>
      <c r="C54" s="3">
        <v>96.876287361413375</v>
      </c>
      <c r="D54" s="3">
        <v>89.619479999999996</v>
      </c>
      <c r="E54" s="3">
        <v>91.522290000000012</v>
      </c>
      <c r="F54" s="3">
        <v>41.096559999999997</v>
      </c>
      <c r="G54" s="3">
        <v>17.092960000000005</v>
      </c>
      <c r="H54" s="3">
        <v>17.677164474567171</v>
      </c>
      <c r="I54" s="3">
        <v>15.691680000000002</v>
      </c>
      <c r="J54" s="3">
        <v>40.106899999999996</v>
      </c>
      <c r="K54" s="3">
        <v>37.099870000000003</v>
      </c>
      <c r="L54" s="3">
        <v>11.50666</v>
      </c>
      <c r="M54" s="3">
        <v>134.4713347763475</v>
      </c>
      <c r="N54" s="3">
        <v>217.64003531842138</v>
      </c>
      <c r="O54" s="3">
        <v>137.62278886599964</v>
      </c>
      <c r="P54" s="3">
        <v>142.92645460685216</v>
      </c>
      <c r="Q54" s="3">
        <v>118.44507825987864</v>
      </c>
      <c r="R54" s="3">
        <v>112.947997899312</v>
      </c>
    </row>
    <row r="55" spans="1:18" ht="11.25" customHeight="1" x14ac:dyDescent="0.25">
      <c r="A55" s="50" t="s">
        <v>78</v>
      </c>
      <c r="B55" s="51" t="s">
        <v>79</v>
      </c>
      <c r="C55" s="2">
        <v>93.293185608056007</v>
      </c>
      <c r="D55" s="2">
        <v>86.984449999999995</v>
      </c>
      <c r="E55" s="2">
        <v>86.822320000000005</v>
      </c>
      <c r="F55" s="2">
        <v>15.596169999999999</v>
      </c>
      <c r="G55" s="2">
        <v>15.292950000000001</v>
      </c>
      <c r="H55" s="2">
        <v>15.336439289137587</v>
      </c>
      <c r="I55" s="2">
        <v>13.69075</v>
      </c>
      <c r="J55" s="2">
        <v>31.206899999999997</v>
      </c>
      <c r="K55" s="2">
        <v>16.499780000000001</v>
      </c>
      <c r="L55" s="2">
        <v>11.50666</v>
      </c>
      <c r="M55" s="2">
        <v>99.52694826612715</v>
      </c>
      <c r="N55" s="2">
        <v>175.69098619402905</v>
      </c>
      <c r="O55" s="2">
        <v>97.520600629102518</v>
      </c>
      <c r="P55" s="2">
        <v>103.4192269358735</v>
      </c>
      <c r="Q55" s="2">
        <v>81.80599901409937</v>
      </c>
      <c r="R55" s="2">
        <v>75.210551395891358</v>
      </c>
    </row>
    <row r="56" spans="1:18" ht="11.25" customHeight="1" x14ac:dyDescent="0.25">
      <c r="A56" s="50" t="s">
        <v>80</v>
      </c>
      <c r="B56" s="51" t="s">
        <v>81</v>
      </c>
      <c r="C56" s="2">
        <v>0.26273211936299817</v>
      </c>
      <c r="D56" s="2">
        <v>0.19989999999999999</v>
      </c>
      <c r="E56" s="2">
        <v>0.10004</v>
      </c>
      <c r="F56" s="2">
        <v>0.29998999999999998</v>
      </c>
      <c r="G56" s="2">
        <v>0.49974000000000002</v>
      </c>
      <c r="H56" s="2">
        <v>0.14332405233665668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3.3203696339943782</v>
      </c>
      <c r="D57" s="2">
        <v>2.4351300000000005</v>
      </c>
      <c r="E57" s="2">
        <v>4.5999300000000023</v>
      </c>
      <c r="F57" s="2">
        <v>25.200399999999995</v>
      </c>
      <c r="G57" s="2">
        <v>1.300270000000004</v>
      </c>
      <c r="H57" s="2">
        <v>2.1974011330929253</v>
      </c>
      <c r="I57" s="2">
        <v>2.0009300000000025</v>
      </c>
      <c r="J57" s="2">
        <v>8.8999999999999986</v>
      </c>
      <c r="K57" s="2">
        <v>20.600090000000002</v>
      </c>
      <c r="L57" s="2">
        <v>0</v>
      </c>
      <c r="M57" s="2">
        <v>0</v>
      </c>
      <c r="N57" s="2">
        <v>0.74787505309345093</v>
      </c>
      <c r="O57" s="2">
        <v>3.535003815009842</v>
      </c>
      <c r="P57" s="2">
        <v>3.7525722273692623</v>
      </c>
      <c r="Q57" s="2">
        <v>4.108110618423618</v>
      </c>
      <c r="R57" s="2">
        <v>4.1082291584825494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34.944386510220362</v>
      </c>
      <c r="N58" s="2">
        <v>41.201174071298894</v>
      </c>
      <c r="O58" s="2">
        <v>36.567184421887269</v>
      </c>
      <c r="P58" s="2">
        <v>35.754655443609408</v>
      </c>
      <c r="Q58" s="2">
        <v>32.530968627355655</v>
      </c>
      <c r="R58" s="2">
        <v>33.629217344938098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5846.7697671850929</v>
      </c>
      <c r="D60" s="4">
        <v>5630.8963199999998</v>
      </c>
      <c r="E60" s="4">
        <v>6082.6498600000004</v>
      </c>
      <c r="F60" s="4">
        <v>7163.4676399999998</v>
      </c>
      <c r="G60" s="4">
        <v>7022.6994900000009</v>
      </c>
      <c r="H60" s="4">
        <v>7306.2084788146112</v>
      </c>
      <c r="I60" s="4">
        <v>7738.9889000000003</v>
      </c>
      <c r="J60" s="4">
        <v>8168.6222399999988</v>
      </c>
      <c r="K60" s="4">
        <v>7915.7598400000015</v>
      </c>
      <c r="L60" s="4">
        <v>7528.263899999999</v>
      </c>
      <c r="M60" s="4">
        <v>7514.954834833422</v>
      </c>
      <c r="N60" s="4">
        <v>7919.1398322141658</v>
      </c>
      <c r="O60" s="4">
        <v>7820.8919536604571</v>
      </c>
      <c r="P60" s="4">
        <v>8146.0831636071052</v>
      </c>
      <c r="Q60" s="4">
        <v>7518.4930196034093</v>
      </c>
      <c r="R60" s="4">
        <v>7153.6128514127086</v>
      </c>
    </row>
    <row r="61" spans="1:18" ht="11.25" customHeight="1" x14ac:dyDescent="0.25">
      <c r="A61" s="46" t="s">
        <v>89</v>
      </c>
      <c r="B61" s="47" t="s">
        <v>90</v>
      </c>
      <c r="C61" s="4">
        <v>156.77009764282647</v>
      </c>
      <c r="D61" s="4">
        <v>145.07247999999967</v>
      </c>
      <c r="E61" s="4">
        <v>134.49097999999944</v>
      </c>
      <c r="F61" s="4">
        <v>171.48748999999964</v>
      </c>
      <c r="G61" s="4">
        <v>175.95740999999879</v>
      </c>
      <c r="H61" s="4">
        <v>239.84771937638178</v>
      </c>
      <c r="I61" s="4">
        <v>194.76606999999854</v>
      </c>
      <c r="J61" s="4">
        <v>312.59039999999948</v>
      </c>
      <c r="K61" s="4">
        <v>284.68712000000102</v>
      </c>
      <c r="L61" s="4">
        <v>220.21408000000207</v>
      </c>
      <c r="M61" s="4">
        <v>372.50314524499396</v>
      </c>
      <c r="N61" s="4">
        <v>381.29506912815714</v>
      </c>
      <c r="O61" s="4">
        <v>205.92890368311822</v>
      </c>
      <c r="P61" s="4">
        <v>325.37558088645375</v>
      </c>
      <c r="Q61" s="4">
        <v>329.57721323692766</v>
      </c>
      <c r="R61" s="4">
        <v>327.56461017259534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0.14330853869156723</v>
      </c>
      <c r="N64" s="3">
        <v>0.14330740413387388</v>
      </c>
      <c r="O64" s="3">
        <v>0.14330812566753234</v>
      </c>
      <c r="P64" s="3">
        <v>0.16719274356539982</v>
      </c>
      <c r="Q64" s="3">
        <v>0.1671940901441013</v>
      </c>
      <c r="R64" s="3">
        <v>0.16719374036590962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0.14330853869156723</v>
      </c>
      <c r="N65" s="2">
        <v>0.14330740413387388</v>
      </c>
      <c r="O65" s="2">
        <v>0.14330812566753234</v>
      </c>
      <c r="P65" s="2">
        <v>0.16719274356539982</v>
      </c>
      <c r="Q65" s="2">
        <v>0.1671940901441013</v>
      </c>
      <c r="R65" s="2">
        <v>0.16719374036590962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156.77009764282647</v>
      </c>
      <c r="D68" s="3">
        <v>145.07247999999967</v>
      </c>
      <c r="E68" s="3">
        <v>134.49097999999944</v>
      </c>
      <c r="F68" s="3">
        <v>171.48748999999964</v>
      </c>
      <c r="G68" s="3">
        <v>175.95740999999879</v>
      </c>
      <c r="H68" s="3">
        <v>239.84771937638178</v>
      </c>
      <c r="I68" s="3">
        <v>194.76606999999854</v>
      </c>
      <c r="J68" s="3">
        <v>312.59039999999948</v>
      </c>
      <c r="K68" s="3">
        <v>284.68712000000102</v>
      </c>
      <c r="L68" s="3">
        <v>220.21408000000207</v>
      </c>
      <c r="M68" s="3">
        <v>372.35983670630242</v>
      </c>
      <c r="N68" s="3">
        <v>381.15176172402329</v>
      </c>
      <c r="O68" s="3">
        <v>205.78559555745068</v>
      </c>
      <c r="P68" s="3">
        <v>325.20838814288834</v>
      </c>
      <c r="Q68" s="3">
        <v>329.41001914678355</v>
      </c>
      <c r="R68" s="3">
        <v>327.39741643222942</v>
      </c>
    </row>
    <row r="69" spans="1:18" ht="11.25" customHeight="1" x14ac:dyDescent="0.25">
      <c r="A69" s="50" t="s">
        <v>559</v>
      </c>
      <c r="B69" s="51" t="s">
        <v>101</v>
      </c>
      <c r="C69" s="2">
        <v>142.63506289582858</v>
      </c>
      <c r="D69" s="2">
        <v>131.48943999999966</v>
      </c>
      <c r="E69" s="2">
        <v>129.93952999999945</v>
      </c>
      <c r="F69" s="2">
        <v>159.88207999999963</v>
      </c>
      <c r="G69" s="2">
        <v>160.95550999999878</v>
      </c>
      <c r="H69" s="2">
        <v>206.36150813560934</v>
      </c>
      <c r="I69" s="2">
        <v>179.36279999999849</v>
      </c>
      <c r="J69" s="2">
        <v>236.88395999999949</v>
      </c>
      <c r="K69" s="2">
        <v>204.43061000000102</v>
      </c>
      <c r="L69" s="2">
        <v>174.90282000000207</v>
      </c>
      <c r="M69" s="2">
        <v>203.32208630554993</v>
      </c>
      <c r="N69" s="2">
        <v>200.92286595142255</v>
      </c>
      <c r="O69" s="2">
        <v>156.94854009629825</v>
      </c>
      <c r="P69" s="2">
        <v>256.68699207351881</v>
      </c>
      <c r="Q69" s="2">
        <v>254.25266431594255</v>
      </c>
      <c r="R69" s="2">
        <v>229.36354387669729</v>
      </c>
    </row>
    <row r="70" spans="1:18" ht="11.25" customHeight="1" x14ac:dyDescent="0.25">
      <c r="A70" s="50" t="s">
        <v>106</v>
      </c>
      <c r="B70" s="51" t="s">
        <v>107</v>
      </c>
      <c r="C70" s="2">
        <v>5.1545074960622603</v>
      </c>
      <c r="D70" s="2">
        <v>5.8822599999999952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5.9097299999999962</v>
      </c>
      <c r="L70" s="2">
        <v>4.4067700000000034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8.9327601734055584</v>
      </c>
      <c r="D71" s="2">
        <v>7.70078</v>
      </c>
      <c r="E71" s="2">
        <v>4.5514499999999973</v>
      </c>
      <c r="F71" s="2">
        <v>10.004479999999997</v>
      </c>
      <c r="G71" s="2">
        <v>12.790430000000004</v>
      </c>
      <c r="H71" s="2">
        <v>31.981485966052524</v>
      </c>
      <c r="I71" s="2">
        <v>13.904470000000002</v>
      </c>
      <c r="J71" s="2">
        <v>24.76193</v>
      </c>
      <c r="K71" s="2">
        <v>17.854019999999998</v>
      </c>
      <c r="L71" s="2">
        <v>17.661210000000004</v>
      </c>
      <c r="M71" s="2">
        <v>133.72969861609064</v>
      </c>
      <c r="N71" s="2">
        <v>156.3486298816207</v>
      </c>
      <c r="O71" s="2">
        <v>26.32092092666181</v>
      </c>
      <c r="P71" s="2">
        <v>40.484178980060271</v>
      </c>
      <c r="Q71" s="2">
        <v>47.172227478606771</v>
      </c>
      <c r="R71" s="2">
        <v>67.522033738630554</v>
      </c>
    </row>
    <row r="72" spans="1:18" ht="11.25" customHeight="1" x14ac:dyDescent="0.25">
      <c r="A72" s="55" t="s">
        <v>104</v>
      </c>
      <c r="B72" s="51" t="s">
        <v>105</v>
      </c>
      <c r="C72" s="2">
        <v>4.776707753007365E-2</v>
      </c>
      <c r="D72" s="2">
        <v>0</v>
      </c>
      <c r="E72" s="2">
        <v>0</v>
      </c>
      <c r="F72" s="2">
        <v>1.6009299999999977</v>
      </c>
      <c r="G72" s="2">
        <v>2.2114700000000047</v>
      </c>
      <c r="H72" s="2">
        <v>1.1703404894007969</v>
      </c>
      <c r="I72" s="2">
        <v>1.1005499999999999</v>
      </c>
      <c r="J72" s="2">
        <v>45.046610000000001</v>
      </c>
      <c r="K72" s="2">
        <v>0</v>
      </c>
      <c r="L72" s="2">
        <v>0</v>
      </c>
      <c r="M72" s="2">
        <v>21.11397771766174</v>
      </c>
      <c r="N72" s="2">
        <v>20.588605162340571</v>
      </c>
      <c r="O72" s="2">
        <v>18.295560109789278</v>
      </c>
      <c r="P72" s="2">
        <v>19.059917870926736</v>
      </c>
      <c r="Q72" s="2">
        <v>19.155395503191755</v>
      </c>
      <c r="R72" s="2">
        <v>21.663395108452505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0.33438478531912935</v>
      </c>
      <c r="I73" s="2">
        <v>0.3982500000000524</v>
      </c>
      <c r="J73" s="2">
        <v>5.8979000000000008</v>
      </c>
      <c r="K73" s="2">
        <v>56.492760000000004</v>
      </c>
      <c r="L73" s="2">
        <v>23.243280000000002</v>
      </c>
      <c r="M73" s="2">
        <v>14.194074067000152</v>
      </c>
      <c r="N73" s="2">
        <v>3.2916607286395116</v>
      </c>
      <c r="O73" s="2">
        <v>4.2205744247013515</v>
      </c>
      <c r="P73" s="2">
        <v>8.977299218382532</v>
      </c>
      <c r="Q73" s="2">
        <v>8.8297318490424352</v>
      </c>
      <c r="R73" s="2">
        <v>8.8484437084490821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9.5670000000000144E-2</v>
      </c>
      <c r="J75" s="1">
        <v>0</v>
      </c>
      <c r="K75" s="1">
        <v>0</v>
      </c>
      <c r="L75" s="1">
        <v>9.7459999999999922E-2</v>
      </c>
      <c r="M75" s="1">
        <v>2.6788479777019286E-2</v>
      </c>
      <c r="N75" s="1">
        <v>1.6212043555882172</v>
      </c>
      <c r="O75" s="1">
        <v>0.23887318037964178</v>
      </c>
      <c r="P75" s="1">
        <v>7.1652707091175216E-2</v>
      </c>
      <c r="Q75" s="1">
        <v>0.43115804154114035</v>
      </c>
      <c r="R75" s="1">
        <v>0.47876550445012772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0.33438478531912935</v>
      </c>
      <c r="I77" s="1">
        <v>0.30258000000005225</v>
      </c>
      <c r="J77" s="1">
        <v>5.8979000000000008</v>
      </c>
      <c r="K77" s="1">
        <v>56.492760000000004</v>
      </c>
      <c r="L77" s="1">
        <v>23.145820000000001</v>
      </c>
      <c r="M77" s="1">
        <v>14.167285587223132</v>
      </c>
      <c r="N77" s="1">
        <v>1.6704563730512945</v>
      </c>
      <c r="O77" s="1">
        <v>3.9817012443217097</v>
      </c>
      <c r="P77" s="1">
        <v>8.9056465112913568</v>
      </c>
      <c r="Q77" s="1">
        <v>8.398573807501295</v>
      </c>
      <c r="R77" s="1">
        <v>8.369678203998955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17186.631623732726</v>
      </c>
      <c r="D79" s="4">
        <v>16926.276669999999</v>
      </c>
      <c r="E79" s="4">
        <v>17046.779150000002</v>
      </c>
      <c r="F79" s="4">
        <v>16916.030139999999</v>
      </c>
      <c r="G79" s="4">
        <v>16993.405949999997</v>
      </c>
      <c r="H79" s="4">
        <v>17387.038935565011</v>
      </c>
      <c r="I79" s="4">
        <v>17209.222860000002</v>
      </c>
      <c r="J79" s="4">
        <v>17295.60497</v>
      </c>
      <c r="K79" s="4">
        <v>17271.48475</v>
      </c>
      <c r="L79" s="4">
        <v>14930.572570000002</v>
      </c>
      <c r="M79" s="4">
        <v>16350.435567038459</v>
      </c>
      <c r="N79" s="4">
        <v>16252.099566526011</v>
      </c>
      <c r="O79" s="4">
        <v>15982.791161230249</v>
      </c>
      <c r="P79" s="4">
        <v>15512.990351455734</v>
      </c>
      <c r="Q79" s="4">
        <v>15467.650708033325</v>
      </c>
      <c r="R79" s="4">
        <v>15520.916261752189</v>
      </c>
    </row>
    <row r="80" spans="1:18" ht="11.25" customHeight="1" x14ac:dyDescent="0.25">
      <c r="A80" s="59" t="s">
        <v>560</v>
      </c>
      <c r="B80" s="47">
        <v>7200</v>
      </c>
      <c r="C80" s="4">
        <v>81.039372845545117</v>
      </c>
      <c r="D80" s="4">
        <v>138.16528999999997</v>
      </c>
      <c r="E80" s="4">
        <v>180.59736000000004</v>
      </c>
      <c r="F80" s="4">
        <v>218.30619000000002</v>
      </c>
      <c r="G80" s="4">
        <v>258.67889999999994</v>
      </c>
      <c r="H80" s="4">
        <v>202.23193050177721</v>
      </c>
      <c r="I80" s="4">
        <v>204.37034</v>
      </c>
      <c r="J80" s="4">
        <v>200.14114000000004</v>
      </c>
      <c r="K80" s="4">
        <v>273.77592999999996</v>
      </c>
      <c r="L80" s="4">
        <v>260.68439000000001</v>
      </c>
      <c r="M80" s="4">
        <v>394.04765976141107</v>
      </c>
      <c r="N80" s="4">
        <v>411.05635225965761</v>
      </c>
      <c r="O80" s="4">
        <v>379.2871609267537</v>
      </c>
      <c r="P80" s="4">
        <v>379.35894743108435</v>
      </c>
      <c r="Q80" s="4">
        <v>367.29747502110524</v>
      </c>
      <c r="R80" s="4">
        <v>447.3334932288659</v>
      </c>
    </row>
    <row r="81" spans="1:18" ht="11.25" customHeight="1" x14ac:dyDescent="0.25">
      <c r="A81" s="48" t="s">
        <v>119</v>
      </c>
      <c r="B81" s="49" t="s">
        <v>120</v>
      </c>
      <c r="C81" s="3">
        <v>80.991605656931966</v>
      </c>
      <c r="D81" s="3">
        <v>138.16528999999997</v>
      </c>
      <c r="E81" s="3">
        <v>180.59736000000004</v>
      </c>
      <c r="F81" s="3">
        <v>216.70431000000002</v>
      </c>
      <c r="G81" s="3">
        <v>256.57740999999993</v>
      </c>
      <c r="H81" s="3">
        <v>201.08547522429575</v>
      </c>
      <c r="I81" s="3">
        <v>203.26994999999999</v>
      </c>
      <c r="J81" s="3">
        <v>155.04131000000004</v>
      </c>
      <c r="K81" s="3">
        <v>273.77592999999996</v>
      </c>
      <c r="L81" s="3">
        <v>260.68439000000001</v>
      </c>
      <c r="M81" s="3">
        <v>372.93372350740691</v>
      </c>
      <c r="N81" s="3">
        <v>390.46774709731704</v>
      </c>
      <c r="O81" s="3">
        <v>360.99156337888326</v>
      </c>
      <c r="P81" s="3">
        <v>360.34679416807512</v>
      </c>
      <c r="Q81" s="3">
        <v>348.14207940507754</v>
      </c>
      <c r="R81" s="3">
        <v>425.67013725170318</v>
      </c>
    </row>
    <row r="82" spans="1:18" ht="11.25" customHeight="1" x14ac:dyDescent="0.25">
      <c r="A82" s="48" t="s">
        <v>121</v>
      </c>
      <c r="B82" s="49" t="s">
        <v>122</v>
      </c>
      <c r="C82" s="3">
        <v>4.776718861314988E-2</v>
      </c>
      <c r="D82" s="3">
        <v>0</v>
      </c>
      <c r="E82" s="3">
        <v>0</v>
      </c>
      <c r="F82" s="3">
        <v>1.6018799999999982</v>
      </c>
      <c r="G82" s="3">
        <v>2.101490000000001</v>
      </c>
      <c r="H82" s="3">
        <v>1.1464552774814556</v>
      </c>
      <c r="I82" s="3">
        <v>1.10039</v>
      </c>
      <c r="J82" s="3">
        <v>45.099830000000004</v>
      </c>
      <c r="K82" s="3">
        <v>0</v>
      </c>
      <c r="L82" s="3">
        <v>0</v>
      </c>
      <c r="M82" s="3">
        <v>21.113936254004187</v>
      </c>
      <c r="N82" s="3">
        <v>20.588605162340599</v>
      </c>
      <c r="O82" s="3">
        <v>18.295597547870415</v>
      </c>
      <c r="P82" s="3">
        <v>19.012153263009246</v>
      </c>
      <c r="Q82" s="3">
        <v>19.155395616027704</v>
      </c>
      <c r="R82" s="3">
        <v>21.663355977162723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456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40109.490557885598</v>
      </c>
      <c r="D2" s="30">
        <v>40619.027353155296</v>
      </c>
      <c r="E2" s="30">
        <v>41744.78457509978</v>
      </c>
      <c r="F2" s="30">
        <v>44121.738581050442</v>
      </c>
      <c r="G2" s="30">
        <v>41848.136675974325</v>
      </c>
      <c r="H2" s="30">
        <v>42013.504308851865</v>
      </c>
      <c r="I2" s="30">
        <v>41169.034788005098</v>
      </c>
      <c r="J2" s="30">
        <v>43008.522116908272</v>
      </c>
      <c r="K2" s="30">
        <v>43121.756520056777</v>
      </c>
      <c r="L2" s="30">
        <v>36877.18934908662</v>
      </c>
      <c r="M2" s="30">
        <v>39201.278190889301</v>
      </c>
      <c r="N2" s="30">
        <v>40011.015785478448</v>
      </c>
      <c r="O2" s="30">
        <v>39565.609294822432</v>
      </c>
      <c r="P2" s="30">
        <v>40863.852068712149</v>
      </c>
      <c r="Q2" s="30">
        <v>39619.709227847226</v>
      </c>
      <c r="R2" s="30">
        <v>39032.359807924513</v>
      </c>
    </row>
    <row r="3" spans="1:18" ht="11.25" customHeight="1" x14ac:dyDescent="0.25">
      <c r="A3" s="46" t="s">
        <v>4</v>
      </c>
      <c r="B3" s="47" t="s">
        <v>5</v>
      </c>
      <c r="C3" s="4">
        <v>2612.8111791539359</v>
      </c>
      <c r="D3" s="4">
        <v>2871.1561888200081</v>
      </c>
      <c r="E3" s="4">
        <v>3094.8695238878963</v>
      </c>
      <c r="F3" s="4">
        <v>2900.9481808892433</v>
      </c>
      <c r="G3" s="4">
        <v>2835.363792215277</v>
      </c>
      <c r="H3" s="4">
        <v>2544.8816164072136</v>
      </c>
      <c r="I3" s="4">
        <v>2444.5114759070502</v>
      </c>
      <c r="J3" s="4">
        <v>2286.3896395003321</v>
      </c>
      <c r="K3" s="4">
        <v>2775.7826046564082</v>
      </c>
      <c r="L3" s="4">
        <v>2412.4291284861156</v>
      </c>
      <c r="M3" s="4">
        <v>2464.7340851855224</v>
      </c>
      <c r="N3" s="4">
        <v>2398.8297513519815</v>
      </c>
      <c r="O3" s="4">
        <v>2424.9325932600132</v>
      </c>
      <c r="P3" s="4">
        <v>2634.3024905610428</v>
      </c>
      <c r="Q3" s="4">
        <v>2681.0174920809786</v>
      </c>
      <c r="R3" s="4">
        <v>2953.9502692164865</v>
      </c>
    </row>
    <row r="4" spans="1:18" ht="11.25" customHeight="1" x14ac:dyDescent="0.25">
      <c r="A4" s="48" t="s">
        <v>304</v>
      </c>
      <c r="B4" s="49" t="s">
        <v>305</v>
      </c>
      <c r="C4" s="3">
        <v>1687.9679431073541</v>
      </c>
      <c r="D4" s="3">
        <v>2183.7632349712903</v>
      </c>
      <c r="E4" s="3">
        <v>2428.2844086556429</v>
      </c>
      <c r="F4" s="3">
        <v>1972.8939089722937</v>
      </c>
      <c r="G4" s="3">
        <v>1858.07070790444</v>
      </c>
      <c r="H4" s="3">
        <v>1582.7759892185393</v>
      </c>
      <c r="I4" s="3">
        <v>1450.5999035071698</v>
      </c>
      <c r="J4" s="3">
        <v>1604.4702623692572</v>
      </c>
      <c r="K4" s="3">
        <v>2060.5370495282395</v>
      </c>
      <c r="L4" s="3">
        <v>1540.2973640114271</v>
      </c>
      <c r="M4" s="3">
        <v>1936.8709310325694</v>
      </c>
      <c r="N4" s="3">
        <v>1874.7803004671732</v>
      </c>
      <c r="O4" s="3">
        <v>1916.3034586019442</v>
      </c>
      <c r="P4" s="3">
        <v>2124.7338038794865</v>
      </c>
      <c r="Q4" s="3">
        <v>2260.1063772981552</v>
      </c>
      <c r="R4" s="3">
        <v>2570.4882182940764</v>
      </c>
    </row>
    <row r="5" spans="1:18" ht="11.25" customHeight="1" x14ac:dyDescent="0.25">
      <c r="A5" s="50" t="s">
        <v>306</v>
      </c>
      <c r="B5" s="51" t="s">
        <v>307</v>
      </c>
      <c r="C5" s="2">
        <v>1477.2271334441823</v>
      </c>
      <c r="D5" s="2">
        <v>1907.3046940207228</v>
      </c>
      <c r="E5" s="2">
        <v>2052.5773423405444</v>
      </c>
      <c r="F5" s="2">
        <v>1541.0302242786072</v>
      </c>
      <c r="G5" s="2">
        <v>1541.9568134875642</v>
      </c>
      <c r="H5" s="2">
        <v>1399.9463964397544</v>
      </c>
      <c r="I5" s="2">
        <v>1268.2617588851847</v>
      </c>
      <c r="J5" s="2">
        <v>1438.2048652103429</v>
      </c>
      <c r="K5" s="2">
        <v>1915.0305521462581</v>
      </c>
      <c r="L5" s="2">
        <v>1468.597031901814</v>
      </c>
      <c r="M5" s="2">
        <v>1893.9559825084245</v>
      </c>
      <c r="N5" s="2">
        <v>1769.4651726892898</v>
      </c>
      <c r="O5" s="2">
        <v>1771.4041116588849</v>
      </c>
      <c r="P5" s="2">
        <v>1942.4875995293692</v>
      </c>
      <c r="Q5" s="2">
        <v>2118.3296400941967</v>
      </c>
      <c r="R5" s="2">
        <v>2395.1006267069693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113.7955799999947</v>
      </c>
      <c r="H6" s="1">
        <v>121.2794200139534</v>
      </c>
      <c r="I6" s="1">
        <v>130.648180000005</v>
      </c>
      <c r="J6" s="1">
        <v>116.05282891451138</v>
      </c>
      <c r="K6" s="1">
        <v>133.26928999999998</v>
      </c>
      <c r="L6" s="1">
        <v>68.090248692686913</v>
      </c>
      <c r="M6" s="1">
        <v>106.6225081146377</v>
      </c>
      <c r="N6" s="1">
        <v>218.41080280552086</v>
      </c>
      <c r="O6" s="1">
        <v>229.32540202247247</v>
      </c>
      <c r="P6" s="1">
        <v>333.03239544757866</v>
      </c>
      <c r="Q6" s="1">
        <v>239.55933358720432</v>
      </c>
      <c r="R6" s="1">
        <v>203.09060144192719</v>
      </c>
    </row>
    <row r="7" spans="1:18" ht="11.25" customHeight="1" x14ac:dyDescent="0.25">
      <c r="A7" s="52" t="s">
        <v>8</v>
      </c>
      <c r="B7" s="53" t="s">
        <v>9</v>
      </c>
      <c r="C7" s="1">
        <v>0.51431115022411711</v>
      </c>
      <c r="D7" s="1">
        <v>6.1014898733712979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1.2776106278945776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1476.7128222939582</v>
      </c>
      <c r="D8" s="1">
        <v>1901.2032041473515</v>
      </c>
      <c r="E8" s="1">
        <v>2052.5773423405444</v>
      </c>
      <c r="F8" s="1">
        <v>1541.0302242786072</v>
      </c>
      <c r="G8" s="1">
        <v>1428.1612334875695</v>
      </c>
      <c r="H8" s="1">
        <v>1278.6669764258011</v>
      </c>
      <c r="I8" s="1">
        <v>1137.6135788851798</v>
      </c>
      <c r="J8" s="1">
        <v>1322.1520362958315</v>
      </c>
      <c r="K8" s="1">
        <v>1781.7612621462581</v>
      </c>
      <c r="L8" s="1">
        <v>1400.5067832091272</v>
      </c>
      <c r="M8" s="1">
        <v>1770.9299867820109</v>
      </c>
      <c r="N8" s="1">
        <v>1551.0543698837689</v>
      </c>
      <c r="O8" s="1">
        <v>1540.8010990085179</v>
      </c>
      <c r="P8" s="1">
        <v>1609.4552040817905</v>
      </c>
      <c r="Q8" s="1">
        <v>1878.7703065069925</v>
      </c>
      <c r="R8" s="1">
        <v>2192.0100252650423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16.403487611775954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3.4873448415240369</v>
      </c>
      <c r="P10" s="2">
        <v>2.0604293721672158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210.74080966317194</v>
      </c>
      <c r="D11" s="2">
        <v>276.45854095056734</v>
      </c>
      <c r="E11" s="2">
        <v>347.8955241361561</v>
      </c>
      <c r="F11" s="2">
        <v>403.25293972211637</v>
      </c>
      <c r="G11" s="2">
        <v>293.09290921174767</v>
      </c>
      <c r="H11" s="2">
        <v>162.15763565740326</v>
      </c>
      <c r="I11" s="2">
        <v>172.10424904862458</v>
      </c>
      <c r="J11" s="2">
        <v>155.00196839292047</v>
      </c>
      <c r="K11" s="2">
        <v>132.74514221397635</v>
      </c>
      <c r="L11" s="2">
        <v>61.288503888233514</v>
      </c>
      <c r="M11" s="2">
        <v>42.007376218920783</v>
      </c>
      <c r="N11" s="2">
        <v>50.380572749143305</v>
      </c>
      <c r="O11" s="2">
        <v>89.176449438283896</v>
      </c>
      <c r="P11" s="2">
        <v>129.76360479341679</v>
      </c>
      <c r="Q11" s="2">
        <v>96.754285689675115</v>
      </c>
      <c r="R11" s="2">
        <v>130.37432645346357</v>
      </c>
    </row>
    <row r="12" spans="1:18" ht="11.25" customHeight="1" x14ac:dyDescent="0.25">
      <c r="A12" s="52" t="s">
        <v>16</v>
      </c>
      <c r="B12" s="53" t="s">
        <v>17</v>
      </c>
      <c r="C12" s="1">
        <v>210.74080966317194</v>
      </c>
      <c r="D12" s="1">
        <v>276.45854095056734</v>
      </c>
      <c r="E12" s="1">
        <v>347.8955241361561</v>
      </c>
      <c r="F12" s="1">
        <v>403.25293972211637</v>
      </c>
      <c r="G12" s="1">
        <v>293.09290921174767</v>
      </c>
      <c r="H12" s="1">
        <v>162.15763565740326</v>
      </c>
      <c r="I12" s="1">
        <v>172.10424904862458</v>
      </c>
      <c r="J12" s="1">
        <v>155.00196839292047</v>
      </c>
      <c r="K12" s="1">
        <v>132.74514221397635</v>
      </c>
      <c r="L12" s="1">
        <v>61.288503888233514</v>
      </c>
      <c r="M12" s="1">
        <v>42.007376218920783</v>
      </c>
      <c r="N12" s="1">
        <v>50.380572749143305</v>
      </c>
      <c r="O12" s="1">
        <v>89.176449438283896</v>
      </c>
      <c r="P12" s="1">
        <v>129.76360479341679</v>
      </c>
      <c r="Q12" s="1">
        <v>96.754285689675115</v>
      </c>
      <c r="R12" s="1">
        <v>130.37432645346357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27.811542178942521</v>
      </c>
      <c r="F14" s="2">
        <v>28.610744971570291</v>
      </c>
      <c r="G14" s="2">
        <v>23.020985205128135</v>
      </c>
      <c r="H14" s="2">
        <v>20.671957121381663</v>
      </c>
      <c r="I14" s="2">
        <v>10.233895573360495</v>
      </c>
      <c r="J14" s="2">
        <v>11.263428765993947</v>
      </c>
      <c r="K14" s="2">
        <v>12.761355168005139</v>
      </c>
      <c r="L14" s="2">
        <v>10.411828221379707</v>
      </c>
      <c r="M14" s="2">
        <v>0.90757230522404919</v>
      </c>
      <c r="N14" s="2">
        <v>54.934555028740121</v>
      </c>
      <c r="O14" s="2">
        <v>52.235552663251291</v>
      </c>
      <c r="P14" s="2">
        <v>50.422170184533151</v>
      </c>
      <c r="Q14" s="2">
        <v>45.022451514282999</v>
      </c>
      <c r="R14" s="2">
        <v>45.013265133643458</v>
      </c>
    </row>
    <row r="15" spans="1:18" ht="11.25" customHeight="1" x14ac:dyDescent="0.25">
      <c r="A15" s="54" t="s">
        <v>310</v>
      </c>
      <c r="B15" s="49" t="s">
        <v>311</v>
      </c>
      <c r="C15" s="3">
        <v>924.84323604658175</v>
      </c>
      <c r="D15" s="3">
        <v>687.39295384871764</v>
      </c>
      <c r="E15" s="3">
        <v>666.58511523225354</v>
      </c>
      <c r="F15" s="3">
        <v>928.05427191694935</v>
      </c>
      <c r="G15" s="3">
        <v>977.293084310837</v>
      </c>
      <c r="H15" s="3">
        <v>962.10562718867425</v>
      </c>
      <c r="I15" s="3">
        <v>993.91157239988036</v>
      </c>
      <c r="J15" s="3">
        <v>681.91937713107473</v>
      </c>
      <c r="K15" s="3">
        <v>715.24555512816869</v>
      </c>
      <c r="L15" s="3">
        <v>872.13176447468823</v>
      </c>
      <c r="M15" s="3">
        <v>527.86315415295292</v>
      </c>
      <c r="N15" s="3">
        <v>524.04945088480815</v>
      </c>
      <c r="O15" s="3">
        <v>508.62913465806906</v>
      </c>
      <c r="P15" s="3">
        <v>509.56868668155607</v>
      </c>
      <c r="Q15" s="3">
        <v>420.9111147828234</v>
      </c>
      <c r="R15" s="3">
        <v>383.46205092240996</v>
      </c>
    </row>
    <row r="16" spans="1:18" ht="11.25" customHeight="1" x14ac:dyDescent="0.25">
      <c r="A16" s="50" t="s">
        <v>22</v>
      </c>
      <c r="B16" s="51" t="s">
        <v>23</v>
      </c>
      <c r="C16" s="2">
        <v>816.48992743275369</v>
      </c>
      <c r="D16" s="2">
        <v>565.10097862984594</v>
      </c>
      <c r="E16" s="2">
        <v>584.71827929026881</v>
      </c>
      <c r="F16" s="2">
        <v>753.07175119654164</v>
      </c>
      <c r="G16" s="2">
        <v>828.45382355595063</v>
      </c>
      <c r="H16" s="2">
        <v>806.36917171044195</v>
      </c>
      <c r="I16" s="2">
        <v>812.07597239988036</v>
      </c>
      <c r="J16" s="2">
        <v>541.70325713107468</v>
      </c>
      <c r="K16" s="2">
        <v>571.75440512816863</v>
      </c>
      <c r="L16" s="2">
        <v>757.2478144746882</v>
      </c>
      <c r="M16" s="2">
        <v>415.61152393377631</v>
      </c>
      <c r="N16" s="2">
        <v>410.31600708679332</v>
      </c>
      <c r="O16" s="2">
        <v>411.99498104728616</v>
      </c>
      <c r="P16" s="2">
        <v>370.89027193327439</v>
      </c>
      <c r="Q16" s="2">
        <v>334.03035614606296</v>
      </c>
      <c r="R16" s="2">
        <v>306.83490250672088</v>
      </c>
    </row>
    <row r="17" spans="1:18" ht="11.25" customHeight="1" x14ac:dyDescent="0.25">
      <c r="A17" s="55" t="s">
        <v>25</v>
      </c>
      <c r="B17" s="51" t="s">
        <v>26</v>
      </c>
      <c r="C17" s="2">
        <v>21.891330806094174</v>
      </c>
      <c r="D17" s="2">
        <v>33.401305218871698</v>
      </c>
      <c r="E17" s="2">
        <v>40.771955941984778</v>
      </c>
      <c r="F17" s="2">
        <v>53.668310720407653</v>
      </c>
      <c r="G17" s="2">
        <v>41.848440754886425</v>
      </c>
      <c r="H17" s="2">
        <v>42.524799590486005</v>
      </c>
      <c r="I17" s="2">
        <v>32.808709999999991</v>
      </c>
      <c r="J17" s="2">
        <v>26.558520000000023</v>
      </c>
      <c r="K17" s="2">
        <v>29.78420000000002</v>
      </c>
      <c r="L17" s="2">
        <v>7.4178199999999999</v>
      </c>
      <c r="M17" s="2">
        <v>6.2046424473990092</v>
      </c>
      <c r="N17" s="2">
        <v>13.416316900015445</v>
      </c>
      <c r="O17" s="2">
        <v>4.9166487496416993</v>
      </c>
      <c r="P17" s="2">
        <v>6.4135784497197159</v>
      </c>
      <c r="Q17" s="2">
        <v>4.3594952457674578</v>
      </c>
      <c r="R17" s="2">
        <v>2.5872678537538785</v>
      </c>
    </row>
    <row r="18" spans="1:18" ht="11.25" customHeight="1" x14ac:dyDescent="0.25">
      <c r="A18" s="56" t="s">
        <v>312</v>
      </c>
      <c r="B18" s="51" t="s">
        <v>24</v>
      </c>
      <c r="C18" s="2">
        <v>86.461977807733902</v>
      </c>
      <c r="D18" s="2">
        <v>88.89067</v>
      </c>
      <c r="E18" s="2">
        <v>41.094880000000003</v>
      </c>
      <c r="F18" s="2">
        <v>121.31421</v>
      </c>
      <c r="G18" s="2">
        <v>106.99082000000001</v>
      </c>
      <c r="H18" s="2">
        <v>113.21165588774629</v>
      </c>
      <c r="I18" s="2">
        <v>149.02688999999998</v>
      </c>
      <c r="J18" s="2">
        <v>113.6576</v>
      </c>
      <c r="K18" s="2">
        <v>113.70695000000001</v>
      </c>
      <c r="L18" s="2">
        <v>107.46612999999999</v>
      </c>
      <c r="M18" s="2">
        <v>106.04698777177755</v>
      </c>
      <c r="N18" s="2">
        <v>100.31712689799933</v>
      </c>
      <c r="O18" s="2">
        <v>91.717504861141208</v>
      </c>
      <c r="P18" s="2">
        <v>132.26483629856199</v>
      </c>
      <c r="Q18" s="2">
        <v>82.521263390992985</v>
      </c>
      <c r="R18" s="2">
        <v>74.039880561935192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6331.1692149004302</v>
      </c>
      <c r="D21" s="4">
        <v>7011.4972359648345</v>
      </c>
      <c r="E21" s="4">
        <v>7103.3740135191338</v>
      </c>
      <c r="F21" s="4">
        <v>8550.2734540410875</v>
      </c>
      <c r="G21" s="4">
        <v>7581.4701245735014</v>
      </c>
      <c r="H21" s="4">
        <v>6973.4877505548902</v>
      </c>
      <c r="I21" s="4">
        <v>7234.6295618483027</v>
      </c>
      <c r="J21" s="4">
        <v>8011.0087011062369</v>
      </c>
      <c r="K21" s="4">
        <v>7152.40638201601</v>
      </c>
      <c r="L21" s="4">
        <v>6326.4544312376438</v>
      </c>
      <c r="M21" s="4">
        <v>6463.6204347975054</v>
      </c>
      <c r="N21" s="4">
        <v>6325.7661011290065</v>
      </c>
      <c r="O21" s="4">
        <v>6352.8306483812148</v>
      </c>
      <c r="P21" s="4">
        <v>5832.7203846689481</v>
      </c>
      <c r="Q21" s="4">
        <v>5813.1585659068396</v>
      </c>
      <c r="R21" s="4">
        <v>5638.4317809981494</v>
      </c>
    </row>
    <row r="22" spans="1:18" ht="11.25" customHeight="1" x14ac:dyDescent="0.25">
      <c r="A22" s="48" t="s">
        <v>313</v>
      </c>
      <c r="B22" s="49" t="s">
        <v>314</v>
      </c>
      <c r="C22" s="3">
        <v>12.037838392963749</v>
      </c>
      <c r="D22" s="3">
        <v>12.099980000006326</v>
      </c>
      <c r="E22" s="3">
        <v>12.099970000002941</v>
      </c>
      <c r="F22" s="3">
        <v>12.100030000015977</v>
      </c>
      <c r="G22" s="3">
        <v>12.099980000006326</v>
      </c>
      <c r="H22" s="3">
        <v>12.085605093445338</v>
      </c>
      <c r="I22" s="3">
        <v>12.100030000015977</v>
      </c>
      <c r="J22" s="3">
        <v>59.79835999999127</v>
      </c>
      <c r="K22" s="3">
        <v>12.09997999999905</v>
      </c>
      <c r="L22" s="3">
        <v>27.452219999998039</v>
      </c>
      <c r="M22" s="3">
        <v>13.232115326091222</v>
      </c>
      <c r="N22" s="3">
        <v>12.061717779695755</v>
      </c>
      <c r="O22" s="3">
        <v>14.378545332893628</v>
      </c>
      <c r="P22" s="3">
        <v>8.558596009771783</v>
      </c>
      <c r="Q22" s="3">
        <v>4.7291391701569525</v>
      </c>
      <c r="R22" s="3">
        <v>7.0937094428438083</v>
      </c>
    </row>
    <row r="23" spans="1:18" ht="11.25" customHeight="1" x14ac:dyDescent="0.25">
      <c r="A23" s="50" t="s">
        <v>315</v>
      </c>
      <c r="B23" s="51" t="s">
        <v>316</v>
      </c>
      <c r="C23" s="2">
        <v>12.037838392963749</v>
      </c>
      <c r="D23" s="2">
        <v>12.099980000006326</v>
      </c>
      <c r="E23" s="2">
        <v>12.099970000002941</v>
      </c>
      <c r="F23" s="2">
        <v>12.100030000015977</v>
      </c>
      <c r="G23" s="2">
        <v>12.099980000006326</v>
      </c>
      <c r="H23" s="2">
        <v>12.085605093445338</v>
      </c>
      <c r="I23" s="2">
        <v>12.100030000015977</v>
      </c>
      <c r="J23" s="2">
        <v>59.79835999999127</v>
      </c>
      <c r="K23" s="2">
        <v>12.09997999999905</v>
      </c>
      <c r="L23" s="2">
        <v>27.452219999998039</v>
      </c>
      <c r="M23" s="2">
        <v>13.232115326091222</v>
      </c>
      <c r="N23" s="2">
        <v>12.061717779695755</v>
      </c>
      <c r="O23" s="2">
        <v>14.378545332893628</v>
      </c>
      <c r="P23" s="2">
        <v>8.558596009771783</v>
      </c>
      <c r="Q23" s="2">
        <v>4.7291391701569525</v>
      </c>
      <c r="R23" s="2">
        <v>7.0937094428438083</v>
      </c>
    </row>
    <row r="24" spans="1:18" ht="11.25" customHeight="1" x14ac:dyDescent="0.25">
      <c r="A24" s="52" t="s">
        <v>33</v>
      </c>
      <c r="B24" s="53" t="s">
        <v>34</v>
      </c>
      <c r="C24" s="1">
        <v>12.037838392963749</v>
      </c>
      <c r="D24" s="1">
        <v>12.099980000006326</v>
      </c>
      <c r="E24" s="1">
        <v>12.099970000002941</v>
      </c>
      <c r="F24" s="1">
        <v>12.100030000015977</v>
      </c>
      <c r="G24" s="1">
        <v>12.099980000006326</v>
      </c>
      <c r="H24" s="1">
        <v>12.085605093445338</v>
      </c>
      <c r="I24" s="1">
        <v>12.100030000015977</v>
      </c>
      <c r="J24" s="1">
        <v>12.099999999991269</v>
      </c>
      <c r="K24" s="1">
        <v>12.09997999999905</v>
      </c>
      <c r="L24" s="1">
        <v>12.10001999999804</v>
      </c>
      <c r="M24" s="1">
        <v>12.06172323134524</v>
      </c>
      <c r="N24" s="1">
        <v>12.061717779695755</v>
      </c>
      <c r="O24" s="1">
        <v>12.013954988156911</v>
      </c>
      <c r="P24" s="1">
        <v>5.005811916816989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47.698360000000001</v>
      </c>
      <c r="K25" s="1">
        <v>0</v>
      </c>
      <c r="L25" s="1">
        <v>15.3522</v>
      </c>
      <c r="M25" s="1">
        <v>1.1703920947459823</v>
      </c>
      <c r="N25" s="1">
        <v>0</v>
      </c>
      <c r="O25" s="1">
        <v>2.3645903447367171</v>
      </c>
      <c r="P25" s="1">
        <v>3.5527840929547931</v>
      </c>
      <c r="Q25" s="1">
        <v>4.7291391701569525</v>
      </c>
      <c r="R25" s="1">
        <v>7.0937094428438083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6319.1313765074665</v>
      </c>
      <c r="D30" s="3">
        <v>6999.3972559648282</v>
      </c>
      <c r="E30" s="3">
        <v>7091.2740435191308</v>
      </c>
      <c r="F30" s="3">
        <v>8538.1734240410715</v>
      </c>
      <c r="G30" s="3">
        <v>7569.3701445734951</v>
      </c>
      <c r="H30" s="3">
        <v>6961.4021454614449</v>
      </c>
      <c r="I30" s="3">
        <v>7222.5295318482868</v>
      </c>
      <c r="J30" s="3">
        <v>7951.2103411062453</v>
      </c>
      <c r="K30" s="3">
        <v>7140.3064020160109</v>
      </c>
      <c r="L30" s="3">
        <v>6299.0022112376455</v>
      </c>
      <c r="M30" s="3">
        <v>6450.3883194714144</v>
      </c>
      <c r="N30" s="3">
        <v>6313.7043833493108</v>
      </c>
      <c r="O30" s="3">
        <v>6338.4521030483211</v>
      </c>
      <c r="P30" s="3">
        <v>5824.1617886591766</v>
      </c>
      <c r="Q30" s="3">
        <v>5808.4294267366822</v>
      </c>
      <c r="R30" s="3">
        <v>5631.3380715553058</v>
      </c>
    </row>
    <row r="31" spans="1:18" ht="11.25" customHeight="1" x14ac:dyDescent="0.25">
      <c r="A31" s="50" t="s">
        <v>321</v>
      </c>
      <c r="B31" s="51" t="s">
        <v>322</v>
      </c>
      <c r="C31" s="2">
        <v>2910.6925276451761</v>
      </c>
      <c r="D31" s="2">
        <v>3194.80258</v>
      </c>
      <c r="E31" s="2">
        <v>3476.8276500000006</v>
      </c>
      <c r="F31" s="2">
        <v>4134.03089</v>
      </c>
      <c r="G31" s="2">
        <v>3704.2093699999996</v>
      </c>
      <c r="H31" s="2">
        <v>3307.2659933711798</v>
      </c>
      <c r="I31" s="2">
        <v>3731.1504199999999</v>
      </c>
      <c r="J31" s="2">
        <v>4458.44445</v>
      </c>
      <c r="K31" s="2">
        <v>3953.3802499999997</v>
      </c>
      <c r="L31" s="2">
        <v>3492.9823500000002</v>
      </c>
      <c r="M31" s="2">
        <v>3553.3280134116167</v>
      </c>
      <c r="N31" s="2">
        <v>3252.8816234617934</v>
      </c>
      <c r="O31" s="2">
        <v>3240.7091130632434</v>
      </c>
      <c r="P31" s="2">
        <v>3175.6665940135704</v>
      </c>
      <c r="Q31" s="2">
        <v>3176.3410177907394</v>
      </c>
      <c r="R31" s="2">
        <v>3124.9691347106209</v>
      </c>
    </row>
    <row r="32" spans="1:18" ht="11.25" customHeight="1" x14ac:dyDescent="0.25">
      <c r="A32" s="52" t="s">
        <v>323</v>
      </c>
      <c r="B32" s="53" t="s">
        <v>43</v>
      </c>
      <c r="C32" s="1">
        <v>2910.6925276451761</v>
      </c>
      <c r="D32" s="1">
        <v>3194.80258</v>
      </c>
      <c r="E32" s="1">
        <v>3476.8276500000006</v>
      </c>
      <c r="F32" s="1">
        <v>4134.03089</v>
      </c>
      <c r="G32" s="1">
        <v>3688.8092699999997</v>
      </c>
      <c r="H32" s="1">
        <v>3290.7139803338264</v>
      </c>
      <c r="I32" s="1">
        <v>3726.4495999999999</v>
      </c>
      <c r="J32" s="1">
        <v>4450.5442299999995</v>
      </c>
      <c r="K32" s="1">
        <v>3943.1808199999996</v>
      </c>
      <c r="L32" s="1">
        <v>3492.9823500000002</v>
      </c>
      <c r="M32" s="1">
        <v>3553.3280134116167</v>
      </c>
      <c r="N32" s="1">
        <v>3252.8816234617934</v>
      </c>
      <c r="O32" s="1">
        <v>3240.7091130632434</v>
      </c>
      <c r="P32" s="1">
        <v>3175.6665940135704</v>
      </c>
      <c r="Q32" s="1">
        <v>3176.3410177907394</v>
      </c>
      <c r="R32" s="1">
        <v>3124.9691347106209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15.4001</v>
      </c>
      <c r="H33" s="1">
        <v>16.552013037353223</v>
      </c>
      <c r="I33" s="1">
        <v>4.7008200000000002</v>
      </c>
      <c r="J33" s="1">
        <v>7.90022</v>
      </c>
      <c r="K33" s="1">
        <v>10.19943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227.85285159747664</v>
      </c>
      <c r="D34" s="2">
        <v>292.10415601224452</v>
      </c>
      <c r="E34" s="2">
        <v>263.5661881592452</v>
      </c>
      <c r="F34" s="2">
        <v>218.65288854235453</v>
      </c>
      <c r="G34" s="2">
        <v>194.93861876640602</v>
      </c>
      <c r="H34" s="2">
        <v>212.907844098238</v>
      </c>
      <c r="I34" s="2">
        <v>200.87880521968231</v>
      </c>
      <c r="J34" s="2">
        <v>215.87359168285872</v>
      </c>
      <c r="K34" s="2">
        <v>235.10271539871624</v>
      </c>
      <c r="L34" s="2">
        <v>315.25239452813503</v>
      </c>
      <c r="M34" s="2">
        <v>301.77334492196104</v>
      </c>
      <c r="N34" s="2">
        <v>414.48185013777652</v>
      </c>
      <c r="O34" s="2">
        <v>390.81389089032598</v>
      </c>
      <c r="P34" s="2">
        <v>284.95558081605895</v>
      </c>
      <c r="Q34" s="2">
        <v>316.47714243772316</v>
      </c>
      <c r="R34" s="2">
        <v>331.41152176375971</v>
      </c>
    </row>
    <row r="35" spans="1:18" ht="11.25" customHeight="1" x14ac:dyDescent="0.25">
      <c r="A35" s="50" t="s">
        <v>324</v>
      </c>
      <c r="B35" s="51" t="s">
        <v>325</v>
      </c>
      <c r="C35" s="2">
        <v>1.0745504177916254</v>
      </c>
      <c r="D35" s="2">
        <v>3.2202800000000735</v>
      </c>
      <c r="E35" s="2">
        <v>173.40818000000098</v>
      </c>
      <c r="F35" s="2">
        <v>269.00258000000122</v>
      </c>
      <c r="G35" s="2">
        <v>281.69458999999836</v>
      </c>
      <c r="H35" s="2">
        <v>272.16384591171709</v>
      </c>
      <c r="I35" s="2">
        <v>255.39133000000058</v>
      </c>
      <c r="J35" s="2">
        <v>340.48151000000092</v>
      </c>
      <c r="K35" s="2">
        <v>210.19876999999917</v>
      </c>
      <c r="L35" s="2">
        <v>213.27017999999913</v>
      </c>
      <c r="M35" s="2">
        <v>149.17137602422554</v>
      </c>
      <c r="N35" s="2">
        <v>1.0748609841452579</v>
      </c>
      <c r="O35" s="2">
        <v>462.44867530787059</v>
      </c>
      <c r="P35" s="2">
        <v>299.53331938034518</v>
      </c>
      <c r="Q35" s="2">
        <v>302.66574224831925</v>
      </c>
      <c r="R35" s="2">
        <v>4.0753626237689025</v>
      </c>
    </row>
    <row r="36" spans="1:18" ht="11.25" customHeight="1" x14ac:dyDescent="0.25">
      <c r="A36" s="57" t="s">
        <v>47</v>
      </c>
      <c r="B36" s="53" t="s">
        <v>48</v>
      </c>
      <c r="C36" s="1">
        <v>1.0745504177916254</v>
      </c>
      <c r="D36" s="1">
        <v>3.2202800000000735</v>
      </c>
      <c r="E36" s="1">
        <v>173.40818000000098</v>
      </c>
      <c r="F36" s="1">
        <v>269.00258000000122</v>
      </c>
      <c r="G36" s="1">
        <v>281.69458999999836</v>
      </c>
      <c r="H36" s="1">
        <v>272.16384591171709</v>
      </c>
      <c r="I36" s="1">
        <v>255.39133000000058</v>
      </c>
      <c r="J36" s="1">
        <v>340.48151000000092</v>
      </c>
      <c r="K36" s="1">
        <v>210.19876999999917</v>
      </c>
      <c r="L36" s="1">
        <v>213.27017999999913</v>
      </c>
      <c r="M36" s="1">
        <v>149.17137602422554</v>
      </c>
      <c r="N36" s="1">
        <v>1.0748609841452579</v>
      </c>
      <c r="O36" s="1">
        <v>462.44867530787059</v>
      </c>
      <c r="P36" s="1">
        <v>299.53331938034518</v>
      </c>
      <c r="Q36" s="1">
        <v>302.66574224831925</v>
      </c>
      <c r="R36" s="1">
        <v>4.0753626237689025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2.0540822689982408</v>
      </c>
      <c r="D38" s="2">
        <v>2.0447299999999782</v>
      </c>
      <c r="E38" s="2">
        <v>11.352920000000008</v>
      </c>
      <c r="F38" s="2">
        <v>1.0005799999999998</v>
      </c>
      <c r="G38" s="2">
        <v>1.0163699999999931</v>
      </c>
      <c r="H38" s="2">
        <v>1.0270417510490359</v>
      </c>
      <c r="I38" s="2">
        <v>1.0514099999999906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1.0528545358368679</v>
      </c>
      <c r="R38" s="2">
        <v>3.1527921118161255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2.0540822689982408</v>
      </c>
      <c r="D41" s="1">
        <v>2.0447299999999782</v>
      </c>
      <c r="E41" s="1">
        <v>11.352920000000008</v>
      </c>
      <c r="F41" s="1">
        <v>1.0005799999999998</v>
      </c>
      <c r="G41" s="1">
        <v>1.0163699999999931</v>
      </c>
      <c r="H41" s="1">
        <v>1.0270417510490359</v>
      </c>
      <c r="I41" s="1">
        <v>1.0514099999999906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1.0528545358368679</v>
      </c>
      <c r="R41" s="1">
        <v>3.1527921118161255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273.06419986421884</v>
      </c>
      <c r="D43" s="2">
        <v>330.91902186204794</v>
      </c>
      <c r="E43" s="2">
        <v>324.03426338816661</v>
      </c>
      <c r="F43" s="2">
        <v>387.40856121962599</v>
      </c>
      <c r="G43" s="2">
        <v>410.39784752675581</v>
      </c>
      <c r="H43" s="2">
        <v>416.87406570850402</v>
      </c>
      <c r="I43" s="2">
        <v>347.6625228711876</v>
      </c>
      <c r="J43" s="2">
        <v>367.15318935442315</v>
      </c>
      <c r="K43" s="2">
        <v>377.2112995056267</v>
      </c>
      <c r="L43" s="2">
        <v>320.1693695074398</v>
      </c>
      <c r="M43" s="2">
        <v>365.202142359253</v>
      </c>
      <c r="N43" s="2">
        <v>444.36339532613482</v>
      </c>
      <c r="O43" s="2">
        <v>406.46425958249444</v>
      </c>
      <c r="P43" s="2">
        <v>311.19415935818131</v>
      </c>
      <c r="Q43" s="2">
        <v>310.26634259696073</v>
      </c>
      <c r="R43" s="2">
        <v>288.25908770855892</v>
      </c>
    </row>
    <row r="44" spans="1:18" ht="11.25" customHeight="1" x14ac:dyDescent="0.25">
      <c r="A44" s="50" t="s">
        <v>328</v>
      </c>
      <c r="B44" s="51" t="s">
        <v>61</v>
      </c>
      <c r="C44" s="2">
        <v>2620.9307562342074</v>
      </c>
      <c r="D44" s="2">
        <v>2855.7102780905361</v>
      </c>
      <c r="E44" s="2">
        <v>2473.9379919717176</v>
      </c>
      <c r="F44" s="2">
        <v>3040.1567842790887</v>
      </c>
      <c r="G44" s="2">
        <v>2603.7302782803354</v>
      </c>
      <c r="H44" s="2">
        <v>2389.2135057822679</v>
      </c>
      <c r="I44" s="2">
        <v>2384.9181837574174</v>
      </c>
      <c r="J44" s="2">
        <v>2283.0655300689623</v>
      </c>
      <c r="K44" s="2">
        <v>2161.906827111668</v>
      </c>
      <c r="L44" s="2">
        <v>1817.6916572020709</v>
      </c>
      <c r="M44" s="2">
        <v>1844.8848945232662</v>
      </c>
      <c r="N44" s="2">
        <v>1971.0781837408149</v>
      </c>
      <c r="O44" s="2">
        <v>1622.2987849469312</v>
      </c>
      <c r="P44" s="2">
        <v>1619.677293184101</v>
      </c>
      <c r="Q44" s="2">
        <v>1503.3477984413353</v>
      </c>
      <c r="R44" s="2">
        <v>1741.0073189818579</v>
      </c>
    </row>
    <row r="45" spans="1:18" ht="11.25" customHeight="1" x14ac:dyDescent="0.25">
      <c r="A45" s="50" t="s">
        <v>329</v>
      </c>
      <c r="B45" s="51" t="s">
        <v>330</v>
      </c>
      <c r="C45" s="2">
        <v>283.46240847959814</v>
      </c>
      <c r="D45" s="2">
        <v>320.59620999999999</v>
      </c>
      <c r="E45" s="2">
        <v>368.14684999999997</v>
      </c>
      <c r="F45" s="2">
        <v>487.92114000000004</v>
      </c>
      <c r="G45" s="2">
        <v>373.38306999999998</v>
      </c>
      <c r="H45" s="2">
        <v>361.94984883848861</v>
      </c>
      <c r="I45" s="2">
        <v>301.47685999999999</v>
      </c>
      <c r="J45" s="2">
        <v>286.19207000000006</v>
      </c>
      <c r="K45" s="2">
        <v>202.50654</v>
      </c>
      <c r="L45" s="2">
        <v>139.63626000000002</v>
      </c>
      <c r="M45" s="2">
        <v>236.02854823109234</v>
      </c>
      <c r="N45" s="2">
        <v>229.82446969864611</v>
      </c>
      <c r="O45" s="2">
        <v>215.71737925745578</v>
      </c>
      <c r="P45" s="2">
        <v>133.13484190691887</v>
      </c>
      <c r="Q45" s="2">
        <v>198.27852868576716</v>
      </c>
      <c r="R45" s="2">
        <v>138.46285365492349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100.88854550665069</v>
      </c>
      <c r="D49" s="1">
        <v>109.30014999999999</v>
      </c>
      <c r="E49" s="1">
        <v>109.30100999999998</v>
      </c>
      <c r="F49" s="1">
        <v>141.38133999999999</v>
      </c>
      <c r="G49" s="1">
        <v>119.09889</v>
      </c>
      <c r="H49" s="1">
        <v>123.67451987095386</v>
      </c>
      <c r="I49" s="1">
        <v>112.29910999999998</v>
      </c>
      <c r="J49" s="1">
        <v>95.502440000000007</v>
      </c>
      <c r="K49" s="1">
        <v>89.389570000000006</v>
      </c>
      <c r="L49" s="1">
        <v>82.601310000000012</v>
      </c>
      <c r="M49" s="1">
        <v>87.895521353819248</v>
      </c>
      <c r="N49" s="1">
        <v>71.080772968211932</v>
      </c>
      <c r="O49" s="1">
        <v>69.457509490912315</v>
      </c>
      <c r="P49" s="1">
        <v>15.956122994779516</v>
      </c>
      <c r="Q49" s="1">
        <v>12.134485279878811</v>
      </c>
      <c r="R49" s="1">
        <v>17.579071898046998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182.57386297294744</v>
      </c>
      <c r="D51" s="1">
        <v>211.29606000000001</v>
      </c>
      <c r="E51" s="1">
        <v>258.84584000000001</v>
      </c>
      <c r="F51" s="1">
        <v>346.53980000000007</v>
      </c>
      <c r="G51" s="1">
        <v>254.28417999999999</v>
      </c>
      <c r="H51" s="1">
        <v>238.27532896753476</v>
      </c>
      <c r="I51" s="1">
        <v>189.17775</v>
      </c>
      <c r="J51" s="1">
        <v>190.68963000000002</v>
      </c>
      <c r="K51" s="1">
        <v>113.11696999999999</v>
      </c>
      <c r="L51" s="1">
        <v>57.034950000000009</v>
      </c>
      <c r="M51" s="1">
        <v>148.1330268772731</v>
      </c>
      <c r="N51" s="1">
        <v>158.74369673043418</v>
      </c>
      <c r="O51" s="1">
        <v>146.25986976654346</v>
      </c>
      <c r="P51" s="1">
        <v>117.17871891213935</v>
      </c>
      <c r="Q51" s="1">
        <v>186.14404340588834</v>
      </c>
      <c r="R51" s="1">
        <v>120.88378175687649</v>
      </c>
    </row>
    <row r="52" spans="1:18" ht="11.25" customHeight="1" x14ac:dyDescent="0.25">
      <c r="A52" s="46" t="s">
        <v>74</v>
      </c>
      <c r="B52" s="47" t="s">
        <v>75</v>
      </c>
      <c r="C52" s="4">
        <v>15815.495330000987</v>
      </c>
      <c r="D52" s="4">
        <v>15606.86151741808</v>
      </c>
      <c r="E52" s="4">
        <v>15522.110304847942</v>
      </c>
      <c r="F52" s="4">
        <v>15433.206018309449</v>
      </c>
      <c r="G52" s="4">
        <v>14294.853818254584</v>
      </c>
      <c r="H52" s="4">
        <v>14851.250497946938</v>
      </c>
      <c r="I52" s="4">
        <v>13411.158610979119</v>
      </c>
      <c r="J52" s="4">
        <v>13975.381545148544</v>
      </c>
      <c r="K52" s="4">
        <v>14299.315980423942</v>
      </c>
      <c r="L52" s="4">
        <v>11856.330839076239</v>
      </c>
      <c r="M52" s="4">
        <v>12371.235736404284</v>
      </c>
      <c r="N52" s="4">
        <v>12833.627541475969</v>
      </c>
      <c r="O52" s="4">
        <v>12821.310127796387</v>
      </c>
      <c r="P52" s="4">
        <v>13893.284326440202</v>
      </c>
      <c r="Q52" s="4">
        <v>13465.01660256297</v>
      </c>
      <c r="R52" s="4">
        <v>13027.540691306931</v>
      </c>
    </row>
    <row r="53" spans="1:18" ht="11.25" customHeight="1" x14ac:dyDescent="0.25">
      <c r="A53" s="48" t="s">
        <v>76</v>
      </c>
      <c r="B53" s="49" t="s">
        <v>77</v>
      </c>
      <c r="C53" s="3">
        <v>15718.667818495453</v>
      </c>
      <c r="D53" s="3">
        <v>15517.24203741808</v>
      </c>
      <c r="E53" s="3">
        <v>15430.588014847941</v>
      </c>
      <c r="F53" s="3">
        <v>15392.109458309449</v>
      </c>
      <c r="G53" s="3">
        <v>14277.760858254584</v>
      </c>
      <c r="H53" s="3">
        <v>14833.57333347237</v>
      </c>
      <c r="I53" s="3">
        <v>13395.466930979119</v>
      </c>
      <c r="J53" s="3">
        <v>13935.274645148544</v>
      </c>
      <c r="K53" s="3">
        <v>14262.216110423942</v>
      </c>
      <c r="L53" s="3">
        <v>11844.82417907624</v>
      </c>
      <c r="M53" s="3">
        <v>12236.764401627936</v>
      </c>
      <c r="N53" s="3">
        <v>12616.735381210641</v>
      </c>
      <c r="O53" s="3">
        <v>12687.222342745397</v>
      </c>
      <c r="P53" s="3">
        <v>13754.11044406072</v>
      </c>
      <c r="Q53" s="3">
        <v>13350.679634921515</v>
      </c>
      <c r="R53" s="3">
        <v>12918.700922566102</v>
      </c>
    </row>
    <row r="54" spans="1:18" ht="11.25" customHeight="1" x14ac:dyDescent="0.25">
      <c r="A54" s="48" t="s">
        <v>331</v>
      </c>
      <c r="B54" s="49" t="s">
        <v>332</v>
      </c>
      <c r="C54" s="3">
        <v>96.827511505534986</v>
      </c>
      <c r="D54" s="3">
        <v>89.619479999999996</v>
      </c>
      <c r="E54" s="3">
        <v>91.522290000000012</v>
      </c>
      <c r="F54" s="3">
        <v>41.096559999999997</v>
      </c>
      <c r="G54" s="3">
        <v>17.092960000000005</v>
      </c>
      <c r="H54" s="3">
        <v>17.677164474567171</v>
      </c>
      <c r="I54" s="3">
        <v>15.691680000000002</v>
      </c>
      <c r="J54" s="3">
        <v>40.106899999999996</v>
      </c>
      <c r="K54" s="3">
        <v>37.099870000000003</v>
      </c>
      <c r="L54" s="3">
        <v>11.50666</v>
      </c>
      <c r="M54" s="3">
        <v>134.4713347763475</v>
      </c>
      <c r="N54" s="3">
        <v>216.89216026532796</v>
      </c>
      <c r="O54" s="3">
        <v>134.08778505098979</v>
      </c>
      <c r="P54" s="3">
        <v>139.1738823794829</v>
      </c>
      <c r="Q54" s="3">
        <v>114.33696764145503</v>
      </c>
      <c r="R54" s="3">
        <v>108.83976874082946</v>
      </c>
    </row>
    <row r="55" spans="1:18" ht="11.25" customHeight="1" x14ac:dyDescent="0.25">
      <c r="A55" s="50" t="s">
        <v>78</v>
      </c>
      <c r="B55" s="51" t="s">
        <v>79</v>
      </c>
      <c r="C55" s="2">
        <v>93.293185608056007</v>
      </c>
      <c r="D55" s="2">
        <v>86.984449999999995</v>
      </c>
      <c r="E55" s="2">
        <v>86.822320000000005</v>
      </c>
      <c r="F55" s="2">
        <v>15.596169999999999</v>
      </c>
      <c r="G55" s="2">
        <v>15.292950000000001</v>
      </c>
      <c r="H55" s="2">
        <v>15.336439289137587</v>
      </c>
      <c r="I55" s="2">
        <v>13.69075</v>
      </c>
      <c r="J55" s="2">
        <v>31.206899999999997</v>
      </c>
      <c r="K55" s="2">
        <v>16.499780000000001</v>
      </c>
      <c r="L55" s="2">
        <v>11.50666</v>
      </c>
      <c r="M55" s="2">
        <v>99.52694826612715</v>
      </c>
      <c r="N55" s="2">
        <v>175.69098619402905</v>
      </c>
      <c r="O55" s="2">
        <v>97.520600629102518</v>
      </c>
      <c r="P55" s="2">
        <v>103.4192269358735</v>
      </c>
      <c r="Q55" s="2">
        <v>81.80599901409937</v>
      </c>
      <c r="R55" s="2">
        <v>75.210551395891358</v>
      </c>
    </row>
    <row r="56" spans="1:18" ht="11.25" customHeight="1" x14ac:dyDescent="0.25">
      <c r="A56" s="50" t="s">
        <v>80</v>
      </c>
      <c r="B56" s="51" t="s">
        <v>81</v>
      </c>
      <c r="C56" s="2">
        <v>0.26273211936299817</v>
      </c>
      <c r="D56" s="2">
        <v>0.19989999999999999</v>
      </c>
      <c r="E56" s="2">
        <v>0.10004</v>
      </c>
      <c r="F56" s="2">
        <v>0.29998999999999998</v>
      </c>
      <c r="G56" s="2">
        <v>0.49974000000000002</v>
      </c>
      <c r="H56" s="2">
        <v>0.14332405233665668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3.2715937781159838</v>
      </c>
      <c r="D57" s="2">
        <v>2.4351300000000005</v>
      </c>
      <c r="E57" s="2">
        <v>4.5999300000000023</v>
      </c>
      <c r="F57" s="2">
        <v>25.200399999999995</v>
      </c>
      <c r="G57" s="2">
        <v>1.300270000000004</v>
      </c>
      <c r="H57" s="2">
        <v>2.1974011330929253</v>
      </c>
      <c r="I57" s="2">
        <v>2.0009300000000025</v>
      </c>
      <c r="J57" s="2">
        <v>8.8999999999999986</v>
      </c>
      <c r="K57" s="2">
        <v>20.600090000000002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34.944386510220362</v>
      </c>
      <c r="N58" s="2">
        <v>41.201174071298894</v>
      </c>
      <c r="O58" s="2">
        <v>36.567184421887269</v>
      </c>
      <c r="P58" s="2">
        <v>35.754655443609408</v>
      </c>
      <c r="Q58" s="2">
        <v>32.530968627355655</v>
      </c>
      <c r="R58" s="2">
        <v>33.629217344938098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5558.047581019684</v>
      </c>
      <c r="D60" s="4">
        <v>5349.7697226461933</v>
      </c>
      <c r="E60" s="4">
        <v>5856.1898115923659</v>
      </c>
      <c r="F60" s="4">
        <v>6877.994149625466</v>
      </c>
      <c r="G60" s="4">
        <v>6795.9009196413481</v>
      </c>
      <c r="H60" s="4">
        <v>7074.481780880993</v>
      </c>
      <c r="I60" s="4">
        <v>7462.5513273417337</v>
      </c>
      <c r="J60" s="4">
        <v>7777.5314157496414</v>
      </c>
      <c r="K60" s="4">
        <v>7494.6304908308275</v>
      </c>
      <c r="L60" s="4">
        <v>6853.9348612714684</v>
      </c>
      <c r="M60" s="4">
        <v>7022.4732479433533</v>
      </c>
      <c r="N60" s="4">
        <v>7527.1561734666184</v>
      </c>
      <c r="O60" s="4">
        <v>7312.0551441212619</v>
      </c>
      <c r="P60" s="4">
        <v>7666.681067466382</v>
      </c>
      <c r="Q60" s="4">
        <v>7130.7796089821986</v>
      </c>
      <c r="R60" s="4">
        <v>6743.6035267378829</v>
      </c>
    </row>
    <row r="61" spans="1:18" ht="11.25" customHeight="1" x14ac:dyDescent="0.25">
      <c r="A61" s="46" t="s">
        <v>89</v>
      </c>
      <c r="B61" s="47" t="s">
        <v>90</v>
      </c>
      <c r="C61" s="4">
        <v>152.09116669811795</v>
      </c>
      <c r="D61" s="4">
        <v>140.99487569658552</v>
      </c>
      <c r="E61" s="4">
        <v>132.22777790307276</v>
      </c>
      <c r="F61" s="4">
        <v>167.22110174062527</v>
      </c>
      <c r="G61" s="4">
        <v>171.39775449821741</v>
      </c>
      <c r="H61" s="4">
        <v>227.1036003705625</v>
      </c>
      <c r="I61" s="4">
        <v>189.01251234036019</v>
      </c>
      <c r="J61" s="4">
        <v>303.41466295725104</v>
      </c>
      <c r="K61" s="4">
        <v>273.32416432703417</v>
      </c>
      <c r="L61" s="4">
        <v>210.33146729824028</v>
      </c>
      <c r="M61" s="4">
        <v>338.00792785908362</v>
      </c>
      <c r="N61" s="4">
        <v>333.90873521638571</v>
      </c>
      <c r="O61" s="4">
        <v>193.81961471527185</v>
      </c>
      <c r="P61" s="4">
        <v>310.13010339209126</v>
      </c>
      <c r="Q61" s="4">
        <v>313.10745069472171</v>
      </c>
      <c r="R61" s="4">
        <v>305.28825509108202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9.166321945442063E-2</v>
      </c>
      <c r="N64" s="3">
        <v>9.8648421705469169E-2</v>
      </c>
      <c r="O64" s="3">
        <v>9.4903193494261934E-2</v>
      </c>
      <c r="P64" s="3">
        <v>0.1015571514100643</v>
      </c>
      <c r="Q64" s="3">
        <v>0.11043224374887933</v>
      </c>
      <c r="R64" s="3">
        <v>0.11517265665636772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9.166321945442063E-2</v>
      </c>
      <c r="N65" s="2">
        <v>9.8648421705469169E-2</v>
      </c>
      <c r="O65" s="2">
        <v>9.4903193494261934E-2</v>
      </c>
      <c r="P65" s="2">
        <v>0.1015571514100643</v>
      </c>
      <c r="Q65" s="2">
        <v>0.11043224374887933</v>
      </c>
      <c r="R65" s="2">
        <v>0.11517265665636772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152.09116669811795</v>
      </c>
      <c r="D68" s="3">
        <v>140.99487569658552</v>
      </c>
      <c r="E68" s="3">
        <v>132.22777790307276</v>
      </c>
      <c r="F68" s="3">
        <v>167.22110174062527</v>
      </c>
      <c r="G68" s="3">
        <v>171.39775449821741</v>
      </c>
      <c r="H68" s="3">
        <v>227.1036003705625</v>
      </c>
      <c r="I68" s="3">
        <v>189.01251234036019</v>
      </c>
      <c r="J68" s="3">
        <v>303.41466295725104</v>
      </c>
      <c r="K68" s="3">
        <v>273.32416432703417</v>
      </c>
      <c r="L68" s="3">
        <v>210.33146729824028</v>
      </c>
      <c r="M68" s="3">
        <v>337.91626463962922</v>
      </c>
      <c r="N68" s="3">
        <v>333.81008679468022</v>
      </c>
      <c r="O68" s="3">
        <v>193.72471152177758</v>
      </c>
      <c r="P68" s="3">
        <v>310.02854624068118</v>
      </c>
      <c r="Q68" s="3">
        <v>312.9970184509728</v>
      </c>
      <c r="R68" s="3">
        <v>305.17308243442568</v>
      </c>
    </row>
    <row r="69" spans="1:18" ht="11.25" customHeight="1" x14ac:dyDescent="0.25">
      <c r="A69" s="50" t="s">
        <v>559</v>
      </c>
      <c r="B69" s="51" t="s">
        <v>101</v>
      </c>
      <c r="C69" s="2">
        <v>142.63506289582858</v>
      </c>
      <c r="D69" s="2">
        <v>131.48943999999966</v>
      </c>
      <c r="E69" s="2">
        <v>129.93952999999945</v>
      </c>
      <c r="F69" s="2">
        <v>159.88207999999963</v>
      </c>
      <c r="G69" s="2">
        <v>160.95550999999878</v>
      </c>
      <c r="H69" s="2">
        <v>206.36150813560934</v>
      </c>
      <c r="I69" s="2">
        <v>179.36279999999849</v>
      </c>
      <c r="J69" s="2">
        <v>236.88395999999949</v>
      </c>
      <c r="K69" s="2">
        <v>204.43061000000102</v>
      </c>
      <c r="L69" s="2">
        <v>173.90362000000206</v>
      </c>
      <c r="M69" s="2">
        <v>202.65321489522032</v>
      </c>
      <c r="N69" s="2">
        <v>200.12003307585243</v>
      </c>
      <c r="O69" s="2">
        <v>156.08857244239834</v>
      </c>
      <c r="P69" s="2">
        <v>255.66002225965889</v>
      </c>
      <c r="Q69" s="2">
        <v>254.20489536655671</v>
      </c>
      <c r="R69" s="2">
        <v>229.24411336506171</v>
      </c>
    </row>
    <row r="70" spans="1:18" ht="11.25" customHeight="1" x14ac:dyDescent="0.25">
      <c r="A70" s="50" t="s">
        <v>106</v>
      </c>
      <c r="B70" s="51" t="s">
        <v>107</v>
      </c>
      <c r="C70" s="2">
        <v>5.1545074960622603</v>
      </c>
      <c r="D70" s="2">
        <v>5.8822599999999952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5.9097299999999962</v>
      </c>
      <c r="L70" s="2">
        <v>4.4067700000000034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4.3015963062271005</v>
      </c>
      <c r="D71" s="2">
        <v>3.6231756965858537</v>
      </c>
      <c r="E71" s="2">
        <v>2.288247903073326</v>
      </c>
      <c r="F71" s="2">
        <v>5.9384117406256474</v>
      </c>
      <c r="G71" s="2">
        <v>8.5294544982186355</v>
      </c>
      <c r="H71" s="2">
        <v>19.327574882565216</v>
      </c>
      <c r="I71" s="2">
        <v>8.2165337785383308</v>
      </c>
      <c r="J71" s="2">
        <v>16.418022176808073</v>
      </c>
      <c r="K71" s="2">
        <v>12.871475906119645</v>
      </c>
      <c r="L71" s="2">
        <v>11.932299352407352</v>
      </c>
      <c r="M71" s="2">
        <v>101.69905659946635</v>
      </c>
      <c r="N71" s="2">
        <v>110.22341233480255</v>
      </c>
      <c r="O71" s="2">
        <v>15.671438038793935</v>
      </c>
      <c r="P71" s="2">
        <v>27.373179314426796</v>
      </c>
      <c r="Q71" s="2">
        <v>31.856700979666762</v>
      </c>
      <c r="R71" s="2">
        <v>46.350196338220819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1.4006099999999999</v>
      </c>
      <c r="G72" s="2">
        <v>1.91279</v>
      </c>
      <c r="H72" s="2">
        <v>1.1225700801159848</v>
      </c>
      <c r="I72" s="2">
        <v>1.1005499999999999</v>
      </c>
      <c r="J72" s="2">
        <v>44.947220000000002</v>
      </c>
      <c r="K72" s="2">
        <v>0</v>
      </c>
      <c r="L72" s="2">
        <v>0</v>
      </c>
      <c r="M72" s="2">
        <v>21.11397771766174</v>
      </c>
      <c r="N72" s="2">
        <v>20.588605162340571</v>
      </c>
      <c r="O72" s="2">
        <v>18.295560109789278</v>
      </c>
      <c r="P72" s="2">
        <v>19.059917870926736</v>
      </c>
      <c r="Q72" s="2">
        <v>19.155395503191755</v>
      </c>
      <c r="R72" s="2">
        <v>21.663395108452505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0.29194727227196504</v>
      </c>
      <c r="I73" s="2">
        <v>0.33262856182339556</v>
      </c>
      <c r="J73" s="2">
        <v>5.1654607804434818</v>
      </c>
      <c r="K73" s="2">
        <v>50.112348420913492</v>
      </c>
      <c r="L73" s="2">
        <v>20.088777945830884</v>
      </c>
      <c r="M73" s="2">
        <v>12.45001542728083</v>
      </c>
      <c r="N73" s="2">
        <v>2.878036221684662</v>
      </c>
      <c r="O73" s="2">
        <v>3.6691409307960448</v>
      </c>
      <c r="P73" s="2">
        <v>7.9354267956687892</v>
      </c>
      <c r="Q73" s="2">
        <v>7.780026601557573</v>
      </c>
      <c r="R73" s="2">
        <v>7.9153776226906389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7.383750490398254E-2</v>
      </c>
      <c r="J75" s="1">
        <v>0</v>
      </c>
      <c r="K75" s="1">
        <v>0</v>
      </c>
      <c r="L75" s="1">
        <v>7.1091331067072841E-2</v>
      </c>
      <c r="M75" s="1">
        <v>1.7413848451314867E-2</v>
      </c>
      <c r="N75" s="1">
        <v>1.4470306663928305</v>
      </c>
      <c r="O75" s="1">
        <v>0.21574536185208468</v>
      </c>
      <c r="P75" s="1">
        <v>6.5433076554065869E-2</v>
      </c>
      <c r="Q75" s="1">
        <v>0.39292950710702879</v>
      </c>
      <c r="R75" s="1">
        <v>0.44259627059887963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0.29194727227196504</v>
      </c>
      <c r="I77" s="1">
        <v>0.25879105691941301</v>
      </c>
      <c r="J77" s="1">
        <v>5.1654607804434818</v>
      </c>
      <c r="K77" s="1">
        <v>50.112348420913492</v>
      </c>
      <c r="L77" s="1">
        <v>20.017686614763811</v>
      </c>
      <c r="M77" s="1">
        <v>12.432601578829516</v>
      </c>
      <c r="N77" s="1">
        <v>1.4310055552918315</v>
      </c>
      <c r="O77" s="1">
        <v>3.4533955689439599</v>
      </c>
      <c r="P77" s="1">
        <v>7.8699937191147233</v>
      </c>
      <c r="Q77" s="1">
        <v>7.3870970944505441</v>
      </c>
      <c r="R77" s="1">
        <v>7.4727813520917596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9558.8844804555083</v>
      </c>
      <c r="D79" s="4">
        <v>9500.5825226096003</v>
      </c>
      <c r="E79" s="4">
        <v>9855.4157833493682</v>
      </c>
      <c r="F79" s="4">
        <v>9973.991346444569</v>
      </c>
      <c r="G79" s="4">
        <v>9910.6728267914004</v>
      </c>
      <c r="H79" s="4">
        <v>10140.091017390669</v>
      </c>
      <c r="I79" s="4">
        <v>10222.800959588529</v>
      </c>
      <c r="J79" s="4">
        <v>10454.755372446263</v>
      </c>
      <c r="K79" s="4">
        <v>10852.520967802551</v>
      </c>
      <c r="L79" s="4">
        <v>8957.0242317169104</v>
      </c>
      <c r="M79" s="4">
        <v>10147.159098938144</v>
      </c>
      <c r="N79" s="4">
        <v>10180.744605203523</v>
      </c>
      <c r="O79" s="4">
        <v>10081.374005621528</v>
      </c>
      <c r="P79" s="4">
        <v>10147.374748752407</v>
      </c>
      <c r="Q79" s="4">
        <v>9849.3320325984132</v>
      </c>
      <c r="R79" s="4">
        <v>9916.2117913451111</v>
      </c>
    </row>
    <row r="80" spans="1:18" ht="11.25" customHeight="1" x14ac:dyDescent="0.25">
      <c r="A80" s="59" t="s">
        <v>560</v>
      </c>
      <c r="B80" s="47">
        <v>7200</v>
      </c>
      <c r="C80" s="4">
        <v>80.991605656931966</v>
      </c>
      <c r="D80" s="4">
        <v>138.16528999999997</v>
      </c>
      <c r="E80" s="4">
        <v>180.59736000000004</v>
      </c>
      <c r="F80" s="4">
        <v>218.10433000000003</v>
      </c>
      <c r="G80" s="4">
        <v>258.47743999999994</v>
      </c>
      <c r="H80" s="4">
        <v>202.20804530059598</v>
      </c>
      <c r="I80" s="4">
        <v>204.37034</v>
      </c>
      <c r="J80" s="4">
        <v>200.04078000000004</v>
      </c>
      <c r="K80" s="4">
        <v>273.77592999999996</v>
      </c>
      <c r="L80" s="4">
        <v>260.68439000000001</v>
      </c>
      <c r="M80" s="4">
        <v>394.04765976141107</v>
      </c>
      <c r="N80" s="4">
        <v>410.98287763497274</v>
      </c>
      <c r="O80" s="4">
        <v>379.2871609267537</v>
      </c>
      <c r="P80" s="4">
        <v>379.35894743108435</v>
      </c>
      <c r="Q80" s="4">
        <v>367.29747502110524</v>
      </c>
      <c r="R80" s="4">
        <v>447.3334932288659</v>
      </c>
    </row>
    <row r="81" spans="1:18" ht="11.25" customHeight="1" x14ac:dyDescent="0.25">
      <c r="A81" s="48" t="s">
        <v>119</v>
      </c>
      <c r="B81" s="49" t="s">
        <v>120</v>
      </c>
      <c r="C81" s="3">
        <v>80.991605656931966</v>
      </c>
      <c r="D81" s="3">
        <v>138.16528999999997</v>
      </c>
      <c r="E81" s="3">
        <v>180.59736000000004</v>
      </c>
      <c r="F81" s="3">
        <v>216.70431000000002</v>
      </c>
      <c r="G81" s="3">
        <v>256.57740999999993</v>
      </c>
      <c r="H81" s="3">
        <v>201.08547522429575</v>
      </c>
      <c r="I81" s="3">
        <v>203.26994999999999</v>
      </c>
      <c r="J81" s="3">
        <v>155.04131000000004</v>
      </c>
      <c r="K81" s="3">
        <v>273.77592999999996</v>
      </c>
      <c r="L81" s="3">
        <v>260.68439000000001</v>
      </c>
      <c r="M81" s="3">
        <v>372.93372350740691</v>
      </c>
      <c r="N81" s="3">
        <v>390.39427247263211</v>
      </c>
      <c r="O81" s="3">
        <v>360.99156337888326</v>
      </c>
      <c r="P81" s="3">
        <v>360.34679416807512</v>
      </c>
      <c r="Q81" s="3">
        <v>348.14207940507754</v>
      </c>
      <c r="R81" s="3">
        <v>425.67013725170318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1.40002</v>
      </c>
      <c r="G82" s="3">
        <v>1.9000300000000001</v>
      </c>
      <c r="H82" s="3">
        <v>1.1225700763002435</v>
      </c>
      <c r="I82" s="3">
        <v>1.10039</v>
      </c>
      <c r="J82" s="3">
        <v>44.999470000000002</v>
      </c>
      <c r="K82" s="3">
        <v>0</v>
      </c>
      <c r="L82" s="3">
        <v>0</v>
      </c>
      <c r="M82" s="3">
        <v>21.113936254004187</v>
      </c>
      <c r="N82" s="3">
        <v>20.588605162340599</v>
      </c>
      <c r="O82" s="3">
        <v>18.295597547870415</v>
      </c>
      <c r="P82" s="3">
        <v>19.012153263009246</v>
      </c>
      <c r="Q82" s="3">
        <v>19.155395616027704</v>
      </c>
      <c r="R82" s="3">
        <v>21.663355977162723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455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15961.600716153835</v>
      </c>
      <c r="D2" s="30">
        <v>15733.369636139998</v>
      </c>
      <c r="E2" s="30">
        <v>14958.14290679992</v>
      </c>
      <c r="F2" s="30">
        <v>15361.993246728542</v>
      </c>
      <c r="G2" s="30">
        <v>14799.322422555408</v>
      </c>
      <c r="H2" s="30">
        <v>14789.815423280796</v>
      </c>
      <c r="I2" s="30">
        <v>13842.250673835759</v>
      </c>
      <c r="J2" s="30">
        <v>14328.004415844191</v>
      </c>
      <c r="K2" s="30">
        <v>12493.678800524369</v>
      </c>
      <c r="L2" s="30">
        <v>12081.50668997603</v>
      </c>
      <c r="M2" s="30">
        <v>11764.177376408601</v>
      </c>
      <c r="N2" s="30">
        <v>11444.180013408844</v>
      </c>
      <c r="O2" s="30">
        <v>11530.700348430881</v>
      </c>
      <c r="P2" s="30">
        <v>10988.568685484268</v>
      </c>
      <c r="Q2" s="30">
        <v>11266.498983904234</v>
      </c>
      <c r="R2" s="30">
        <v>10600.876620627598</v>
      </c>
    </row>
    <row r="3" spans="1:18" ht="11.25" customHeight="1" x14ac:dyDescent="0.25">
      <c r="A3" s="46" t="s">
        <v>4</v>
      </c>
      <c r="B3" s="47" t="s">
        <v>5</v>
      </c>
      <c r="C3" s="4">
        <v>359.03132026264365</v>
      </c>
      <c r="D3" s="4">
        <v>206.23259151656583</v>
      </c>
      <c r="E3" s="4">
        <v>187.29148043767361</v>
      </c>
      <c r="F3" s="4">
        <v>237.22769010155957</v>
      </c>
      <c r="G3" s="4">
        <v>180.48802762257827</v>
      </c>
      <c r="H3" s="4">
        <v>166.6440820397178</v>
      </c>
      <c r="I3" s="4">
        <v>150.9187279804554</v>
      </c>
      <c r="J3" s="4">
        <v>111.43329486006809</v>
      </c>
      <c r="K3" s="4">
        <v>196.4502412283494</v>
      </c>
      <c r="L3" s="4">
        <v>293.29022147747355</v>
      </c>
      <c r="M3" s="4">
        <v>174.55924358570454</v>
      </c>
      <c r="N3" s="4">
        <v>117.35675599946532</v>
      </c>
      <c r="O3" s="4">
        <v>111.7002805820111</v>
      </c>
      <c r="P3" s="4">
        <v>118.48627231452572</v>
      </c>
      <c r="Q3" s="4">
        <v>117.43765667311976</v>
      </c>
      <c r="R3" s="4">
        <v>105.54261518858755</v>
      </c>
    </row>
    <row r="4" spans="1:18" ht="11.25" customHeight="1" x14ac:dyDescent="0.25">
      <c r="A4" s="48" t="s">
        <v>304</v>
      </c>
      <c r="B4" s="49" t="s">
        <v>305</v>
      </c>
      <c r="C4" s="3">
        <v>188.41905176533191</v>
      </c>
      <c r="D4" s="3">
        <v>134.61943256176286</v>
      </c>
      <c r="E4" s="3">
        <v>131.2409556699271</v>
      </c>
      <c r="F4" s="3">
        <v>132.18996085562182</v>
      </c>
      <c r="G4" s="3">
        <v>84.6976054143217</v>
      </c>
      <c r="H4" s="3">
        <v>73.024058767571248</v>
      </c>
      <c r="I4" s="3">
        <v>51.861090380335995</v>
      </c>
      <c r="J4" s="3">
        <v>61.709811991142772</v>
      </c>
      <c r="K4" s="3">
        <v>139.74012635651798</v>
      </c>
      <c r="L4" s="3">
        <v>171.00175794137755</v>
      </c>
      <c r="M4" s="3">
        <v>166.43449716595194</v>
      </c>
      <c r="N4" s="3">
        <v>111.52777436291123</v>
      </c>
      <c r="O4" s="3">
        <v>110.08090342032207</v>
      </c>
      <c r="P4" s="3">
        <v>114.49041670360651</v>
      </c>
      <c r="Q4" s="3">
        <v>117.12996472779143</v>
      </c>
      <c r="R4" s="3">
        <v>105.53884232449383</v>
      </c>
    </row>
    <row r="5" spans="1:18" ht="11.25" customHeight="1" x14ac:dyDescent="0.25">
      <c r="A5" s="50" t="s">
        <v>306</v>
      </c>
      <c r="B5" s="51" t="s">
        <v>307</v>
      </c>
      <c r="C5" s="2">
        <v>182.06386430447625</v>
      </c>
      <c r="D5" s="2">
        <v>127.09725180773518</v>
      </c>
      <c r="E5" s="2">
        <v>122.86188021061639</v>
      </c>
      <c r="F5" s="2">
        <v>117.82885817670059</v>
      </c>
      <c r="G5" s="2">
        <v>77.366885551430983</v>
      </c>
      <c r="H5" s="2">
        <v>67.077152759436217</v>
      </c>
      <c r="I5" s="2">
        <v>45.540887213626455</v>
      </c>
      <c r="J5" s="2">
        <v>52.83709740007491</v>
      </c>
      <c r="K5" s="2">
        <v>130.69421367937559</v>
      </c>
      <c r="L5" s="2">
        <v>164.17443979472586</v>
      </c>
      <c r="M5" s="2">
        <v>163.56098784775548</v>
      </c>
      <c r="N5" s="2">
        <v>108.80717654575071</v>
      </c>
      <c r="O5" s="2">
        <v>103.30350354499622</v>
      </c>
      <c r="P5" s="2">
        <v>107.42114395967096</v>
      </c>
      <c r="Q5" s="2">
        <v>111.09723585894312</v>
      </c>
      <c r="R5" s="2">
        <v>99.085068146483749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0.33333824451364685</v>
      </c>
      <c r="K6" s="1">
        <v>0</v>
      </c>
      <c r="L6" s="1">
        <v>14.781557067581453</v>
      </c>
      <c r="M6" s="1">
        <v>1.619326447473711</v>
      </c>
      <c r="N6" s="1">
        <v>0</v>
      </c>
      <c r="O6" s="1">
        <v>0</v>
      </c>
      <c r="P6" s="1">
        <v>4.2381751122877471</v>
      </c>
      <c r="Q6" s="1">
        <v>3.453490669508009</v>
      </c>
      <c r="R6" s="1">
        <v>0.12409632537696179</v>
      </c>
    </row>
    <row r="7" spans="1:18" ht="11.25" customHeight="1" x14ac:dyDescent="0.25">
      <c r="A7" s="52" t="s">
        <v>8</v>
      </c>
      <c r="B7" s="53" t="s">
        <v>9</v>
      </c>
      <c r="C7" s="1">
        <v>0.15375012376324332</v>
      </c>
      <c r="D7" s="1">
        <v>0.6880406056750189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0.10783746138648884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181.91011418071301</v>
      </c>
      <c r="D8" s="1">
        <v>126.40921120206016</v>
      </c>
      <c r="E8" s="1">
        <v>122.86188021061639</v>
      </c>
      <c r="F8" s="1">
        <v>117.82885817670059</v>
      </c>
      <c r="G8" s="1">
        <v>77.366885551430983</v>
      </c>
      <c r="H8" s="1">
        <v>67.077152759436217</v>
      </c>
      <c r="I8" s="1">
        <v>45.540887213626455</v>
      </c>
      <c r="J8" s="1">
        <v>52.503759155561262</v>
      </c>
      <c r="K8" s="1">
        <v>130.69421367937559</v>
      </c>
      <c r="L8" s="1">
        <v>149.39288272714441</v>
      </c>
      <c r="M8" s="1">
        <v>161.94166140028176</v>
      </c>
      <c r="N8" s="1">
        <v>108.80717654575071</v>
      </c>
      <c r="O8" s="1">
        <v>103.19566608360972</v>
      </c>
      <c r="P8" s="1">
        <v>103.18296884738321</v>
      </c>
      <c r="Q8" s="1">
        <v>107.64374518943511</v>
      </c>
      <c r="R8" s="1">
        <v>98.960971821106781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4.0589163354444763E-2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6.3551874608556638</v>
      </c>
      <c r="D11" s="2">
        <v>7.5221807540276853</v>
      </c>
      <c r="E11" s="2">
        <v>4.6891176382532294</v>
      </c>
      <c r="F11" s="2">
        <v>9.681186465364096</v>
      </c>
      <c r="G11" s="2">
        <v>4.2513450680188551</v>
      </c>
      <c r="H11" s="2">
        <v>3.2121207121292938</v>
      </c>
      <c r="I11" s="2">
        <v>4.8536687400700362</v>
      </c>
      <c r="J11" s="2">
        <v>7.5348633570618109</v>
      </c>
      <c r="K11" s="2">
        <v>7.3957178451475141</v>
      </c>
      <c r="L11" s="2">
        <v>4.6438012693034612</v>
      </c>
      <c r="M11" s="2">
        <v>2.8735093181964495</v>
      </c>
      <c r="N11" s="2">
        <v>2.7205978171605287</v>
      </c>
      <c r="O11" s="2">
        <v>6.7773998753258606</v>
      </c>
      <c r="P11" s="2">
        <v>7.0286835805811156</v>
      </c>
      <c r="Q11" s="2">
        <v>6.0327288688483067</v>
      </c>
      <c r="R11" s="2">
        <v>6.4537741780100788</v>
      </c>
    </row>
    <row r="12" spans="1:18" ht="11.25" customHeight="1" x14ac:dyDescent="0.25">
      <c r="A12" s="52" t="s">
        <v>16</v>
      </c>
      <c r="B12" s="53" t="s">
        <v>17</v>
      </c>
      <c r="C12" s="1">
        <v>6.3551874608556638</v>
      </c>
      <c r="D12" s="1">
        <v>7.5221807540276853</v>
      </c>
      <c r="E12" s="1">
        <v>4.6891176382532294</v>
      </c>
      <c r="F12" s="1">
        <v>9.681186465364096</v>
      </c>
      <c r="G12" s="1">
        <v>4.2513450680188551</v>
      </c>
      <c r="H12" s="1">
        <v>3.2121207121292938</v>
      </c>
      <c r="I12" s="1">
        <v>4.8536687400700362</v>
      </c>
      <c r="J12" s="1">
        <v>7.5348633570618109</v>
      </c>
      <c r="K12" s="1">
        <v>7.3957178451475141</v>
      </c>
      <c r="L12" s="1">
        <v>4.6438012693034612</v>
      </c>
      <c r="M12" s="1">
        <v>2.8735093181964495</v>
      </c>
      <c r="N12" s="1">
        <v>2.7205978171605287</v>
      </c>
      <c r="O12" s="1">
        <v>6.7773998753258606</v>
      </c>
      <c r="P12" s="1">
        <v>7.0286835805811156</v>
      </c>
      <c r="Q12" s="1">
        <v>6.0327288688483067</v>
      </c>
      <c r="R12" s="1">
        <v>6.4537741780100788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3.6899578210574799</v>
      </c>
      <c r="F14" s="2">
        <v>4.6799162135571226</v>
      </c>
      <c r="G14" s="2">
        <v>3.0793747948718617</v>
      </c>
      <c r="H14" s="2">
        <v>2.7347852960057462</v>
      </c>
      <c r="I14" s="2">
        <v>1.4665344266395046</v>
      </c>
      <c r="J14" s="2">
        <v>1.3378512340060549</v>
      </c>
      <c r="K14" s="2">
        <v>1.6501948319948616</v>
      </c>
      <c r="L14" s="2">
        <v>2.1835168773482301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170.61226849731173</v>
      </c>
      <c r="D15" s="3">
        <v>71.613158954802955</v>
      </c>
      <c r="E15" s="3">
        <v>56.050524767746523</v>
      </c>
      <c r="F15" s="3">
        <v>105.03772924593777</v>
      </c>
      <c r="G15" s="3">
        <v>95.790422208256572</v>
      </c>
      <c r="H15" s="3">
        <v>93.620023272146554</v>
      </c>
      <c r="I15" s="3">
        <v>99.057637600119406</v>
      </c>
      <c r="J15" s="3">
        <v>49.723482868925309</v>
      </c>
      <c r="K15" s="3">
        <v>56.710114871831429</v>
      </c>
      <c r="L15" s="3">
        <v>122.28846353609603</v>
      </c>
      <c r="M15" s="3">
        <v>8.124746419752606</v>
      </c>
      <c r="N15" s="3">
        <v>5.8289816365540901</v>
      </c>
      <c r="O15" s="3">
        <v>1.6193771616890318</v>
      </c>
      <c r="P15" s="3">
        <v>3.9958556109192078</v>
      </c>
      <c r="Q15" s="3">
        <v>0.307691945328328</v>
      </c>
      <c r="R15" s="3">
        <v>3.7728640937244743E-3</v>
      </c>
    </row>
    <row r="16" spans="1:18" ht="11.25" customHeight="1" x14ac:dyDescent="0.25">
      <c r="A16" s="50" t="s">
        <v>22</v>
      </c>
      <c r="B16" s="51" t="s">
        <v>23</v>
      </c>
      <c r="C16" s="2">
        <v>170.45905413105501</v>
      </c>
      <c r="D16" s="2">
        <v>71.025894173674629</v>
      </c>
      <c r="E16" s="2">
        <v>54.839010709731234</v>
      </c>
      <c r="F16" s="2">
        <v>101.49448383766475</v>
      </c>
      <c r="G16" s="2">
        <v>92.899836444049356</v>
      </c>
      <c r="H16" s="2">
        <v>88.839566071707964</v>
      </c>
      <c r="I16" s="2">
        <v>99.057637600119406</v>
      </c>
      <c r="J16" s="2">
        <v>49.723482868925309</v>
      </c>
      <c r="K16" s="2">
        <v>56.710114871831429</v>
      </c>
      <c r="L16" s="2">
        <v>122.28846353609603</v>
      </c>
      <c r="M16" s="2">
        <v>8.124746419752606</v>
      </c>
      <c r="N16" s="2">
        <v>5.8289816365540901</v>
      </c>
      <c r="O16" s="2">
        <v>1.6193771616890318</v>
      </c>
      <c r="P16" s="2">
        <v>3.9312530884273933</v>
      </c>
      <c r="Q16" s="2">
        <v>0.18515976201391576</v>
      </c>
      <c r="R16" s="2">
        <v>2.5655465204240438E-3</v>
      </c>
    </row>
    <row r="17" spans="1:18" ht="11.25" customHeight="1" x14ac:dyDescent="0.25">
      <c r="A17" s="55" t="s">
        <v>25</v>
      </c>
      <c r="B17" s="51" t="s">
        <v>26</v>
      </c>
      <c r="C17" s="2">
        <v>0.15321436625671475</v>
      </c>
      <c r="D17" s="2">
        <v>0.58726478112832947</v>
      </c>
      <c r="E17" s="2">
        <v>1.211514058015289</v>
      </c>
      <c r="F17" s="2">
        <v>3.5432454082730218</v>
      </c>
      <c r="G17" s="2">
        <v>2.8905857642072186</v>
      </c>
      <c r="H17" s="2">
        <v>4.7804572004385912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6.460252249181446E-2</v>
      </c>
      <c r="Q18" s="2">
        <v>0.12253218331441222</v>
      </c>
      <c r="R18" s="2">
        <v>1.2073175733004304E-3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1078.2579118392132</v>
      </c>
      <c r="D21" s="4">
        <v>1171.6744431057848</v>
      </c>
      <c r="E21" s="4">
        <v>962.66439760436992</v>
      </c>
      <c r="F21" s="4">
        <v>850.00869127413807</v>
      </c>
      <c r="G21" s="4">
        <v>870.72681085831641</v>
      </c>
      <c r="H21" s="4">
        <v>817.04470773746925</v>
      </c>
      <c r="I21" s="4">
        <v>703.25788731794387</v>
      </c>
      <c r="J21" s="4">
        <v>979.52188592385767</v>
      </c>
      <c r="K21" s="4">
        <v>737.59930483225207</v>
      </c>
      <c r="L21" s="4">
        <v>774.67793213096149</v>
      </c>
      <c r="M21" s="4">
        <v>605.72568520336199</v>
      </c>
      <c r="N21" s="4">
        <v>770.38052374288156</v>
      </c>
      <c r="O21" s="4">
        <v>630.09706663104294</v>
      </c>
      <c r="P21" s="4">
        <v>461.03021217843536</v>
      </c>
      <c r="Q21" s="4">
        <v>556.05006670305647</v>
      </c>
      <c r="R21" s="4">
        <v>457.78663524214204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1078.2579118392132</v>
      </c>
      <c r="D30" s="3">
        <v>1171.6744431057848</v>
      </c>
      <c r="E30" s="3">
        <v>962.66439760436992</v>
      </c>
      <c r="F30" s="3">
        <v>850.00869127413807</v>
      </c>
      <c r="G30" s="3">
        <v>870.72681085831641</v>
      </c>
      <c r="H30" s="3">
        <v>817.04470773746925</v>
      </c>
      <c r="I30" s="3">
        <v>703.25788731794387</v>
      </c>
      <c r="J30" s="3">
        <v>979.52188592385767</v>
      </c>
      <c r="K30" s="3">
        <v>737.59930483225207</v>
      </c>
      <c r="L30" s="3">
        <v>774.67793213096149</v>
      </c>
      <c r="M30" s="3">
        <v>605.72568520336199</v>
      </c>
      <c r="N30" s="3">
        <v>770.38052374288156</v>
      </c>
      <c r="O30" s="3">
        <v>630.09706663104294</v>
      </c>
      <c r="P30" s="3">
        <v>461.03021217843536</v>
      </c>
      <c r="Q30" s="3">
        <v>556.05006670305647</v>
      </c>
      <c r="R30" s="3">
        <v>457.78663524214204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597.11818904636925</v>
      </c>
      <c r="D34" s="2">
        <v>689.13916242113282</v>
      </c>
      <c r="E34" s="2">
        <v>497.17008040879654</v>
      </c>
      <c r="F34" s="2">
        <v>328.41883778134718</v>
      </c>
      <c r="G34" s="2">
        <v>272.66354152079754</v>
      </c>
      <c r="H34" s="2">
        <v>308.45402783631846</v>
      </c>
      <c r="I34" s="2">
        <v>272.60246774823122</v>
      </c>
      <c r="J34" s="2">
        <v>284.26713890835981</v>
      </c>
      <c r="K34" s="2">
        <v>294.0428426158893</v>
      </c>
      <c r="L34" s="2">
        <v>302.10751428161046</v>
      </c>
      <c r="M34" s="2">
        <v>278.02816706534992</v>
      </c>
      <c r="N34" s="2">
        <v>314.17275413397039</v>
      </c>
      <c r="O34" s="2">
        <v>331.44954074995985</v>
      </c>
      <c r="P34" s="2">
        <v>227.26704738652646</v>
      </c>
      <c r="Q34" s="2">
        <v>304.06470090717903</v>
      </c>
      <c r="R34" s="2">
        <v>247.3300922511774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0.12834492567879752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0.12834492567879752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68.620327962739452</v>
      </c>
      <c r="D38" s="2">
        <v>78.113409999999973</v>
      </c>
      <c r="E38" s="2">
        <v>79.279099999999957</v>
      </c>
      <c r="F38" s="2">
        <v>88.625749999999925</v>
      </c>
      <c r="G38" s="2">
        <v>92.906649999999928</v>
      </c>
      <c r="H38" s="2">
        <v>96.050463022493574</v>
      </c>
      <c r="I38" s="2">
        <v>91.810280000000063</v>
      </c>
      <c r="J38" s="2">
        <v>99.064600000000013</v>
      </c>
      <c r="K38" s="2">
        <v>65.39985999999999</v>
      </c>
      <c r="L38" s="2">
        <v>68.62555999999995</v>
      </c>
      <c r="M38" s="2">
        <v>66.49164718224462</v>
      </c>
      <c r="N38" s="2">
        <v>12.656899918285532</v>
      </c>
      <c r="O38" s="2">
        <v>10.558912741274206</v>
      </c>
      <c r="P38" s="2">
        <v>10.558022574457027</v>
      </c>
      <c r="Q38" s="2">
        <v>12.664651864696722</v>
      </c>
      <c r="R38" s="2">
        <v>16.888777292056503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68.620327962739452</v>
      </c>
      <c r="D41" s="1">
        <v>78.113409999999973</v>
      </c>
      <c r="E41" s="1">
        <v>79.279099999999957</v>
      </c>
      <c r="F41" s="1">
        <v>88.625749999999925</v>
      </c>
      <c r="G41" s="1">
        <v>92.906649999999928</v>
      </c>
      <c r="H41" s="1">
        <v>96.050463022493574</v>
      </c>
      <c r="I41" s="1">
        <v>91.810280000000063</v>
      </c>
      <c r="J41" s="1">
        <v>99.064600000000013</v>
      </c>
      <c r="K41" s="1">
        <v>65.39985999999999</v>
      </c>
      <c r="L41" s="1">
        <v>68.62555999999995</v>
      </c>
      <c r="M41" s="1">
        <v>66.49164718224462</v>
      </c>
      <c r="N41" s="1">
        <v>12.656899918285532</v>
      </c>
      <c r="O41" s="1">
        <v>10.558912741274206</v>
      </c>
      <c r="P41" s="1">
        <v>10.558022574457027</v>
      </c>
      <c r="Q41" s="1">
        <v>12.664651864696722</v>
      </c>
      <c r="R41" s="1">
        <v>16.888777292056503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91.314422343740858</v>
      </c>
      <c r="D43" s="2">
        <v>148.35050377145353</v>
      </c>
      <c r="E43" s="2">
        <v>143.78674521719449</v>
      </c>
      <c r="F43" s="2">
        <v>149.38913404589184</v>
      </c>
      <c r="G43" s="2">
        <v>174.74440209873353</v>
      </c>
      <c r="H43" s="2">
        <v>168.08180232513564</v>
      </c>
      <c r="I43" s="2">
        <v>131.13258943101954</v>
      </c>
      <c r="J43" s="2">
        <v>135.19166330052872</v>
      </c>
      <c r="K43" s="2">
        <v>125.82211656322264</v>
      </c>
      <c r="L43" s="2">
        <v>152.40104039056743</v>
      </c>
      <c r="M43" s="2">
        <v>153.01019334108247</v>
      </c>
      <c r="N43" s="2">
        <v>348.16224327630226</v>
      </c>
      <c r="O43" s="2">
        <v>193.36802683431785</v>
      </c>
      <c r="P43" s="2">
        <v>114.07394653630767</v>
      </c>
      <c r="Q43" s="2">
        <v>125.75189411995738</v>
      </c>
      <c r="R43" s="2">
        <v>130.498599560771</v>
      </c>
    </row>
    <row r="44" spans="1:18" ht="11.25" customHeight="1" x14ac:dyDescent="0.25">
      <c r="A44" s="50" t="s">
        <v>328</v>
      </c>
      <c r="B44" s="51" t="s">
        <v>61</v>
      </c>
      <c r="C44" s="2">
        <v>320.20182060367387</v>
      </c>
      <c r="D44" s="2">
        <v>255.07137691319861</v>
      </c>
      <c r="E44" s="2">
        <v>242.42847197837904</v>
      </c>
      <c r="F44" s="2">
        <v>283.57496944689916</v>
      </c>
      <c r="G44" s="2">
        <v>330.41221723878544</v>
      </c>
      <c r="H44" s="2">
        <v>244.45841455352166</v>
      </c>
      <c r="I44" s="2">
        <v>207.71255013869313</v>
      </c>
      <c r="J44" s="2">
        <v>460.9984837149691</v>
      </c>
      <c r="K44" s="2">
        <v>252.33448565314021</v>
      </c>
      <c r="L44" s="2">
        <v>251.54381745878368</v>
      </c>
      <c r="M44" s="2">
        <v>108.19567761468495</v>
      </c>
      <c r="N44" s="2">
        <v>95.388626414323326</v>
      </c>
      <c r="O44" s="2">
        <v>94.720586305490954</v>
      </c>
      <c r="P44" s="2">
        <v>109.13119568114419</v>
      </c>
      <c r="Q44" s="2">
        <v>113.56881981122331</v>
      </c>
      <c r="R44" s="2">
        <v>61.774036490113346</v>
      </c>
    </row>
    <row r="45" spans="1:18" ht="11.25" customHeight="1" x14ac:dyDescent="0.25">
      <c r="A45" s="50" t="s">
        <v>329</v>
      </c>
      <c r="B45" s="51" t="s">
        <v>330</v>
      </c>
      <c r="C45" s="2">
        <v>1.003151882689757</v>
      </c>
      <c r="D45" s="2">
        <v>0.99999000000000005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1.1667847223450427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1.003151882689757</v>
      </c>
      <c r="D51" s="1">
        <v>0.99999000000000005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1.1667847223450427</v>
      </c>
    </row>
    <row r="52" spans="1:18" ht="11.25" customHeight="1" x14ac:dyDescent="0.25">
      <c r="A52" s="46" t="s">
        <v>74</v>
      </c>
      <c r="B52" s="47" t="s">
        <v>75</v>
      </c>
      <c r="C52" s="4">
        <v>7032.3636448747766</v>
      </c>
      <c r="D52" s="4">
        <v>7124.1610994928478</v>
      </c>
      <c r="E52" s="4">
        <v>6889.119208527939</v>
      </c>
      <c r="F52" s="4">
        <v>7559.6597471793521</v>
      </c>
      <c r="G52" s="4">
        <v>6926.5180140456614</v>
      </c>
      <c r="H52" s="4">
        <v>6821.8356740361887</v>
      </c>
      <c r="I52" s="4">
        <v>6228.3340180993991</v>
      </c>
      <c r="J52" s="4">
        <v>6499.2726875649314</v>
      </c>
      <c r="K52" s="4">
        <v>5226.1261212157006</v>
      </c>
      <c r="L52" s="4">
        <v>4887.908812077857</v>
      </c>
      <c r="M52" s="4">
        <v>4743.2576617972709</v>
      </c>
      <c r="N52" s="4">
        <v>4535.1728815400238</v>
      </c>
      <c r="O52" s="4">
        <v>4849.4595117114641</v>
      </c>
      <c r="P52" s="4">
        <v>5027.1892630315433</v>
      </c>
      <c r="Q52" s="4">
        <v>5039.3740179927272</v>
      </c>
      <c r="R52" s="4">
        <v>4481.734990227651</v>
      </c>
    </row>
    <row r="53" spans="1:18" ht="11.25" customHeight="1" x14ac:dyDescent="0.25">
      <c r="A53" s="48" t="s">
        <v>76</v>
      </c>
      <c r="B53" s="49" t="s">
        <v>77</v>
      </c>
      <c r="C53" s="3">
        <v>7032.3148690188982</v>
      </c>
      <c r="D53" s="3">
        <v>7124.1610994928478</v>
      </c>
      <c r="E53" s="3">
        <v>6889.119208527939</v>
      </c>
      <c r="F53" s="3">
        <v>7559.6597471793521</v>
      </c>
      <c r="G53" s="3">
        <v>6926.5180140456614</v>
      </c>
      <c r="H53" s="3">
        <v>6821.8356740361887</v>
      </c>
      <c r="I53" s="3">
        <v>6228.3340180993991</v>
      </c>
      <c r="J53" s="3">
        <v>6499.2726875649314</v>
      </c>
      <c r="K53" s="3">
        <v>5226.1261212157006</v>
      </c>
      <c r="L53" s="3">
        <v>4887.908812077857</v>
      </c>
      <c r="M53" s="3">
        <v>4743.2576617972709</v>
      </c>
      <c r="N53" s="3">
        <v>4534.4250064869302</v>
      </c>
      <c r="O53" s="3">
        <v>4845.9245078964541</v>
      </c>
      <c r="P53" s="3">
        <v>5023.4366908041738</v>
      </c>
      <c r="Q53" s="3">
        <v>5035.2659073743034</v>
      </c>
      <c r="R53" s="3">
        <v>4477.6267610691684</v>
      </c>
    </row>
    <row r="54" spans="1:18" ht="11.25" customHeight="1" x14ac:dyDescent="0.25">
      <c r="A54" s="48" t="s">
        <v>331</v>
      </c>
      <c r="B54" s="49" t="s">
        <v>332</v>
      </c>
      <c r="C54" s="3">
        <v>4.8775855878394461E-2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0.74787505309345093</v>
      </c>
      <c r="O54" s="3">
        <v>3.535003815009842</v>
      </c>
      <c r="P54" s="3">
        <v>3.7525722273692623</v>
      </c>
      <c r="Q54" s="3">
        <v>4.108110618423618</v>
      </c>
      <c r="R54" s="3">
        <v>4.1082291584825494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4.8775855878394461E-2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0.74787505309345093</v>
      </c>
      <c r="O57" s="2">
        <v>3.535003815009842</v>
      </c>
      <c r="P57" s="2">
        <v>3.7525722273692623</v>
      </c>
      <c r="Q57" s="2">
        <v>4.108110618423618</v>
      </c>
      <c r="R57" s="2">
        <v>4.1082291584825494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288.722186165408</v>
      </c>
      <c r="D60" s="4">
        <v>281.12659735380612</v>
      </c>
      <c r="E60" s="4">
        <v>223.85213628421016</v>
      </c>
      <c r="F60" s="4">
        <v>285.47349037453358</v>
      </c>
      <c r="G60" s="4">
        <v>221.53967034650469</v>
      </c>
      <c r="H60" s="4">
        <v>225.31694382514408</v>
      </c>
      <c r="I60" s="4">
        <v>275.65256237987649</v>
      </c>
      <c r="J60" s="4">
        <v>390.73913490358956</v>
      </c>
      <c r="K60" s="4">
        <v>420.60074346653585</v>
      </c>
      <c r="L60" s="4">
        <v>673.67973117082647</v>
      </c>
      <c r="M60" s="4">
        <v>491.81874087330266</v>
      </c>
      <c r="N60" s="4">
        <v>391.76571079400014</v>
      </c>
      <c r="O60" s="4">
        <v>508.43409475324597</v>
      </c>
      <c r="P60" s="4">
        <v>478.70170086169395</v>
      </c>
      <c r="Q60" s="4">
        <v>386.09288447728125</v>
      </c>
      <c r="R60" s="4">
        <v>410.00932467482562</v>
      </c>
    </row>
    <row r="61" spans="1:18" ht="11.25" customHeight="1" x14ac:dyDescent="0.25">
      <c r="A61" s="46" t="s">
        <v>89</v>
      </c>
      <c r="B61" s="47" t="s">
        <v>90</v>
      </c>
      <c r="C61" s="4">
        <v>4.5025355640523701</v>
      </c>
      <c r="D61" s="4">
        <v>3.9546974697388979</v>
      </c>
      <c r="E61" s="4">
        <v>2.1813911650969788</v>
      </c>
      <c r="F61" s="4">
        <v>4.1152703659884651</v>
      </c>
      <c r="G61" s="4">
        <v>4.4067899947242237</v>
      </c>
      <c r="H61" s="4">
        <v>12.354646268457463</v>
      </c>
      <c r="I61" s="4">
        <v>5.5479918921975306</v>
      </c>
      <c r="J61" s="4">
        <v>8.7766447230543836</v>
      </c>
      <c r="K61" s="4">
        <v>10.603370046773984</v>
      </c>
      <c r="L61" s="4">
        <v>9.3583443713571874</v>
      </c>
      <c r="M61" s="4">
        <v>32.948991696801322</v>
      </c>
      <c r="N61" s="4">
        <v>45.577779335391519</v>
      </c>
      <c r="O61" s="4">
        <v>11.573655237484591</v>
      </c>
      <c r="P61" s="4">
        <v>14.52724713075842</v>
      </c>
      <c r="Q61" s="4">
        <v>15.612323551280809</v>
      </c>
      <c r="R61" s="4">
        <v>21.100271113968081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4.967898934009371E-2</v>
      </c>
      <c r="N64" s="3">
        <v>4.3124140603179976E-2</v>
      </c>
      <c r="O64" s="3">
        <v>4.6569007348857112E-2</v>
      </c>
      <c r="P64" s="3">
        <v>6.2946771672863722E-2</v>
      </c>
      <c r="Q64" s="3">
        <v>5.3839299008093394E-2</v>
      </c>
      <c r="R64" s="3">
        <v>4.807206729206142E-2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4.967898934009371E-2</v>
      </c>
      <c r="N65" s="2">
        <v>4.3124140603179976E-2</v>
      </c>
      <c r="O65" s="2">
        <v>4.6569007348857112E-2</v>
      </c>
      <c r="P65" s="2">
        <v>6.2946771672863722E-2</v>
      </c>
      <c r="Q65" s="2">
        <v>5.3839299008093394E-2</v>
      </c>
      <c r="R65" s="2">
        <v>4.807206729206142E-2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4.5025355640523701</v>
      </c>
      <c r="D68" s="3">
        <v>3.9546974697388979</v>
      </c>
      <c r="E68" s="3">
        <v>2.1813911650969788</v>
      </c>
      <c r="F68" s="3">
        <v>4.1152703659884651</v>
      </c>
      <c r="G68" s="3">
        <v>4.4067899947242237</v>
      </c>
      <c r="H68" s="3">
        <v>12.354646268457463</v>
      </c>
      <c r="I68" s="3">
        <v>5.5479918921975306</v>
      </c>
      <c r="J68" s="3">
        <v>8.7766447230543836</v>
      </c>
      <c r="K68" s="3">
        <v>10.603370046773984</v>
      </c>
      <c r="L68" s="3">
        <v>9.3583443713571874</v>
      </c>
      <c r="M68" s="3">
        <v>32.899312707461227</v>
      </c>
      <c r="N68" s="3">
        <v>45.534655194788336</v>
      </c>
      <c r="O68" s="3">
        <v>11.527086230135733</v>
      </c>
      <c r="P68" s="3">
        <v>14.464300359085556</v>
      </c>
      <c r="Q68" s="3">
        <v>15.558484252272716</v>
      </c>
      <c r="R68" s="3">
        <v>21.052199046676019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0.99920000000000186</v>
      </c>
      <c r="M69" s="2">
        <v>0.66887141032961495</v>
      </c>
      <c r="N69" s="2">
        <v>0.80283287557011063</v>
      </c>
      <c r="O69" s="2">
        <v>0.85996765389988639</v>
      </c>
      <c r="P69" s="2">
        <v>1.0269698138599148</v>
      </c>
      <c r="Q69" s="2">
        <v>4.7768949385854853E-2</v>
      </c>
      <c r="R69" s="2">
        <v>0.11943051163555651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4.4547684865222967</v>
      </c>
      <c r="D71" s="2">
        <v>3.9546974697388979</v>
      </c>
      <c r="E71" s="2">
        <v>2.1813911650969788</v>
      </c>
      <c r="F71" s="2">
        <v>3.9149503659884672</v>
      </c>
      <c r="G71" s="2">
        <v>4.1081099947242192</v>
      </c>
      <c r="H71" s="2">
        <v>12.267074267971696</v>
      </c>
      <c r="I71" s="2">
        <v>5.487957778785133</v>
      </c>
      <c r="J71" s="2">
        <v>7.9974909010015685</v>
      </c>
      <c r="K71" s="2">
        <v>4.7617995194782559</v>
      </c>
      <c r="L71" s="2">
        <v>5.4678943139941349</v>
      </c>
      <c r="M71" s="2">
        <v>30.630614789989604</v>
      </c>
      <c r="N71" s="2">
        <v>44.347721713402713</v>
      </c>
      <c r="O71" s="2">
        <v>10.160959117629497</v>
      </c>
      <c r="P71" s="2">
        <v>12.495443675369307</v>
      </c>
      <c r="Q71" s="2">
        <v>14.562432013342486</v>
      </c>
      <c r="R71" s="2">
        <v>20.112269205224145</v>
      </c>
    </row>
    <row r="72" spans="1:18" ht="11.25" customHeight="1" x14ac:dyDescent="0.25">
      <c r="A72" s="55" t="s">
        <v>104</v>
      </c>
      <c r="B72" s="51" t="s">
        <v>105</v>
      </c>
      <c r="C72" s="2">
        <v>4.776707753007365E-2</v>
      </c>
      <c r="D72" s="2">
        <v>0</v>
      </c>
      <c r="E72" s="2">
        <v>0</v>
      </c>
      <c r="F72" s="2">
        <v>0.20031999999999783</v>
      </c>
      <c r="G72" s="2">
        <v>0.2986800000000045</v>
      </c>
      <c r="H72" s="2">
        <v>4.7770409284812132E-2</v>
      </c>
      <c r="I72" s="2">
        <v>0</v>
      </c>
      <c r="J72" s="2">
        <v>9.9389999999999645E-2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3.9801591200955527E-2</v>
      </c>
      <c r="I73" s="2">
        <v>6.0034113412397214E-2</v>
      </c>
      <c r="J73" s="2">
        <v>0.67976382205281494</v>
      </c>
      <c r="K73" s="2">
        <v>5.8415705272957279</v>
      </c>
      <c r="L73" s="2">
        <v>2.8912500573630515</v>
      </c>
      <c r="M73" s="2">
        <v>1.5998265071420072</v>
      </c>
      <c r="N73" s="2">
        <v>0.38410060581550964</v>
      </c>
      <c r="O73" s="2">
        <v>0.50615945860634992</v>
      </c>
      <c r="P73" s="2">
        <v>0.94188686985633296</v>
      </c>
      <c r="Q73" s="2">
        <v>0.94828328954437646</v>
      </c>
      <c r="R73" s="2">
        <v>0.82049932981631835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1.9403690801874148E-2</v>
      </c>
      <c r="J75" s="1">
        <v>0</v>
      </c>
      <c r="K75" s="1">
        <v>0</v>
      </c>
      <c r="L75" s="1">
        <v>2.4037379338291288E-2</v>
      </c>
      <c r="M75" s="1">
        <v>8.8125790162188224E-3</v>
      </c>
      <c r="N75" s="1">
        <v>0.16092618405319783</v>
      </c>
      <c r="O75" s="1">
        <v>2.0947598832736534E-2</v>
      </c>
      <c r="P75" s="1">
        <v>5.5326793906610716E-3</v>
      </c>
      <c r="Q75" s="1">
        <v>3.4616470482561508E-2</v>
      </c>
      <c r="R75" s="1">
        <v>3.3082961098333474E-2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3.9801591200955527E-2</v>
      </c>
      <c r="I77" s="1">
        <v>4.0630422610523069E-2</v>
      </c>
      <c r="J77" s="1">
        <v>0.67976382205281494</v>
      </c>
      <c r="K77" s="1">
        <v>5.8415705272957279</v>
      </c>
      <c r="L77" s="1">
        <v>2.8672126780247602</v>
      </c>
      <c r="M77" s="1">
        <v>1.5910139281257885</v>
      </c>
      <c r="N77" s="1">
        <v>0.22317442176231178</v>
      </c>
      <c r="O77" s="1">
        <v>0.48521185977361342</v>
      </c>
      <c r="P77" s="1">
        <v>0.93635419046567192</v>
      </c>
      <c r="Q77" s="1">
        <v>0.91366681906181491</v>
      </c>
      <c r="R77" s="1">
        <v>0.78741636871798493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7198.6753502591273</v>
      </c>
      <c r="D79" s="4">
        <v>6946.2202072012551</v>
      </c>
      <c r="E79" s="4">
        <v>6693.0342927806305</v>
      </c>
      <c r="F79" s="4">
        <v>6425.3064974329691</v>
      </c>
      <c r="G79" s="4">
        <v>6595.4416496876211</v>
      </c>
      <c r="H79" s="4">
        <v>6746.595484172638</v>
      </c>
      <c r="I79" s="4">
        <v>6478.5394861658879</v>
      </c>
      <c r="J79" s="4">
        <v>6338.1604078686896</v>
      </c>
      <c r="K79" s="4">
        <v>5902.2990197347563</v>
      </c>
      <c r="L79" s="4">
        <v>5442.5916487475542</v>
      </c>
      <c r="M79" s="4">
        <v>5715.8670532521592</v>
      </c>
      <c r="N79" s="4">
        <v>5583.8528873723963</v>
      </c>
      <c r="O79" s="4">
        <v>5419.4357395156312</v>
      </c>
      <c r="P79" s="4">
        <v>4888.6339899673103</v>
      </c>
      <c r="Q79" s="4">
        <v>5151.9320345067681</v>
      </c>
      <c r="R79" s="4">
        <v>5124.7027841804229</v>
      </c>
    </row>
    <row r="80" spans="1:18" ht="11.25" customHeight="1" x14ac:dyDescent="0.25">
      <c r="A80" s="59" t="s">
        <v>560</v>
      </c>
      <c r="B80" s="47">
        <v>7200</v>
      </c>
      <c r="C80" s="4">
        <v>4.776718861314988E-2</v>
      </c>
      <c r="D80" s="4">
        <v>0</v>
      </c>
      <c r="E80" s="4">
        <v>0</v>
      </c>
      <c r="F80" s="4">
        <v>0.20185999999999815</v>
      </c>
      <c r="G80" s="4">
        <v>0.20146000000000086</v>
      </c>
      <c r="H80" s="4">
        <v>2.3885201181212068E-2</v>
      </c>
      <c r="I80" s="4">
        <v>0</v>
      </c>
      <c r="J80" s="4">
        <v>0.10036000000000023</v>
      </c>
      <c r="K80" s="4">
        <v>0</v>
      </c>
      <c r="L80" s="4">
        <v>0</v>
      </c>
      <c r="M80" s="4">
        <v>0</v>
      </c>
      <c r="N80" s="4">
        <v>7.3474624684978812E-2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7.3474624684978812E-2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4.776718861314988E-2</v>
      </c>
      <c r="D82" s="3">
        <v>0</v>
      </c>
      <c r="E82" s="3">
        <v>0</v>
      </c>
      <c r="F82" s="3">
        <v>0.20185999999999815</v>
      </c>
      <c r="G82" s="3">
        <v>0.20146000000000086</v>
      </c>
      <c r="H82" s="3">
        <v>2.3885201181212068E-2</v>
      </c>
      <c r="I82" s="3">
        <v>0</v>
      </c>
      <c r="J82" s="3">
        <v>0.10036000000000023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454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716.16421706875269</v>
      </c>
      <c r="D2" s="30">
        <v>826.34719070470237</v>
      </c>
      <c r="E2" s="30">
        <v>852.44139810030845</v>
      </c>
      <c r="F2" s="30">
        <v>906.81089222103333</v>
      </c>
      <c r="G2" s="30">
        <v>822.41775147026942</v>
      </c>
      <c r="H2" s="30">
        <v>830.11388197537792</v>
      </c>
      <c r="I2" s="30">
        <v>819.26789815916482</v>
      </c>
      <c r="J2" s="30">
        <v>812.1945172475331</v>
      </c>
      <c r="K2" s="30">
        <v>803.18756941886193</v>
      </c>
      <c r="L2" s="30">
        <v>848.81286093735162</v>
      </c>
      <c r="M2" s="30">
        <v>750.3914540200285</v>
      </c>
      <c r="N2" s="30">
        <v>730.25849297366642</v>
      </c>
      <c r="O2" s="30">
        <v>726.16677396474756</v>
      </c>
      <c r="P2" s="30">
        <v>749.37442254536086</v>
      </c>
      <c r="Q2" s="30">
        <v>736.02608722765615</v>
      </c>
      <c r="R2" s="30">
        <v>753.3516120302088</v>
      </c>
    </row>
    <row r="3" spans="1:18" ht="11.25" customHeight="1" x14ac:dyDescent="0.25">
      <c r="A3" s="46" t="s">
        <v>4</v>
      </c>
      <c r="B3" s="47" t="s">
        <v>5</v>
      </c>
      <c r="C3" s="4">
        <v>2.8425065837105152</v>
      </c>
      <c r="D3" s="4">
        <v>1.6889996634243762</v>
      </c>
      <c r="E3" s="4">
        <v>1.7270456744274927</v>
      </c>
      <c r="F3" s="4">
        <v>2.0977290091928538</v>
      </c>
      <c r="G3" s="4">
        <v>0.8480101621403503</v>
      </c>
      <c r="H3" s="4">
        <v>0.69593306563757196</v>
      </c>
      <c r="I3" s="4">
        <v>0.40455611249946943</v>
      </c>
      <c r="J3" s="4">
        <v>0.7020856396002142</v>
      </c>
      <c r="K3" s="4">
        <v>0.72376411524257234</v>
      </c>
      <c r="L3" s="4">
        <v>3.3847200364109793</v>
      </c>
      <c r="M3" s="4">
        <v>1.836039482020841</v>
      </c>
      <c r="N3" s="4">
        <v>0</v>
      </c>
      <c r="O3" s="4">
        <v>9.5988299805918775E-2</v>
      </c>
      <c r="P3" s="4">
        <v>1.6680162058160478E-2</v>
      </c>
      <c r="Q3" s="4">
        <v>1.3192353049839441E-3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2.0140387468403871</v>
      </c>
      <c r="D4" s="3">
        <v>1.5401824669448787</v>
      </c>
      <c r="E4" s="3">
        <v>1.7270456744274927</v>
      </c>
      <c r="F4" s="3">
        <v>1.8704701720798886</v>
      </c>
      <c r="G4" s="3">
        <v>0.82746668123398848</v>
      </c>
      <c r="H4" s="3">
        <v>0.65520890114759722</v>
      </c>
      <c r="I4" s="3">
        <v>0.40455611249946943</v>
      </c>
      <c r="J4" s="3">
        <v>0.7020856396002142</v>
      </c>
      <c r="K4" s="3">
        <v>0.72376411524257234</v>
      </c>
      <c r="L4" s="3">
        <v>2.5617280471950714</v>
      </c>
      <c r="M4" s="3">
        <v>1.836039482020841</v>
      </c>
      <c r="N4" s="3">
        <v>0</v>
      </c>
      <c r="O4" s="3">
        <v>9.5988299805918775E-2</v>
      </c>
      <c r="P4" s="3">
        <v>1.6680162058160478E-2</v>
      </c>
      <c r="Q4" s="3">
        <v>1.3192353049839441E-3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1.9507713512411253</v>
      </c>
      <c r="D5" s="2">
        <v>1.4634241715399212</v>
      </c>
      <c r="E5" s="2">
        <v>1.6591174488367637</v>
      </c>
      <c r="F5" s="2">
        <v>1.7712875446877969</v>
      </c>
      <c r="G5" s="2">
        <v>0.7873509610005166</v>
      </c>
      <c r="H5" s="2">
        <v>0.62869148160019916</v>
      </c>
      <c r="I5" s="2">
        <v>0.36422390119407372</v>
      </c>
      <c r="J5" s="2">
        <v>0.62701738958246989</v>
      </c>
      <c r="K5" s="2">
        <v>0.69713417436644365</v>
      </c>
      <c r="L5" s="2">
        <v>2.4816683034599856</v>
      </c>
      <c r="M5" s="2">
        <v>1.8058607185005342</v>
      </c>
      <c r="N5" s="2">
        <v>0</v>
      </c>
      <c r="O5" s="2">
        <v>7.5617733031204573E-2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3.8028409749734948E-3</v>
      </c>
      <c r="K6" s="1">
        <v>0</v>
      </c>
      <c r="L6" s="1">
        <v>0.37073423973164266</v>
      </c>
      <c r="M6" s="1">
        <v>7.7710646075173556E-2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7.4535647264969474E-4</v>
      </c>
      <c r="D7" s="1">
        <v>6.7495209536836106E-3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1.9500259947684757</v>
      </c>
      <c r="D8" s="1">
        <v>1.4566746505862376</v>
      </c>
      <c r="E8" s="1">
        <v>1.6591174488367637</v>
      </c>
      <c r="F8" s="1">
        <v>1.7712875446877969</v>
      </c>
      <c r="G8" s="1">
        <v>0.7873509610005166</v>
      </c>
      <c r="H8" s="1">
        <v>0.62869148160019916</v>
      </c>
      <c r="I8" s="1">
        <v>0.36422390119407372</v>
      </c>
      <c r="J8" s="1">
        <v>0.62321454860749637</v>
      </c>
      <c r="K8" s="1">
        <v>0.69713417436644365</v>
      </c>
      <c r="L8" s="1">
        <v>2.1109340637283429</v>
      </c>
      <c r="M8" s="1">
        <v>1.7281500724253607</v>
      </c>
      <c r="N8" s="1">
        <v>0</v>
      </c>
      <c r="O8" s="1">
        <v>7.5617733031204573E-2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6.32673955992617E-2</v>
      </c>
      <c r="D11" s="2">
        <v>7.6758295404957516E-2</v>
      </c>
      <c r="E11" s="2">
        <v>6.7928225590728947E-2</v>
      </c>
      <c r="F11" s="2">
        <v>8.9593812519512581E-2</v>
      </c>
      <c r="G11" s="2">
        <v>4.0115720233471833E-2</v>
      </c>
      <c r="H11" s="2">
        <v>2.6517419547398113E-2</v>
      </c>
      <c r="I11" s="2">
        <v>4.0332211305395729E-2</v>
      </c>
      <c r="J11" s="2">
        <v>7.5068250017744254E-2</v>
      </c>
      <c r="K11" s="2">
        <v>2.6629940876128716E-2</v>
      </c>
      <c r="L11" s="2">
        <v>6.536484246302178E-2</v>
      </c>
      <c r="M11" s="2">
        <v>3.0178763520306788E-2</v>
      </c>
      <c r="N11" s="2">
        <v>0</v>
      </c>
      <c r="O11" s="2">
        <v>2.0370566774714199E-2</v>
      </c>
      <c r="P11" s="2">
        <v>1.6680162058160478E-2</v>
      </c>
      <c r="Q11" s="2">
        <v>1.3192353049839441E-3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6.32673955992617E-2</v>
      </c>
      <c r="D12" s="1">
        <v>7.6758295404957516E-2</v>
      </c>
      <c r="E12" s="1">
        <v>6.7928225590728947E-2</v>
      </c>
      <c r="F12" s="1">
        <v>8.9593812519512581E-2</v>
      </c>
      <c r="G12" s="1">
        <v>4.0115720233471833E-2</v>
      </c>
      <c r="H12" s="1">
        <v>2.6517419547398113E-2</v>
      </c>
      <c r="I12" s="1">
        <v>4.0332211305395729E-2</v>
      </c>
      <c r="J12" s="1">
        <v>7.5068250017744254E-2</v>
      </c>
      <c r="K12" s="1">
        <v>2.6629940876128716E-2</v>
      </c>
      <c r="L12" s="1">
        <v>6.536484246302178E-2</v>
      </c>
      <c r="M12" s="1">
        <v>3.0178763520306788E-2</v>
      </c>
      <c r="N12" s="1">
        <v>0</v>
      </c>
      <c r="O12" s="1">
        <v>2.0370566774714199E-2</v>
      </c>
      <c r="P12" s="1">
        <v>1.6680162058160478E-2</v>
      </c>
      <c r="Q12" s="1">
        <v>1.3192353049839441E-3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9.5888148725791732E-3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1.4694901272063982E-2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0.82846783687012804</v>
      </c>
      <c r="D15" s="3">
        <v>0.14881719647949743</v>
      </c>
      <c r="E15" s="3">
        <v>0</v>
      </c>
      <c r="F15" s="3">
        <v>0.22725883711296513</v>
      </c>
      <c r="G15" s="3">
        <v>2.0543480906361843E-2</v>
      </c>
      <c r="H15" s="3">
        <v>4.0724164489974693E-2</v>
      </c>
      <c r="I15" s="3">
        <v>0</v>
      </c>
      <c r="J15" s="3">
        <v>0</v>
      </c>
      <c r="K15" s="3">
        <v>0</v>
      </c>
      <c r="L15" s="3">
        <v>0.82299198921590799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0.82774896326269387</v>
      </c>
      <c r="D16" s="2">
        <v>0.14881719647949743</v>
      </c>
      <c r="E16" s="2">
        <v>0</v>
      </c>
      <c r="F16" s="2">
        <v>0.20795496579363437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0.82299198921590799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7.1887360743420545E-4</v>
      </c>
      <c r="D17" s="2">
        <v>0</v>
      </c>
      <c r="E17" s="2">
        <v>0</v>
      </c>
      <c r="F17" s="2">
        <v>1.9303871319330746E-2</v>
      </c>
      <c r="G17" s="2">
        <v>2.0543480906361843E-2</v>
      </c>
      <c r="H17" s="2">
        <v>4.0724164489974693E-2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25.92695715175045</v>
      </c>
      <c r="D21" s="4">
        <v>47.831040929386532</v>
      </c>
      <c r="E21" s="4">
        <v>47.226658876500068</v>
      </c>
      <c r="F21" s="4">
        <v>43.85652468479303</v>
      </c>
      <c r="G21" s="4">
        <v>37.060934568186042</v>
      </c>
      <c r="H21" s="4">
        <v>39.8842473254266</v>
      </c>
      <c r="I21" s="4">
        <v>37.846770833768595</v>
      </c>
      <c r="J21" s="4">
        <v>40.41849296989794</v>
      </c>
      <c r="K21" s="4">
        <v>30.894933151737501</v>
      </c>
      <c r="L21" s="4">
        <v>44.881966631392132</v>
      </c>
      <c r="M21" s="4">
        <v>19.418421976426565</v>
      </c>
      <c r="N21" s="4">
        <v>25.965169006653948</v>
      </c>
      <c r="O21" s="4">
        <v>35.5624458871619</v>
      </c>
      <c r="P21" s="4">
        <v>31.859327881128909</v>
      </c>
      <c r="Q21" s="4">
        <v>28.117484880674688</v>
      </c>
      <c r="R21" s="4">
        <v>18.747737265728283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25.92695715175045</v>
      </c>
      <c r="D30" s="3">
        <v>47.831040929386532</v>
      </c>
      <c r="E30" s="3">
        <v>47.226658876500068</v>
      </c>
      <c r="F30" s="3">
        <v>43.85652468479303</v>
      </c>
      <c r="G30" s="3">
        <v>37.060934568186042</v>
      </c>
      <c r="H30" s="3">
        <v>39.8842473254266</v>
      </c>
      <c r="I30" s="3">
        <v>37.846770833768595</v>
      </c>
      <c r="J30" s="3">
        <v>40.41849296989794</v>
      </c>
      <c r="K30" s="3">
        <v>30.894933151737501</v>
      </c>
      <c r="L30" s="3">
        <v>44.881966631392132</v>
      </c>
      <c r="M30" s="3">
        <v>19.418421976426565</v>
      </c>
      <c r="N30" s="3">
        <v>25.965169006653948</v>
      </c>
      <c r="O30" s="3">
        <v>35.5624458871619</v>
      </c>
      <c r="P30" s="3">
        <v>31.859327881128909</v>
      </c>
      <c r="Q30" s="3">
        <v>28.117484880674688</v>
      </c>
      <c r="R30" s="3">
        <v>18.747737265728283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10.349895201140436</v>
      </c>
      <c r="D34" s="2">
        <v>15.515091566622617</v>
      </c>
      <c r="E34" s="2">
        <v>11.900571431958065</v>
      </c>
      <c r="F34" s="2">
        <v>8.0620436762986891</v>
      </c>
      <c r="G34" s="2">
        <v>6.0709797127963379</v>
      </c>
      <c r="H34" s="2">
        <v>7.3976921721308502</v>
      </c>
      <c r="I34" s="2">
        <v>7.0252570320864995</v>
      </c>
      <c r="J34" s="2">
        <v>5.5031594087813893</v>
      </c>
      <c r="K34" s="2">
        <v>5.7211519853947861</v>
      </c>
      <c r="L34" s="2">
        <v>7.7603511902545268</v>
      </c>
      <c r="M34" s="2">
        <v>5.8176328128514889</v>
      </c>
      <c r="N34" s="2">
        <v>7.7490762325233824</v>
      </c>
      <c r="O34" s="2">
        <v>8.2832488106600266</v>
      </c>
      <c r="P34" s="2">
        <v>8.1245680941333482</v>
      </c>
      <c r="Q34" s="2">
        <v>9.4150556128299705</v>
      </c>
      <c r="R34" s="2">
        <v>7.385965940268596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5.5203742870451737</v>
      </c>
      <c r="D43" s="2">
        <v>9.3483443664984236</v>
      </c>
      <c r="E43" s="2">
        <v>9.7964813946387359</v>
      </c>
      <c r="F43" s="2">
        <v>10.764464734482239</v>
      </c>
      <c r="G43" s="2">
        <v>10.166690374510603</v>
      </c>
      <c r="H43" s="2">
        <v>10.188440723215482</v>
      </c>
      <c r="I43" s="2">
        <v>9.6208576977921965</v>
      </c>
      <c r="J43" s="2">
        <v>8.506577345048127</v>
      </c>
      <c r="K43" s="2">
        <v>10.940023931150842</v>
      </c>
      <c r="L43" s="2">
        <v>14.095120101992372</v>
      </c>
      <c r="M43" s="2">
        <v>11.970991003997947</v>
      </c>
      <c r="N43" s="2">
        <v>17.240180077317842</v>
      </c>
      <c r="O43" s="2">
        <v>9.3280578681288517</v>
      </c>
      <c r="P43" s="2">
        <v>7.0431505373668051</v>
      </c>
      <c r="Q43" s="2">
        <v>7.6475965377457022</v>
      </c>
      <c r="R43" s="2">
        <v>9.4301850629000352</v>
      </c>
    </row>
    <row r="44" spans="1:18" ht="11.25" customHeight="1" x14ac:dyDescent="0.25">
      <c r="A44" s="50" t="s">
        <v>328</v>
      </c>
      <c r="B44" s="51" t="s">
        <v>61</v>
      </c>
      <c r="C44" s="2">
        <v>10.056687663564842</v>
      </c>
      <c r="D44" s="2">
        <v>22.967604996265493</v>
      </c>
      <c r="E44" s="2">
        <v>25.529606049903261</v>
      </c>
      <c r="F44" s="2">
        <v>25.030016274012105</v>
      </c>
      <c r="G44" s="2">
        <v>20.823264480879097</v>
      </c>
      <c r="H44" s="2">
        <v>22.298114430080268</v>
      </c>
      <c r="I44" s="2">
        <v>21.200656103889898</v>
      </c>
      <c r="J44" s="2">
        <v>26.408756216068422</v>
      </c>
      <c r="K44" s="2">
        <v>14.233757235191874</v>
      </c>
      <c r="L44" s="2">
        <v>23.026495339145239</v>
      </c>
      <c r="M44" s="2">
        <v>1.6297981595771278</v>
      </c>
      <c r="N44" s="2">
        <v>0.97591269681272563</v>
      </c>
      <c r="O44" s="2">
        <v>17.951139208373025</v>
      </c>
      <c r="P44" s="2">
        <v>16.691609249628755</v>
      </c>
      <c r="Q44" s="2">
        <v>11.054832730099017</v>
      </c>
      <c r="R44" s="2">
        <v>1.9315862625596525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258.14656493454419</v>
      </c>
      <c r="D52" s="4">
        <v>297.2303030890709</v>
      </c>
      <c r="E52" s="4">
        <v>302.46889662412173</v>
      </c>
      <c r="F52" s="4">
        <v>343.97322451119993</v>
      </c>
      <c r="G52" s="4">
        <v>291.80556769975692</v>
      </c>
      <c r="H52" s="4">
        <v>282.38204073677309</v>
      </c>
      <c r="I52" s="4">
        <v>272.14358092148126</v>
      </c>
      <c r="J52" s="4">
        <v>267.63396728652623</v>
      </c>
      <c r="K52" s="4">
        <v>253.61591836035905</v>
      </c>
      <c r="L52" s="4">
        <v>268.41590884590426</v>
      </c>
      <c r="M52" s="4">
        <v>239.51850600754926</v>
      </c>
      <c r="N52" s="4">
        <v>214.76474748699158</v>
      </c>
      <c r="O52" s="4">
        <v>207.58857516838253</v>
      </c>
      <c r="P52" s="4">
        <v>239.0981761235206</v>
      </c>
      <c r="Q52" s="4">
        <v>239.04267704867434</v>
      </c>
      <c r="R52" s="4">
        <v>253.42610457028027</v>
      </c>
    </row>
    <row r="53" spans="1:18" ht="11.25" customHeight="1" x14ac:dyDescent="0.25">
      <c r="A53" s="48" t="s">
        <v>76</v>
      </c>
      <c r="B53" s="49" t="s">
        <v>77</v>
      </c>
      <c r="C53" s="3">
        <v>258.14656493454419</v>
      </c>
      <c r="D53" s="3">
        <v>297.2303030890709</v>
      </c>
      <c r="E53" s="3">
        <v>302.46889662412173</v>
      </c>
      <c r="F53" s="3">
        <v>343.97322451119993</v>
      </c>
      <c r="G53" s="3">
        <v>291.80556769975692</v>
      </c>
      <c r="H53" s="3">
        <v>282.38204073677309</v>
      </c>
      <c r="I53" s="3">
        <v>272.14358092148126</v>
      </c>
      <c r="J53" s="3">
        <v>267.63396728652623</v>
      </c>
      <c r="K53" s="3">
        <v>253.61591836035905</v>
      </c>
      <c r="L53" s="3">
        <v>268.41590884590426</v>
      </c>
      <c r="M53" s="3">
        <v>239.51850600754926</v>
      </c>
      <c r="N53" s="3">
        <v>214.76474748699158</v>
      </c>
      <c r="O53" s="3">
        <v>207.58857516838253</v>
      </c>
      <c r="P53" s="3">
        <v>239.0981761235206</v>
      </c>
      <c r="Q53" s="3">
        <v>239.04267704867434</v>
      </c>
      <c r="R53" s="3">
        <v>253.42610457028027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2.6079121234256459</v>
      </c>
      <c r="F60" s="4">
        <v>0</v>
      </c>
      <c r="G60" s="4">
        <v>5.2589000121484659</v>
      </c>
      <c r="H60" s="4">
        <v>6.4097541084754646</v>
      </c>
      <c r="I60" s="4">
        <v>0.78501027839053517</v>
      </c>
      <c r="J60" s="4">
        <v>0.35168934676933589</v>
      </c>
      <c r="K60" s="4">
        <v>0.52860570263814621</v>
      </c>
      <c r="L60" s="4">
        <v>0.64930755770492277</v>
      </c>
      <c r="M60" s="4">
        <v>0.66284601676704613</v>
      </c>
      <c r="N60" s="4">
        <v>0.21794795354727725</v>
      </c>
      <c r="O60" s="4">
        <v>0.40271478594854576</v>
      </c>
      <c r="P60" s="4">
        <v>0.70039527902956111</v>
      </c>
      <c r="Q60" s="4">
        <v>1.6205261439292973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0.17639538065615937</v>
      </c>
      <c r="D61" s="4">
        <v>0.12290683367524889</v>
      </c>
      <c r="E61" s="4">
        <v>8.1810931829693054E-2</v>
      </c>
      <c r="F61" s="4">
        <v>0.15111789338588347</v>
      </c>
      <c r="G61" s="4">
        <v>0.15286550705715043</v>
      </c>
      <c r="H61" s="4">
        <v>0.38947273736181554</v>
      </c>
      <c r="I61" s="4">
        <v>0.20556576744079721</v>
      </c>
      <c r="J61" s="4">
        <v>0.39909231969406356</v>
      </c>
      <c r="K61" s="4">
        <v>0.75958562619287207</v>
      </c>
      <c r="L61" s="4">
        <v>0.52426833040458376</v>
      </c>
      <c r="M61" s="4">
        <v>1.5462256891090647</v>
      </c>
      <c r="N61" s="4">
        <v>1.8085545763799964</v>
      </c>
      <c r="O61" s="4">
        <v>0.5356337303617501</v>
      </c>
      <c r="P61" s="4">
        <v>0.71823036360404879</v>
      </c>
      <c r="Q61" s="4">
        <v>0.85743899092512144</v>
      </c>
      <c r="R61" s="4">
        <v>1.1760839675452002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1.9663298970529195E-3</v>
      </c>
      <c r="N64" s="3">
        <v>1.5348418252247268E-3</v>
      </c>
      <c r="O64" s="3">
        <v>1.8359248244132957E-3</v>
      </c>
      <c r="P64" s="3">
        <v>2.6888204824717914E-3</v>
      </c>
      <c r="Q64" s="3">
        <v>2.9225473871285642E-3</v>
      </c>
      <c r="R64" s="3">
        <v>3.9490164174804648E-3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1.9663298970529195E-3</v>
      </c>
      <c r="N65" s="2">
        <v>1.5348418252247268E-3</v>
      </c>
      <c r="O65" s="2">
        <v>1.8359248244132957E-3</v>
      </c>
      <c r="P65" s="2">
        <v>2.6888204824717914E-3</v>
      </c>
      <c r="Q65" s="2">
        <v>2.9225473871285642E-3</v>
      </c>
      <c r="R65" s="2">
        <v>3.9490164174804648E-3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0.17639538065615937</v>
      </c>
      <c r="D68" s="3">
        <v>0.12290683367524889</v>
      </c>
      <c r="E68" s="3">
        <v>8.1810931829693054E-2</v>
      </c>
      <c r="F68" s="3">
        <v>0.15111789338588347</v>
      </c>
      <c r="G68" s="3">
        <v>0.15286550705715043</v>
      </c>
      <c r="H68" s="3">
        <v>0.38947273736181554</v>
      </c>
      <c r="I68" s="3">
        <v>0.20556576744079721</v>
      </c>
      <c r="J68" s="3">
        <v>0.39909231969406356</v>
      </c>
      <c r="K68" s="3">
        <v>0.75958562619287207</v>
      </c>
      <c r="L68" s="3">
        <v>0.52426833040458376</v>
      </c>
      <c r="M68" s="3">
        <v>1.5442593592120117</v>
      </c>
      <c r="N68" s="3">
        <v>1.8070197345547716</v>
      </c>
      <c r="O68" s="3">
        <v>0.5337978055373368</v>
      </c>
      <c r="P68" s="3">
        <v>0.71554154312157703</v>
      </c>
      <c r="Q68" s="3">
        <v>0.85451644353799283</v>
      </c>
      <c r="R68" s="3">
        <v>1.1721349511277197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0.17639538065615937</v>
      </c>
      <c r="D71" s="2">
        <v>0.12290683367524889</v>
      </c>
      <c r="E71" s="2">
        <v>8.1810931829693054E-2</v>
      </c>
      <c r="F71" s="2">
        <v>0.15111789338588347</v>
      </c>
      <c r="G71" s="2">
        <v>0.15286550705715043</v>
      </c>
      <c r="H71" s="2">
        <v>0.38683681551560678</v>
      </c>
      <c r="I71" s="2">
        <v>0.19997844267653761</v>
      </c>
      <c r="J71" s="2">
        <v>0.34641692219036035</v>
      </c>
      <c r="K71" s="2">
        <v>0.22074457440209561</v>
      </c>
      <c r="L71" s="2">
        <v>0.26101633359851828</v>
      </c>
      <c r="M71" s="2">
        <v>1.4000272266346969</v>
      </c>
      <c r="N71" s="2">
        <v>1.777495833415432</v>
      </c>
      <c r="O71" s="2">
        <v>0.48852377023838006</v>
      </c>
      <c r="P71" s="2">
        <v>0.61555599026416641</v>
      </c>
      <c r="Q71" s="2">
        <v>0.75309448559750725</v>
      </c>
      <c r="R71" s="2">
        <v>1.0595681951855958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2.6359218462087756E-3</v>
      </c>
      <c r="I73" s="2">
        <v>5.5873247642596038E-3</v>
      </c>
      <c r="J73" s="2">
        <v>5.2675397503703182E-2</v>
      </c>
      <c r="K73" s="2">
        <v>0.53884105179077646</v>
      </c>
      <c r="L73" s="2">
        <v>0.26325199680606548</v>
      </c>
      <c r="M73" s="2">
        <v>0.14423213257731479</v>
      </c>
      <c r="N73" s="2">
        <v>2.9523901139339555E-2</v>
      </c>
      <c r="O73" s="2">
        <v>4.5274035298956759E-2</v>
      </c>
      <c r="P73" s="2">
        <v>9.9985552857410592E-2</v>
      </c>
      <c r="Q73" s="2">
        <v>0.10142195794048553</v>
      </c>
      <c r="R73" s="2">
        <v>0.11256675594212401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2.4288042941434519E-3</v>
      </c>
      <c r="J75" s="1">
        <v>0</v>
      </c>
      <c r="K75" s="1">
        <v>0</v>
      </c>
      <c r="L75" s="1">
        <v>2.3312895946358009E-3</v>
      </c>
      <c r="M75" s="1">
        <v>5.6205230948559357E-4</v>
      </c>
      <c r="N75" s="1">
        <v>1.3247505142188868E-2</v>
      </c>
      <c r="O75" s="1">
        <v>2.180219694820584E-3</v>
      </c>
      <c r="P75" s="1">
        <v>6.8695114644828133E-4</v>
      </c>
      <c r="Q75" s="1">
        <v>3.6120639515501343E-3</v>
      </c>
      <c r="R75" s="1">
        <v>3.086272752914614E-3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2.6359218462087756E-3</v>
      </c>
      <c r="I77" s="1">
        <v>3.1585204701161519E-3</v>
      </c>
      <c r="J77" s="1">
        <v>5.2675397503703182E-2</v>
      </c>
      <c r="K77" s="1">
        <v>0.53884105179077646</v>
      </c>
      <c r="L77" s="1">
        <v>0.26092070721142968</v>
      </c>
      <c r="M77" s="1">
        <v>0.14367008026782921</v>
      </c>
      <c r="N77" s="1">
        <v>1.6276395997150687E-2</v>
      </c>
      <c r="O77" s="1">
        <v>4.3093815604136172E-2</v>
      </c>
      <c r="P77" s="1">
        <v>9.9298601710962317E-2</v>
      </c>
      <c r="Q77" s="1">
        <v>9.7809893988935401E-2</v>
      </c>
      <c r="R77" s="1">
        <v>0.10948048318920939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429.07179301809134</v>
      </c>
      <c r="D79" s="4">
        <v>479.47394018914531</v>
      </c>
      <c r="E79" s="4">
        <v>498.32907387000381</v>
      </c>
      <c r="F79" s="4">
        <v>516.73229612246166</v>
      </c>
      <c r="G79" s="4">
        <v>487.29147352098062</v>
      </c>
      <c r="H79" s="4">
        <v>500.35243400170339</v>
      </c>
      <c r="I79" s="4">
        <v>507.88241424558419</v>
      </c>
      <c r="J79" s="4">
        <v>502.68918968504528</v>
      </c>
      <c r="K79" s="4">
        <v>516.66476246269178</v>
      </c>
      <c r="L79" s="4">
        <v>530.95668953553479</v>
      </c>
      <c r="M79" s="4">
        <v>487.40941484815573</v>
      </c>
      <c r="N79" s="4">
        <v>487.50207395009363</v>
      </c>
      <c r="O79" s="4">
        <v>481.98141609308698</v>
      </c>
      <c r="P79" s="4">
        <v>476.98161273601954</v>
      </c>
      <c r="Q79" s="4">
        <v>466.38664092814776</v>
      </c>
      <c r="R79" s="4">
        <v>480.00168622665501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362</v>
      </c>
      <c r="B1" s="43" t="s">
        <v>266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44598.020573602415</v>
      </c>
      <c r="D2" s="30">
        <v>44820.915799357688</v>
      </c>
      <c r="E2" s="30">
        <v>43746.745438999402</v>
      </c>
      <c r="F2" s="30">
        <v>45102.014847887149</v>
      </c>
      <c r="G2" s="30">
        <v>45679.193167158577</v>
      </c>
      <c r="H2" s="30">
        <v>46454.691322401726</v>
      </c>
      <c r="I2" s="30">
        <v>45178.343552796359</v>
      </c>
      <c r="J2" s="30">
        <v>46387.978172797171</v>
      </c>
      <c r="K2" s="30">
        <v>45188.506407424204</v>
      </c>
      <c r="L2" s="30">
        <v>36582.446546023421</v>
      </c>
      <c r="M2" s="30">
        <v>37498.435022573198</v>
      </c>
      <c r="N2" s="30">
        <v>37823.72237624813</v>
      </c>
      <c r="O2" s="30">
        <v>35682.957665395603</v>
      </c>
      <c r="P2" s="30">
        <v>34328.588160428502</v>
      </c>
      <c r="Q2" s="30">
        <v>33867.829178025728</v>
      </c>
      <c r="R2" s="30">
        <v>33844.024270095288</v>
      </c>
    </row>
    <row r="3" spans="1:18" ht="11.25" customHeight="1" x14ac:dyDescent="0.25">
      <c r="A3" s="46" t="s">
        <v>4</v>
      </c>
      <c r="B3" s="47" t="s">
        <v>5</v>
      </c>
      <c r="C3" s="4">
        <v>7722.9580724786974</v>
      </c>
      <c r="D3" s="4">
        <v>6910.7968799999971</v>
      </c>
      <c r="E3" s="4">
        <v>6190.8052100000004</v>
      </c>
      <c r="F3" s="4">
        <v>6270.4892200000049</v>
      </c>
      <c r="G3" s="4">
        <v>6073.3846700000013</v>
      </c>
      <c r="H3" s="4">
        <v>5554.1135332596859</v>
      </c>
      <c r="I3" s="4">
        <v>5540.5656599999984</v>
      </c>
      <c r="J3" s="4">
        <v>7316.901990000003</v>
      </c>
      <c r="K3" s="4">
        <v>6806.3272500000076</v>
      </c>
      <c r="L3" s="4">
        <v>4786.751349999995</v>
      </c>
      <c r="M3" s="4">
        <v>5099.0042414525578</v>
      </c>
      <c r="N3" s="4">
        <v>5725.30111938144</v>
      </c>
      <c r="O3" s="4">
        <v>5341.9633088354431</v>
      </c>
      <c r="P3" s="4">
        <v>4617.5453315909526</v>
      </c>
      <c r="Q3" s="4">
        <v>4885.8431903440633</v>
      </c>
      <c r="R3" s="4">
        <v>4415.8036272176687</v>
      </c>
    </row>
    <row r="4" spans="1:18" ht="11.25" customHeight="1" x14ac:dyDescent="0.25">
      <c r="A4" s="48" t="s">
        <v>304</v>
      </c>
      <c r="B4" s="49" t="s">
        <v>305</v>
      </c>
      <c r="C4" s="3">
        <v>6620.7792801554369</v>
      </c>
      <c r="D4" s="3">
        <v>5891.4356799999969</v>
      </c>
      <c r="E4" s="3">
        <v>5263.9740500000007</v>
      </c>
      <c r="F4" s="3">
        <v>5142.1614700000046</v>
      </c>
      <c r="G4" s="3">
        <v>4857.2731900000008</v>
      </c>
      <c r="H4" s="3">
        <v>4408.3336055271211</v>
      </c>
      <c r="I4" s="3">
        <v>4414.1737199999989</v>
      </c>
      <c r="J4" s="3">
        <v>6063.4004500000028</v>
      </c>
      <c r="K4" s="3">
        <v>5492.3691300000073</v>
      </c>
      <c r="L4" s="3">
        <v>3730.7462799999948</v>
      </c>
      <c r="M4" s="3">
        <v>3922.1989002116211</v>
      </c>
      <c r="N4" s="3">
        <v>4395.1319184739077</v>
      </c>
      <c r="O4" s="3">
        <v>4077.201425386821</v>
      </c>
      <c r="P4" s="3">
        <v>3447.2895221097401</v>
      </c>
      <c r="Q4" s="3">
        <v>3643.1621976540773</v>
      </c>
      <c r="R4" s="3">
        <v>3209.4441705318427</v>
      </c>
    </row>
    <row r="5" spans="1:18" ht="11.25" customHeight="1" x14ac:dyDescent="0.25">
      <c r="A5" s="50" t="s">
        <v>306</v>
      </c>
      <c r="B5" s="51" t="s">
        <v>307</v>
      </c>
      <c r="C5" s="2">
        <v>5998.5926266602</v>
      </c>
      <c r="D5" s="2">
        <v>5332.6413699999966</v>
      </c>
      <c r="E5" s="2">
        <v>4765.0302300000003</v>
      </c>
      <c r="F5" s="2">
        <v>4584.8377500000051</v>
      </c>
      <c r="G5" s="2">
        <v>4351.7792400000008</v>
      </c>
      <c r="H5" s="2">
        <v>4020.9429168544652</v>
      </c>
      <c r="I5" s="2">
        <v>4011.1071899999993</v>
      </c>
      <c r="J5" s="2">
        <v>5572.8007300000027</v>
      </c>
      <c r="K5" s="2">
        <v>5034.7008800000067</v>
      </c>
      <c r="L5" s="2">
        <v>3344.4988899999948</v>
      </c>
      <c r="M5" s="2">
        <v>3556.4854564220022</v>
      </c>
      <c r="N5" s="2">
        <v>4016.0952732880914</v>
      </c>
      <c r="O5" s="2">
        <v>3721.7696438881239</v>
      </c>
      <c r="P5" s="2">
        <v>3144.6411667239995</v>
      </c>
      <c r="Q5" s="2">
        <v>3331.5534407396058</v>
      </c>
      <c r="R5" s="2">
        <v>2865.37662401439</v>
      </c>
    </row>
    <row r="6" spans="1:18" ht="11.25" customHeight="1" x14ac:dyDescent="0.25">
      <c r="A6" s="52" t="s">
        <v>6</v>
      </c>
      <c r="B6" s="53" t="s">
        <v>7</v>
      </c>
      <c r="C6" s="1">
        <v>12.515759918922413</v>
      </c>
      <c r="D6" s="1">
        <v>9.7524300000000004</v>
      </c>
      <c r="E6" s="1">
        <v>57.645809999999969</v>
      </c>
      <c r="F6" s="1">
        <v>88.68019000000595</v>
      </c>
      <c r="G6" s="1">
        <v>133.07863000000003</v>
      </c>
      <c r="H6" s="1">
        <v>144.10890993300717</v>
      </c>
      <c r="I6" s="1">
        <v>138.1360700000005</v>
      </c>
      <c r="J6" s="1">
        <v>189.95014000000916</v>
      </c>
      <c r="K6" s="1">
        <v>182.09324000000439</v>
      </c>
      <c r="L6" s="1">
        <v>153.68982</v>
      </c>
      <c r="M6" s="1">
        <v>244.05295031576131</v>
      </c>
      <c r="N6" s="1">
        <v>358.06535616609091</v>
      </c>
      <c r="O6" s="1">
        <v>322.36947779491106</v>
      </c>
      <c r="P6" s="1">
        <v>230.78458684406058</v>
      </c>
      <c r="Q6" s="1">
        <v>110.4635764695589</v>
      </c>
      <c r="R6" s="1">
        <v>130.41410075543851</v>
      </c>
    </row>
    <row r="7" spans="1:18" ht="11.25" customHeight="1" x14ac:dyDescent="0.25">
      <c r="A7" s="52" t="s">
        <v>8</v>
      </c>
      <c r="B7" s="53" t="s">
        <v>9</v>
      </c>
      <c r="C7" s="1">
        <v>2.6988625964252626</v>
      </c>
      <c r="D7" s="1">
        <v>1.39991</v>
      </c>
      <c r="E7" s="1">
        <v>0.69972999999999996</v>
      </c>
      <c r="F7" s="1">
        <v>0</v>
      </c>
      <c r="G7" s="1">
        <v>0</v>
      </c>
      <c r="H7" s="1">
        <v>0</v>
      </c>
      <c r="I7" s="1">
        <v>0</v>
      </c>
      <c r="J7" s="1">
        <v>6.9988100000000006</v>
      </c>
      <c r="K7" s="1">
        <v>7.0057</v>
      </c>
      <c r="L7" s="1">
        <v>0</v>
      </c>
      <c r="M7" s="1">
        <v>0</v>
      </c>
      <c r="N7" s="1">
        <v>0</v>
      </c>
      <c r="O7" s="1">
        <v>39.815218394676876</v>
      </c>
      <c r="P7" s="1">
        <v>30.046915645184097</v>
      </c>
      <c r="Q7" s="1">
        <v>1.1943532503136756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5866.4402597592962</v>
      </c>
      <c r="D8" s="1">
        <v>5215.3574500000004</v>
      </c>
      <c r="E8" s="1">
        <v>4622.9412400000001</v>
      </c>
      <c r="F8" s="1">
        <v>4412.892319999999</v>
      </c>
      <c r="G8" s="1">
        <v>4110.226990000001</v>
      </c>
      <c r="H8" s="1">
        <v>3764.9097309989115</v>
      </c>
      <c r="I8" s="1">
        <v>3718.0422199999989</v>
      </c>
      <c r="J8" s="1">
        <v>5213.7060799999936</v>
      </c>
      <c r="K8" s="1">
        <v>4708.1346000000021</v>
      </c>
      <c r="L8" s="1">
        <v>3117.2592199999949</v>
      </c>
      <c r="M8" s="1">
        <v>3249.8021968428066</v>
      </c>
      <c r="N8" s="1">
        <v>3611.001139775874</v>
      </c>
      <c r="O8" s="1">
        <v>3204.3638728163114</v>
      </c>
      <c r="P8" s="1">
        <v>2767.132701054109</v>
      </c>
      <c r="Q8" s="1">
        <v>3124.7675232500701</v>
      </c>
      <c r="R8" s="1">
        <v>2640.7862944408021</v>
      </c>
    </row>
    <row r="9" spans="1:18" ht="11.25" customHeight="1" x14ac:dyDescent="0.25">
      <c r="A9" s="52" t="s">
        <v>12</v>
      </c>
      <c r="B9" s="53" t="s">
        <v>13</v>
      </c>
      <c r="C9" s="1">
        <v>116.93774438555688</v>
      </c>
      <c r="D9" s="1">
        <v>106.13157999999672</v>
      </c>
      <c r="E9" s="1">
        <v>83.743449999999996</v>
      </c>
      <c r="F9" s="1">
        <v>83.265239999999991</v>
      </c>
      <c r="G9" s="1">
        <v>108.47362000000001</v>
      </c>
      <c r="H9" s="1">
        <v>111.92427592254663</v>
      </c>
      <c r="I9" s="1">
        <v>154.9289</v>
      </c>
      <c r="J9" s="1">
        <v>162.14570000000012</v>
      </c>
      <c r="K9" s="1">
        <v>137.46734000000001</v>
      </c>
      <c r="L9" s="1">
        <v>73.549850000000006</v>
      </c>
      <c r="M9" s="1">
        <v>62.630309263434143</v>
      </c>
      <c r="N9" s="1">
        <v>47.028777346126283</v>
      </c>
      <c r="O9" s="1">
        <v>155.22107488222434</v>
      </c>
      <c r="P9" s="1">
        <v>116.67696318064591</v>
      </c>
      <c r="Q9" s="1">
        <v>95.127987769662809</v>
      </c>
      <c r="R9" s="1">
        <v>94.176228818149227</v>
      </c>
    </row>
    <row r="10" spans="1:18" ht="11.25" customHeight="1" x14ac:dyDescent="0.25">
      <c r="A10" s="50" t="s">
        <v>14</v>
      </c>
      <c r="B10" s="51" t="s">
        <v>15</v>
      </c>
      <c r="C10" s="2">
        <v>0.70465587423238241</v>
      </c>
      <c r="D10" s="2">
        <v>0</v>
      </c>
      <c r="E10" s="2">
        <v>0</v>
      </c>
      <c r="F10" s="2">
        <v>0</v>
      </c>
      <c r="G10" s="2">
        <v>1.39917</v>
      </c>
      <c r="H10" s="2">
        <v>0.69473157542761677</v>
      </c>
      <c r="I10" s="2">
        <v>0.69994999999999996</v>
      </c>
      <c r="J10" s="2">
        <v>0</v>
      </c>
      <c r="K10" s="2">
        <v>0.7</v>
      </c>
      <c r="L10" s="2">
        <v>0</v>
      </c>
      <c r="M10" s="2">
        <v>0</v>
      </c>
      <c r="N10" s="2">
        <v>0.69538320500970452</v>
      </c>
      <c r="O10" s="2">
        <v>6.9985756066201574</v>
      </c>
      <c r="P10" s="2">
        <v>4.2020568974906558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621.48199762100455</v>
      </c>
      <c r="D11" s="2">
        <v>558.79431</v>
      </c>
      <c r="E11" s="2">
        <v>498.94382000000007</v>
      </c>
      <c r="F11" s="2">
        <v>557.32371999999987</v>
      </c>
      <c r="G11" s="2">
        <v>504.09478000000001</v>
      </c>
      <c r="H11" s="2">
        <v>386.69595709722842</v>
      </c>
      <c r="I11" s="2">
        <v>401.46655000000004</v>
      </c>
      <c r="J11" s="2">
        <v>474.39779999999996</v>
      </c>
      <c r="K11" s="2">
        <v>441.65677000000011</v>
      </c>
      <c r="L11" s="2">
        <v>368.23304000000007</v>
      </c>
      <c r="M11" s="2">
        <v>362.1069968845303</v>
      </c>
      <c r="N11" s="2">
        <v>359.42671709478952</v>
      </c>
      <c r="O11" s="2">
        <v>329.51719598446829</v>
      </c>
      <c r="P11" s="2">
        <v>280.43855724323089</v>
      </c>
      <c r="Q11" s="2">
        <v>292.69330554762251</v>
      </c>
      <c r="R11" s="2">
        <v>326.05851371648356</v>
      </c>
    </row>
    <row r="12" spans="1:18" ht="11.25" customHeight="1" x14ac:dyDescent="0.25">
      <c r="A12" s="52" t="s">
        <v>16</v>
      </c>
      <c r="B12" s="53" t="s">
        <v>17</v>
      </c>
      <c r="C12" s="1">
        <v>621.48199762100455</v>
      </c>
      <c r="D12" s="1">
        <v>558.79431</v>
      </c>
      <c r="E12" s="1">
        <v>498.94382000000007</v>
      </c>
      <c r="F12" s="1">
        <v>557.32371999999987</v>
      </c>
      <c r="G12" s="1">
        <v>504.09478000000001</v>
      </c>
      <c r="H12" s="1">
        <v>386.69595709722842</v>
      </c>
      <c r="I12" s="1">
        <v>401.46655000000004</v>
      </c>
      <c r="J12" s="1">
        <v>474.39779999999996</v>
      </c>
      <c r="K12" s="1">
        <v>441.65677000000011</v>
      </c>
      <c r="L12" s="1">
        <v>368.23304000000007</v>
      </c>
      <c r="M12" s="1">
        <v>362.1069968845303</v>
      </c>
      <c r="N12" s="1">
        <v>359.42671709478952</v>
      </c>
      <c r="O12" s="1">
        <v>329.51719598446829</v>
      </c>
      <c r="P12" s="1">
        <v>280.43855724323089</v>
      </c>
      <c r="Q12" s="1">
        <v>292.69330554762251</v>
      </c>
      <c r="R12" s="1">
        <v>326.05851371648356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0.90003</v>
      </c>
      <c r="J14" s="2">
        <v>16.201920000000001</v>
      </c>
      <c r="K14" s="2">
        <v>15.31148</v>
      </c>
      <c r="L14" s="2">
        <v>18.01435</v>
      </c>
      <c r="M14" s="2">
        <v>3.6064469050883661</v>
      </c>
      <c r="N14" s="2">
        <v>18.91454488601719</v>
      </c>
      <c r="O14" s="2">
        <v>18.916009907608309</v>
      </c>
      <c r="P14" s="2">
        <v>18.007741245018806</v>
      </c>
      <c r="Q14" s="2">
        <v>18.915451366849094</v>
      </c>
      <c r="R14" s="2">
        <v>18.009032800969166</v>
      </c>
    </row>
    <row r="15" spans="1:18" ht="11.25" customHeight="1" x14ac:dyDescent="0.25">
      <c r="A15" s="54" t="s">
        <v>310</v>
      </c>
      <c r="B15" s="49" t="s">
        <v>311</v>
      </c>
      <c r="C15" s="3">
        <v>1051.1335470242618</v>
      </c>
      <c r="D15" s="3">
        <v>971.83752000000004</v>
      </c>
      <c r="E15" s="3">
        <v>886.17555000000004</v>
      </c>
      <c r="F15" s="3">
        <v>1095.4832799999999</v>
      </c>
      <c r="G15" s="3">
        <v>1164.9679100000001</v>
      </c>
      <c r="H15" s="3">
        <v>1070.9883685202199</v>
      </c>
      <c r="I15" s="3">
        <v>1067.95372</v>
      </c>
      <c r="J15" s="3">
        <v>1172.8128200000003</v>
      </c>
      <c r="K15" s="3">
        <v>1237.8578800000003</v>
      </c>
      <c r="L15" s="3">
        <v>1014.24421</v>
      </c>
      <c r="M15" s="3">
        <v>1135.8084590904903</v>
      </c>
      <c r="N15" s="3">
        <v>1257.1742351120406</v>
      </c>
      <c r="O15" s="3">
        <v>1214.5888918635267</v>
      </c>
      <c r="P15" s="3">
        <v>1129.2654878488038</v>
      </c>
      <c r="Q15" s="3">
        <v>1208.0515512689549</v>
      </c>
      <c r="R15" s="3">
        <v>1190.7404968695898</v>
      </c>
    </row>
    <row r="16" spans="1:18" ht="11.25" customHeight="1" x14ac:dyDescent="0.25">
      <c r="A16" s="50" t="s">
        <v>22</v>
      </c>
      <c r="B16" s="51" t="s">
        <v>23</v>
      </c>
      <c r="C16" s="2">
        <v>93.729825552104586</v>
      </c>
      <c r="D16" s="2">
        <v>74.873359999999948</v>
      </c>
      <c r="E16" s="2">
        <v>77.399300000000039</v>
      </c>
      <c r="F16" s="2">
        <v>85.862799999999964</v>
      </c>
      <c r="G16" s="2">
        <v>97.454850000000008</v>
      </c>
      <c r="H16" s="2">
        <v>76.000964934585085</v>
      </c>
      <c r="I16" s="2">
        <v>67.236880000000014</v>
      </c>
      <c r="J16" s="2">
        <v>83.050400000000039</v>
      </c>
      <c r="K16" s="2">
        <v>148.31776000000005</v>
      </c>
      <c r="L16" s="2">
        <v>113.07461000000004</v>
      </c>
      <c r="M16" s="2">
        <v>98.219554983399391</v>
      </c>
      <c r="N16" s="2">
        <v>72.131061839116114</v>
      </c>
      <c r="O16" s="2">
        <v>104.09043078836761</v>
      </c>
      <c r="P16" s="2">
        <v>83.711211748937501</v>
      </c>
      <c r="Q16" s="2">
        <v>96.107076915915286</v>
      </c>
      <c r="R16" s="2">
        <v>94.573088162700685</v>
      </c>
    </row>
    <row r="17" spans="1:18" ht="11.25" customHeight="1" x14ac:dyDescent="0.25">
      <c r="A17" s="55" t="s">
        <v>25</v>
      </c>
      <c r="B17" s="51" t="s">
        <v>26</v>
      </c>
      <c r="C17" s="2">
        <v>2.020200734787136</v>
      </c>
      <c r="D17" s="2">
        <v>10.40245</v>
      </c>
      <c r="E17" s="2">
        <v>2.9669499999999998</v>
      </c>
      <c r="F17" s="2">
        <v>2.0200800000000001</v>
      </c>
      <c r="G17" s="2">
        <v>5.7050900000000002</v>
      </c>
      <c r="H17" s="2">
        <v>3.3021355478938936</v>
      </c>
      <c r="I17" s="2">
        <v>2.8000100000000003</v>
      </c>
      <c r="J17" s="2">
        <v>2.9660200000000003</v>
      </c>
      <c r="K17" s="2">
        <v>3.1995499999999995</v>
      </c>
      <c r="L17" s="2">
        <v>0.200160000000011</v>
      </c>
      <c r="M17" s="2">
        <v>0.5235881515257077</v>
      </c>
      <c r="N17" s="2">
        <v>1.3137297397889496</v>
      </c>
      <c r="O17" s="2">
        <v>1.2892836086773505</v>
      </c>
      <c r="P17" s="2">
        <v>0.83594788943368759</v>
      </c>
      <c r="Q17" s="2">
        <v>0.83606370111798256</v>
      </c>
      <c r="R17" s="2">
        <v>0.83609652779956978</v>
      </c>
    </row>
    <row r="18" spans="1:18" ht="11.25" customHeight="1" x14ac:dyDescent="0.25">
      <c r="A18" s="56" t="s">
        <v>312</v>
      </c>
      <c r="B18" s="51" t="s">
        <v>24</v>
      </c>
      <c r="C18" s="2">
        <v>955.38352073737019</v>
      </c>
      <c r="D18" s="2">
        <v>886.56171000000006</v>
      </c>
      <c r="E18" s="2">
        <v>805.80930000000001</v>
      </c>
      <c r="F18" s="2">
        <v>1007.6003999999999</v>
      </c>
      <c r="G18" s="2">
        <v>1061.8079700000001</v>
      </c>
      <c r="H18" s="2">
        <v>991.68526803774091</v>
      </c>
      <c r="I18" s="2">
        <v>997.91683</v>
      </c>
      <c r="J18" s="2">
        <v>1086.7964000000002</v>
      </c>
      <c r="K18" s="2">
        <v>1086.3405700000001</v>
      </c>
      <c r="L18" s="2">
        <v>900.96943999999996</v>
      </c>
      <c r="M18" s="2">
        <v>1037.0653159555652</v>
      </c>
      <c r="N18" s="2">
        <v>1183.7294435331357</v>
      </c>
      <c r="O18" s="2">
        <v>1109.2091774664816</v>
      </c>
      <c r="P18" s="2">
        <v>1044.7183282104324</v>
      </c>
      <c r="Q18" s="2">
        <v>1111.1084106519215</v>
      </c>
      <c r="R18" s="2">
        <v>1095.3313121790895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51.045245298998033</v>
      </c>
      <c r="D20" s="3">
        <v>47.523680000000006</v>
      </c>
      <c r="E20" s="3">
        <v>40.655610000000003</v>
      </c>
      <c r="F20" s="3">
        <v>32.844470000000001</v>
      </c>
      <c r="G20" s="3">
        <v>51.143570000000004</v>
      </c>
      <c r="H20" s="3">
        <v>74.791559212344751</v>
      </c>
      <c r="I20" s="3">
        <v>58.438220000000001</v>
      </c>
      <c r="J20" s="3">
        <v>80.688720000000004</v>
      </c>
      <c r="K20" s="3">
        <v>76.100239999999999</v>
      </c>
      <c r="L20" s="3">
        <v>41.760860000000001</v>
      </c>
      <c r="M20" s="3">
        <v>40.996882150446702</v>
      </c>
      <c r="N20" s="3">
        <v>72.994965795491169</v>
      </c>
      <c r="O20" s="3">
        <v>50.172991585095566</v>
      </c>
      <c r="P20" s="3">
        <v>40.990321632409568</v>
      </c>
      <c r="Q20" s="3">
        <v>34.629441421031679</v>
      </c>
      <c r="R20" s="3">
        <v>15.618959816236714</v>
      </c>
    </row>
    <row r="21" spans="1:18" ht="11.25" customHeight="1" x14ac:dyDescent="0.25">
      <c r="A21" s="46" t="s">
        <v>31</v>
      </c>
      <c r="B21" s="47" t="s">
        <v>32</v>
      </c>
      <c r="C21" s="4">
        <v>11479.637998978362</v>
      </c>
      <c r="D21" s="4">
        <v>11647.649219357692</v>
      </c>
      <c r="E21" s="4">
        <v>12010.317888999411</v>
      </c>
      <c r="F21" s="4">
        <v>11995.79469788715</v>
      </c>
      <c r="G21" s="4">
        <v>12752.619217158577</v>
      </c>
      <c r="H21" s="4">
        <v>12772.053922559951</v>
      </c>
      <c r="I21" s="4">
        <v>12369.703472796349</v>
      </c>
      <c r="J21" s="4">
        <v>12015.510802797169</v>
      </c>
      <c r="K21" s="4">
        <v>11661.156937424188</v>
      </c>
      <c r="L21" s="4">
        <v>9610.4439360234228</v>
      </c>
      <c r="M21" s="4">
        <v>9073.9564954419093</v>
      </c>
      <c r="N21" s="4">
        <v>8448.5807742207689</v>
      </c>
      <c r="O21" s="4">
        <v>7377.6577698374122</v>
      </c>
      <c r="P21" s="4">
        <v>6535.2657176957455</v>
      </c>
      <c r="Q21" s="4">
        <v>5988.8366722541232</v>
      </c>
      <c r="R21" s="4">
        <v>6700.9959988948904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7.0081366835439018</v>
      </c>
      <c r="Q22" s="3">
        <v>6.9743022269249195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7.0081366835439018</v>
      </c>
      <c r="Q23" s="2">
        <v>6.9743022269249195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7.0081366835439018</v>
      </c>
      <c r="Q24" s="1">
        <v>6.9743022269249195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11479.637998978362</v>
      </c>
      <c r="D30" s="3">
        <v>11647.649219357692</v>
      </c>
      <c r="E30" s="3">
        <v>12010.317888999411</v>
      </c>
      <c r="F30" s="3">
        <v>11995.79469788715</v>
      </c>
      <c r="G30" s="3">
        <v>12752.619217158577</v>
      </c>
      <c r="H30" s="3">
        <v>12772.053922559951</v>
      </c>
      <c r="I30" s="3">
        <v>12369.703472796349</v>
      </c>
      <c r="J30" s="3">
        <v>12015.510802797169</v>
      </c>
      <c r="K30" s="3">
        <v>11661.156937424188</v>
      </c>
      <c r="L30" s="3">
        <v>9610.4439360234228</v>
      </c>
      <c r="M30" s="3">
        <v>9073.9564954419093</v>
      </c>
      <c r="N30" s="3">
        <v>8448.5807742207689</v>
      </c>
      <c r="O30" s="3">
        <v>7377.6577698374122</v>
      </c>
      <c r="P30" s="3">
        <v>6528.2575810122016</v>
      </c>
      <c r="Q30" s="3">
        <v>5981.8623700271983</v>
      </c>
      <c r="R30" s="3">
        <v>6700.9959988948904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767.29181497295087</v>
      </c>
      <c r="D34" s="2">
        <v>748.52683999999999</v>
      </c>
      <c r="E34" s="2">
        <v>712.24630999999988</v>
      </c>
      <c r="F34" s="2">
        <v>648.86123000000009</v>
      </c>
      <c r="G34" s="2">
        <v>504.69885999999997</v>
      </c>
      <c r="H34" s="2">
        <v>458.20268412802301</v>
      </c>
      <c r="I34" s="2">
        <v>462.49575999999996</v>
      </c>
      <c r="J34" s="2">
        <v>408.46392999999995</v>
      </c>
      <c r="K34" s="2">
        <v>348.86504000000002</v>
      </c>
      <c r="L34" s="2">
        <v>302.56325000000004</v>
      </c>
      <c r="M34" s="2">
        <v>310.08211516464985</v>
      </c>
      <c r="N34" s="2">
        <v>269.39995874778481</v>
      </c>
      <c r="O34" s="2">
        <v>250.74965308662652</v>
      </c>
      <c r="P34" s="2">
        <v>221.14019652344692</v>
      </c>
      <c r="Q34" s="2">
        <v>191.42552266790977</v>
      </c>
      <c r="R34" s="2">
        <v>257.27916058565989</v>
      </c>
    </row>
    <row r="35" spans="1:18" ht="11.25" customHeight="1" x14ac:dyDescent="0.25">
      <c r="A35" s="50" t="s">
        <v>324</v>
      </c>
      <c r="B35" s="51" t="s">
        <v>325</v>
      </c>
      <c r="C35" s="2">
        <v>1.0508679248875978</v>
      </c>
      <c r="D35" s="2">
        <v>1.0504800000001868</v>
      </c>
      <c r="E35" s="2">
        <v>0</v>
      </c>
      <c r="F35" s="2">
        <v>0</v>
      </c>
      <c r="G35" s="2">
        <v>0</v>
      </c>
      <c r="H35" s="2">
        <v>1.0504800875057902</v>
      </c>
      <c r="I35" s="2">
        <v>2.0967899999999999</v>
      </c>
      <c r="J35" s="2">
        <v>0</v>
      </c>
      <c r="K35" s="2">
        <v>1.0002800000000462</v>
      </c>
      <c r="L35" s="2">
        <v>2.0888100000000001</v>
      </c>
      <c r="M35" s="2">
        <v>1.0485929338720033</v>
      </c>
      <c r="N35" s="2">
        <v>0</v>
      </c>
      <c r="O35" s="2">
        <v>0</v>
      </c>
      <c r="P35" s="2">
        <v>0</v>
      </c>
      <c r="Q35" s="2">
        <v>0</v>
      </c>
      <c r="R35" s="2">
        <v>1.0270333394829367</v>
      </c>
    </row>
    <row r="36" spans="1:18" ht="11.25" customHeight="1" x14ac:dyDescent="0.25">
      <c r="A36" s="57" t="s">
        <v>47</v>
      </c>
      <c r="B36" s="53" t="s">
        <v>48</v>
      </c>
      <c r="C36" s="1">
        <v>1.0508679248875978</v>
      </c>
      <c r="D36" s="1">
        <v>1.0504800000001868</v>
      </c>
      <c r="E36" s="1">
        <v>0</v>
      </c>
      <c r="F36" s="1">
        <v>0</v>
      </c>
      <c r="G36" s="1">
        <v>0</v>
      </c>
      <c r="H36" s="1">
        <v>1.0504800875057902</v>
      </c>
      <c r="I36" s="1">
        <v>2.0967899999999999</v>
      </c>
      <c r="J36" s="1">
        <v>0</v>
      </c>
      <c r="K36" s="1">
        <v>1.0002800000000462</v>
      </c>
      <c r="L36" s="1">
        <v>2.0888100000000001</v>
      </c>
      <c r="M36" s="1">
        <v>1.0485929338720033</v>
      </c>
      <c r="N36" s="1">
        <v>0</v>
      </c>
      <c r="O36" s="1">
        <v>0</v>
      </c>
      <c r="P36" s="1">
        <v>0</v>
      </c>
      <c r="Q36" s="1">
        <v>0</v>
      </c>
      <c r="R36" s="1">
        <v>1.0270333394829367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1.0270016382381799</v>
      </c>
      <c r="D38" s="2">
        <v>0</v>
      </c>
      <c r="E38" s="2">
        <v>0</v>
      </c>
      <c r="F38" s="2">
        <v>0</v>
      </c>
      <c r="G38" s="2">
        <v>0</v>
      </c>
      <c r="H38" s="2">
        <v>1.0270343169058391</v>
      </c>
      <c r="I38" s="2">
        <v>0</v>
      </c>
      <c r="J38" s="2">
        <v>1.0976300000000001</v>
      </c>
      <c r="K38" s="2">
        <v>4.2055800000000003</v>
      </c>
      <c r="L38" s="2">
        <v>4.1991199999999997</v>
      </c>
      <c r="M38" s="2">
        <v>3.1766186314695353</v>
      </c>
      <c r="N38" s="2">
        <v>3.1764828772818854</v>
      </c>
      <c r="O38" s="2">
        <v>2.1023834799707077</v>
      </c>
      <c r="P38" s="2">
        <v>2.1024399511910987</v>
      </c>
      <c r="Q38" s="2">
        <v>2.1029174754458726</v>
      </c>
      <c r="R38" s="2">
        <v>2.1020107208317089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1.0270016382381799</v>
      </c>
      <c r="D41" s="1">
        <v>0</v>
      </c>
      <c r="E41" s="1">
        <v>0</v>
      </c>
      <c r="F41" s="1">
        <v>0</v>
      </c>
      <c r="G41" s="1">
        <v>0</v>
      </c>
      <c r="H41" s="1">
        <v>1.0270343169058391</v>
      </c>
      <c r="I41" s="1">
        <v>0</v>
      </c>
      <c r="J41" s="1">
        <v>1.0976300000000001</v>
      </c>
      <c r="K41" s="1">
        <v>4.2055800000000003</v>
      </c>
      <c r="L41" s="1">
        <v>4.1991199999999997</v>
      </c>
      <c r="M41" s="1">
        <v>3.1766186314695353</v>
      </c>
      <c r="N41" s="1">
        <v>3.1764828772818854</v>
      </c>
      <c r="O41" s="1">
        <v>2.1023834799707077</v>
      </c>
      <c r="P41" s="1">
        <v>2.1024399511910987</v>
      </c>
      <c r="Q41" s="1">
        <v>2.1029174754458726</v>
      </c>
      <c r="R41" s="1">
        <v>2.1020107208317089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916.3314298763969</v>
      </c>
      <c r="D43" s="2">
        <v>1020.4529393576942</v>
      </c>
      <c r="E43" s="2">
        <v>915.42446899940967</v>
      </c>
      <c r="F43" s="2">
        <v>883.14869788714827</v>
      </c>
      <c r="G43" s="2">
        <v>850.67790715857791</v>
      </c>
      <c r="H43" s="2">
        <v>904.57971476027149</v>
      </c>
      <c r="I43" s="2">
        <v>784.27087279634634</v>
      </c>
      <c r="J43" s="2">
        <v>956.77893279716875</v>
      </c>
      <c r="K43" s="2">
        <v>985.46216742418915</v>
      </c>
      <c r="L43" s="2">
        <v>943.8642360234237</v>
      </c>
      <c r="M43" s="2">
        <v>897.84601271592442</v>
      </c>
      <c r="N43" s="2">
        <v>777.85460761044169</v>
      </c>
      <c r="O43" s="2">
        <v>712.17304898433167</v>
      </c>
      <c r="P43" s="2">
        <v>687.0717816402672</v>
      </c>
      <c r="Q43" s="2">
        <v>628.76698825321819</v>
      </c>
      <c r="R43" s="2">
        <v>683.58128017667195</v>
      </c>
    </row>
    <row r="44" spans="1:18" ht="11.25" customHeight="1" x14ac:dyDescent="0.25">
      <c r="A44" s="50" t="s">
        <v>328</v>
      </c>
      <c r="B44" s="51" t="s">
        <v>61</v>
      </c>
      <c r="C44" s="2">
        <v>3692.5479610313969</v>
      </c>
      <c r="D44" s="2">
        <v>3030.1321599999992</v>
      </c>
      <c r="E44" s="2">
        <v>3086.2567400000007</v>
      </c>
      <c r="F44" s="2">
        <v>2472.2541400000005</v>
      </c>
      <c r="G44" s="2">
        <v>2306.8483699999997</v>
      </c>
      <c r="H44" s="2">
        <v>2094.1916151250734</v>
      </c>
      <c r="I44" s="2">
        <v>2252.77637</v>
      </c>
      <c r="J44" s="2">
        <v>2080.5831599999997</v>
      </c>
      <c r="K44" s="2">
        <v>1969.9239899999998</v>
      </c>
      <c r="L44" s="2">
        <v>1618.45427</v>
      </c>
      <c r="M44" s="2">
        <v>1259.1955530467851</v>
      </c>
      <c r="N44" s="2">
        <v>1070.9886780935351</v>
      </c>
      <c r="O44" s="2">
        <v>732.78389089509483</v>
      </c>
      <c r="P44" s="2">
        <v>532.14859798365501</v>
      </c>
      <c r="Q44" s="2">
        <v>406.03049901674808</v>
      </c>
      <c r="R44" s="2">
        <v>523.55002873633111</v>
      </c>
    </row>
    <row r="45" spans="1:18" ht="11.25" customHeight="1" x14ac:dyDescent="0.25">
      <c r="A45" s="50" t="s">
        <v>329</v>
      </c>
      <c r="B45" s="51" t="s">
        <v>330</v>
      </c>
      <c r="C45" s="2">
        <v>6101.3889235344914</v>
      </c>
      <c r="D45" s="2">
        <v>6847.4867999999997</v>
      </c>
      <c r="E45" s="2">
        <v>7296.3903700000001</v>
      </c>
      <c r="F45" s="2">
        <v>7991.5306300000002</v>
      </c>
      <c r="G45" s="2">
        <v>9090.39408</v>
      </c>
      <c r="H45" s="2">
        <v>9313.0023941421714</v>
      </c>
      <c r="I45" s="2">
        <v>8868.0636800000029</v>
      </c>
      <c r="J45" s="2">
        <v>8568.5871500000012</v>
      </c>
      <c r="K45" s="2">
        <v>8351.6998800000001</v>
      </c>
      <c r="L45" s="2">
        <v>6739.2742499999995</v>
      </c>
      <c r="M45" s="2">
        <v>6602.6076029492087</v>
      </c>
      <c r="N45" s="2">
        <v>6327.1610468917243</v>
      </c>
      <c r="O45" s="2">
        <v>5679.8487933913884</v>
      </c>
      <c r="P45" s="2">
        <v>5085.7945649136409</v>
      </c>
      <c r="Q45" s="2">
        <v>4753.5364426138758</v>
      </c>
      <c r="R45" s="2">
        <v>5233.4564853359125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6066.3041104236409</v>
      </c>
      <c r="D49" s="1">
        <v>6818.7807299999995</v>
      </c>
      <c r="E49" s="1">
        <v>7015.0141800000001</v>
      </c>
      <c r="F49" s="1">
        <v>7625.7016899999999</v>
      </c>
      <c r="G49" s="1">
        <v>8228.7068199999994</v>
      </c>
      <c r="H49" s="1">
        <v>8663.6356695080394</v>
      </c>
      <c r="I49" s="1">
        <v>8346.0814900000023</v>
      </c>
      <c r="J49" s="1">
        <v>8043.382090000001</v>
      </c>
      <c r="K49" s="1">
        <v>7801.9449700000005</v>
      </c>
      <c r="L49" s="1">
        <v>6636.3601599999993</v>
      </c>
      <c r="M49" s="1">
        <v>6465.3694420969168</v>
      </c>
      <c r="N49" s="1">
        <v>6177.2626666944634</v>
      </c>
      <c r="O49" s="1">
        <v>5519.9458906894097</v>
      </c>
      <c r="P49" s="1">
        <v>4938.9600307633455</v>
      </c>
      <c r="Q49" s="1">
        <v>4594.9438676803738</v>
      </c>
      <c r="R49" s="1">
        <v>5056.5915592977753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35.08481311085059</v>
      </c>
      <c r="D51" s="1">
        <v>28.706070000000011</v>
      </c>
      <c r="E51" s="1">
        <v>281.37618999999995</v>
      </c>
      <c r="F51" s="1">
        <v>365.82893999999993</v>
      </c>
      <c r="G51" s="1">
        <v>861.68725999999992</v>
      </c>
      <c r="H51" s="1">
        <v>649.36672463413242</v>
      </c>
      <c r="I51" s="1">
        <v>521.98219000000006</v>
      </c>
      <c r="J51" s="1">
        <v>525.20505999999989</v>
      </c>
      <c r="K51" s="1">
        <v>549.75491</v>
      </c>
      <c r="L51" s="1">
        <v>102.91408999999999</v>
      </c>
      <c r="M51" s="1">
        <v>137.23816085229168</v>
      </c>
      <c r="N51" s="1">
        <v>149.89838019726085</v>
      </c>
      <c r="O51" s="1">
        <v>159.90290270197858</v>
      </c>
      <c r="P51" s="1">
        <v>146.83453415029501</v>
      </c>
      <c r="Q51" s="1">
        <v>158.59257493350222</v>
      </c>
      <c r="R51" s="1">
        <v>176.86492603813753</v>
      </c>
    </row>
    <row r="52" spans="1:18" ht="11.25" customHeight="1" x14ac:dyDescent="0.25">
      <c r="A52" s="46" t="s">
        <v>74</v>
      </c>
      <c r="B52" s="47" t="s">
        <v>75</v>
      </c>
      <c r="C52" s="4">
        <v>17288.85368714956</v>
      </c>
      <c r="D52" s="4">
        <v>18071.05516</v>
      </c>
      <c r="E52" s="4">
        <v>17354.205879999994</v>
      </c>
      <c r="F52" s="4">
        <v>18224.067999999999</v>
      </c>
      <c r="G52" s="4">
        <v>17762.280269999999</v>
      </c>
      <c r="H52" s="4">
        <v>18394.641064080108</v>
      </c>
      <c r="I52" s="4">
        <v>17347.749200000002</v>
      </c>
      <c r="J52" s="4">
        <v>16697.944579999999</v>
      </c>
      <c r="K52" s="4">
        <v>16558.461320000002</v>
      </c>
      <c r="L52" s="4">
        <v>12948.904509999998</v>
      </c>
      <c r="M52" s="4">
        <v>13759.483398101815</v>
      </c>
      <c r="N52" s="4">
        <v>13662.910230077377</v>
      </c>
      <c r="O52" s="4">
        <v>13518.461195158568</v>
      </c>
      <c r="P52" s="4">
        <v>13643.716172652974</v>
      </c>
      <c r="Q52" s="4">
        <v>13252.241796796603</v>
      </c>
      <c r="R52" s="4">
        <v>12819.98669624928</v>
      </c>
    </row>
    <row r="53" spans="1:18" ht="11.25" customHeight="1" x14ac:dyDescent="0.25">
      <c r="A53" s="48" t="s">
        <v>76</v>
      </c>
      <c r="B53" s="49" t="s">
        <v>77</v>
      </c>
      <c r="C53" s="3">
        <v>17219.823770953572</v>
      </c>
      <c r="D53" s="3">
        <v>17985.792269999998</v>
      </c>
      <c r="E53" s="3">
        <v>17272.209289999995</v>
      </c>
      <c r="F53" s="3">
        <v>18178.34564</v>
      </c>
      <c r="G53" s="3">
        <v>17698.874100000001</v>
      </c>
      <c r="H53" s="3">
        <v>18334.570490693943</v>
      </c>
      <c r="I53" s="3">
        <v>17284.271570000001</v>
      </c>
      <c r="J53" s="3">
        <v>16631.156749999998</v>
      </c>
      <c r="K53" s="3">
        <v>16497.355150000003</v>
      </c>
      <c r="L53" s="3">
        <v>12901.310029999999</v>
      </c>
      <c r="M53" s="3">
        <v>13698.85936322079</v>
      </c>
      <c r="N53" s="3">
        <v>13595.795955324382</v>
      </c>
      <c r="O53" s="3">
        <v>13456.227512402696</v>
      </c>
      <c r="P53" s="3">
        <v>13587.187064266673</v>
      </c>
      <c r="Q53" s="3">
        <v>13185.004173899315</v>
      </c>
      <c r="R53" s="3">
        <v>12745.230967212969</v>
      </c>
    </row>
    <row r="54" spans="1:18" ht="11.25" customHeight="1" x14ac:dyDescent="0.25">
      <c r="A54" s="48" t="s">
        <v>331</v>
      </c>
      <c r="B54" s="49" t="s">
        <v>332</v>
      </c>
      <c r="C54" s="3">
        <v>69.029916195987141</v>
      </c>
      <c r="D54" s="3">
        <v>85.262889999999999</v>
      </c>
      <c r="E54" s="3">
        <v>81.996589999999998</v>
      </c>
      <c r="F54" s="3">
        <v>45.722360000000002</v>
      </c>
      <c r="G54" s="3">
        <v>63.406169999999996</v>
      </c>
      <c r="H54" s="3">
        <v>60.07057338616579</v>
      </c>
      <c r="I54" s="3">
        <v>63.477629999999998</v>
      </c>
      <c r="J54" s="3">
        <v>66.78783</v>
      </c>
      <c r="K54" s="3">
        <v>61.106169999999999</v>
      </c>
      <c r="L54" s="3">
        <v>47.594479999999997</v>
      </c>
      <c r="M54" s="3">
        <v>60.624034881023938</v>
      </c>
      <c r="N54" s="3">
        <v>67.114274752996153</v>
      </c>
      <c r="O54" s="3">
        <v>62.233682755871605</v>
      </c>
      <c r="P54" s="3">
        <v>56.529108386301878</v>
      </c>
      <c r="Q54" s="3">
        <v>67.237622897287281</v>
      </c>
      <c r="R54" s="3">
        <v>74.755729036311337</v>
      </c>
    </row>
    <row r="55" spans="1:18" ht="11.25" customHeight="1" x14ac:dyDescent="0.25">
      <c r="A55" s="50" t="s">
        <v>78</v>
      </c>
      <c r="B55" s="51" t="s">
        <v>79</v>
      </c>
      <c r="C55" s="2">
        <v>65.467816961380606</v>
      </c>
      <c r="D55" s="2">
        <v>73.45196</v>
      </c>
      <c r="E55" s="2">
        <v>69.10445</v>
      </c>
      <c r="F55" s="2">
        <v>41.917000000000002</v>
      </c>
      <c r="G55" s="2">
        <v>59.604059999999997</v>
      </c>
      <c r="H55" s="2">
        <v>56.082448684901223</v>
      </c>
      <c r="I55" s="2">
        <v>59.178570000000001</v>
      </c>
      <c r="J55" s="2">
        <v>62.512520000000002</v>
      </c>
      <c r="K55" s="2">
        <v>57.506009999999996</v>
      </c>
      <c r="L55" s="2">
        <v>46.492469999999997</v>
      </c>
      <c r="M55" s="2">
        <v>59.310308520909288</v>
      </c>
      <c r="N55" s="2">
        <v>65.776739689636429</v>
      </c>
      <c r="O55" s="2">
        <v>60.896125423368964</v>
      </c>
      <c r="P55" s="2">
        <v>55.000412332380435</v>
      </c>
      <c r="Q55" s="2">
        <v>65.111720650119665</v>
      </c>
      <c r="R55" s="2">
        <v>60.496009924454015</v>
      </c>
    </row>
    <row r="56" spans="1:18" ht="11.25" customHeight="1" x14ac:dyDescent="0.25">
      <c r="A56" s="50" t="s">
        <v>80</v>
      </c>
      <c r="B56" s="51" t="s">
        <v>81</v>
      </c>
      <c r="C56" s="2">
        <v>0.2627397336086581</v>
      </c>
      <c r="D56" s="2">
        <v>9.1968899999999998</v>
      </c>
      <c r="E56" s="2">
        <v>9.8998600000000003</v>
      </c>
      <c r="F56" s="2">
        <v>3.4992899999999998</v>
      </c>
      <c r="G56" s="2">
        <v>3.40029</v>
      </c>
      <c r="H56" s="2">
        <v>3.4393076712594222</v>
      </c>
      <c r="I56" s="2">
        <v>3.6996899999999999</v>
      </c>
      <c r="J56" s="2">
        <v>1.59982</v>
      </c>
      <c r="K56" s="2">
        <v>1.40001</v>
      </c>
      <c r="L56" s="2">
        <v>0.10002</v>
      </c>
      <c r="M56" s="2">
        <v>9.5536104506847894E-2</v>
      </c>
      <c r="N56" s="2">
        <v>2.3884809444415924E-2</v>
      </c>
      <c r="O56" s="2">
        <v>2.388486239146902E-2</v>
      </c>
      <c r="P56" s="2">
        <v>2.388555171573134E-2</v>
      </c>
      <c r="Q56" s="2">
        <v>2.3885451270751496E-2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3.2993595009978813</v>
      </c>
      <c r="D57" s="2">
        <v>2.6140399999999997</v>
      </c>
      <c r="E57" s="2">
        <v>2.9922800000000001</v>
      </c>
      <c r="F57" s="2">
        <v>0.30607000000000001</v>
      </c>
      <c r="G57" s="2">
        <v>0.40181999999999896</v>
      </c>
      <c r="H57" s="2">
        <v>0.54881703000514326</v>
      </c>
      <c r="I57" s="2">
        <v>0.59937000000000085</v>
      </c>
      <c r="J57" s="2">
        <v>1.08039</v>
      </c>
      <c r="K57" s="2">
        <v>0.49995999999999952</v>
      </c>
      <c r="L57" s="2">
        <v>0</v>
      </c>
      <c r="M57" s="2">
        <v>2.3923952711095486E-2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1.5951</v>
      </c>
      <c r="K58" s="2">
        <v>1.7001900000000001</v>
      </c>
      <c r="L58" s="2">
        <v>1.0019899999999999</v>
      </c>
      <c r="M58" s="2">
        <v>1.1942663028967089</v>
      </c>
      <c r="N58" s="2">
        <v>1.3136502539153074</v>
      </c>
      <c r="O58" s="2">
        <v>1.3136724701111748</v>
      </c>
      <c r="P58" s="2">
        <v>1.5048105022057157</v>
      </c>
      <c r="Q58" s="2">
        <v>2.1020167958968634</v>
      </c>
      <c r="R58" s="2">
        <v>14.259719111857327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154.72345987439806</v>
      </c>
      <c r="D60" s="4">
        <v>167.70466000000008</v>
      </c>
      <c r="E60" s="4">
        <v>142.85265999999996</v>
      </c>
      <c r="F60" s="4">
        <v>140.70474999999999</v>
      </c>
      <c r="G60" s="4">
        <v>235.36665000000002</v>
      </c>
      <c r="H60" s="4">
        <v>229.50808763362878</v>
      </c>
      <c r="I60" s="4">
        <v>242.00329000000002</v>
      </c>
      <c r="J60" s="4">
        <v>232.31138999999996</v>
      </c>
      <c r="K60" s="4">
        <v>211.50409999999999</v>
      </c>
      <c r="L60" s="4">
        <v>167.31302999999997</v>
      </c>
      <c r="M60" s="4">
        <v>194.42064382825248</v>
      </c>
      <c r="N60" s="4">
        <v>201.89653380592699</v>
      </c>
      <c r="O60" s="4">
        <v>217.04076512724075</v>
      </c>
      <c r="P60" s="4">
        <v>206.24230647659328</v>
      </c>
      <c r="Q60" s="4">
        <v>221.84106830874416</v>
      </c>
      <c r="R60" s="4">
        <v>268.03465974374075</v>
      </c>
    </row>
    <row r="61" spans="1:18" ht="11.25" customHeight="1" x14ac:dyDescent="0.25">
      <c r="A61" s="46" t="s">
        <v>89</v>
      </c>
      <c r="B61" s="47" t="s">
        <v>90</v>
      </c>
      <c r="C61" s="4">
        <v>602.59957434001956</v>
      </c>
      <c r="D61" s="4">
        <v>658.61518999999998</v>
      </c>
      <c r="E61" s="4">
        <v>680.36593000000016</v>
      </c>
      <c r="F61" s="4">
        <v>1045.5011600000003</v>
      </c>
      <c r="G61" s="4">
        <v>1128.0588499999997</v>
      </c>
      <c r="H61" s="4">
        <v>1558.9491712516622</v>
      </c>
      <c r="I61" s="4">
        <v>1556.3496900000007</v>
      </c>
      <c r="J61" s="4">
        <v>1630.9169799999995</v>
      </c>
      <c r="K61" s="4">
        <v>1280.78431</v>
      </c>
      <c r="L61" s="4">
        <v>1285.8256199999987</v>
      </c>
      <c r="M61" s="4">
        <v>1304.4518654928236</v>
      </c>
      <c r="N61" s="4">
        <v>1506.8150458446296</v>
      </c>
      <c r="O61" s="4">
        <v>1228.0825824985104</v>
      </c>
      <c r="P61" s="4">
        <v>1398.9548779886625</v>
      </c>
      <c r="Q61" s="4">
        <v>1417.7700911866482</v>
      </c>
      <c r="R61" s="4">
        <v>1475.6928877053895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2.3885005145101262E-2</v>
      </c>
      <c r="I64" s="3">
        <v>0</v>
      </c>
      <c r="J64" s="3">
        <v>0</v>
      </c>
      <c r="K64" s="3">
        <v>0</v>
      </c>
      <c r="L64" s="3">
        <v>0</v>
      </c>
      <c r="M64" s="3">
        <v>4.7769512897189073E-2</v>
      </c>
      <c r="N64" s="3">
        <v>4.7768888686623684E-2</v>
      </c>
      <c r="O64" s="3">
        <v>4.7769375222510777E-2</v>
      </c>
      <c r="P64" s="3">
        <v>4.7769355304399935E-2</v>
      </c>
      <c r="Q64" s="3">
        <v>4.7769453352779656E-2</v>
      </c>
      <c r="R64" s="3">
        <v>4.7768886801442242E-2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2.3885005145101262E-2</v>
      </c>
      <c r="I65" s="2">
        <v>0</v>
      </c>
      <c r="J65" s="2">
        <v>0</v>
      </c>
      <c r="K65" s="2">
        <v>0</v>
      </c>
      <c r="L65" s="2">
        <v>0</v>
      </c>
      <c r="M65" s="2">
        <v>4.7769512897189073E-2</v>
      </c>
      <c r="N65" s="2">
        <v>4.7768888686623684E-2</v>
      </c>
      <c r="O65" s="2">
        <v>4.7769375222510777E-2</v>
      </c>
      <c r="P65" s="2">
        <v>4.7769355304399935E-2</v>
      </c>
      <c r="Q65" s="2">
        <v>4.7769453352779656E-2</v>
      </c>
      <c r="R65" s="2">
        <v>4.7768886801442242E-2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602.59957434001956</v>
      </c>
      <c r="D68" s="3">
        <v>658.61518999999998</v>
      </c>
      <c r="E68" s="3">
        <v>680.36593000000016</v>
      </c>
      <c r="F68" s="3">
        <v>1045.2191800000003</v>
      </c>
      <c r="G68" s="3">
        <v>1127.8584899999996</v>
      </c>
      <c r="H68" s="3">
        <v>1558.6386577956177</v>
      </c>
      <c r="I68" s="3">
        <v>1556.1343900000006</v>
      </c>
      <c r="J68" s="3">
        <v>1630.6170899999995</v>
      </c>
      <c r="K68" s="3">
        <v>1280.4597000000001</v>
      </c>
      <c r="L68" s="3">
        <v>1285.4257299999988</v>
      </c>
      <c r="M68" s="3">
        <v>1304.021965535994</v>
      </c>
      <c r="N68" s="3">
        <v>1506.3612517169963</v>
      </c>
      <c r="O68" s="3">
        <v>1227.8915199611095</v>
      </c>
      <c r="P68" s="3">
        <v>1398.9071086333581</v>
      </c>
      <c r="Q68" s="3">
        <v>1417.7223217332953</v>
      </c>
      <c r="R68" s="3">
        <v>1475.6451188185881</v>
      </c>
    </row>
    <row r="69" spans="1:18" ht="11.25" customHeight="1" x14ac:dyDescent="0.25">
      <c r="A69" s="50" t="s">
        <v>559</v>
      </c>
      <c r="B69" s="51" t="s">
        <v>101</v>
      </c>
      <c r="C69" s="2">
        <v>602.59957434001956</v>
      </c>
      <c r="D69" s="2">
        <v>652.19736</v>
      </c>
      <c r="E69" s="2">
        <v>674.96424000000013</v>
      </c>
      <c r="F69" s="2">
        <v>890.36676000000023</v>
      </c>
      <c r="G69" s="2">
        <v>946.9086199999997</v>
      </c>
      <c r="H69" s="2">
        <v>1329.2744668397925</v>
      </c>
      <c r="I69" s="2">
        <v>1321.0895100000007</v>
      </c>
      <c r="J69" s="2">
        <v>1236.0648899999994</v>
      </c>
      <c r="K69" s="2">
        <v>1203.43083</v>
      </c>
      <c r="L69" s="2">
        <v>1195.6981599999988</v>
      </c>
      <c r="M69" s="2">
        <v>1177.3017144336507</v>
      </c>
      <c r="N69" s="2">
        <v>1248.2238255769578</v>
      </c>
      <c r="O69" s="2">
        <v>930.75365882045458</v>
      </c>
      <c r="P69" s="2">
        <v>999.76227040021365</v>
      </c>
      <c r="Q69" s="2">
        <v>1006.9817083403082</v>
      </c>
      <c r="R69" s="2">
        <v>1036.9001208101984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0.69994000000000001</v>
      </c>
      <c r="G71" s="2">
        <v>0.39712999999999998</v>
      </c>
      <c r="H71" s="2">
        <v>0.64488733542653165</v>
      </c>
      <c r="I71" s="2">
        <v>0.70430999999999999</v>
      </c>
      <c r="J71" s="2">
        <v>2.5157299999999996</v>
      </c>
      <c r="K71" s="2">
        <v>1.7981600000000002</v>
      </c>
      <c r="L71" s="2">
        <v>4.3895500000000007</v>
      </c>
      <c r="M71" s="2">
        <v>4.2514377342446883</v>
      </c>
      <c r="N71" s="2">
        <v>5.1112214406531997</v>
      </c>
      <c r="O71" s="2">
        <v>5.3741389302092966</v>
      </c>
      <c r="P71" s="2">
        <v>5.9951160896350109</v>
      </c>
      <c r="Q71" s="2">
        <v>10.891518284877773</v>
      </c>
      <c r="R71" s="2">
        <v>9.935960020010425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6.4178299999999977</v>
      </c>
      <c r="E72" s="2">
        <v>5.4016899999999994</v>
      </c>
      <c r="F72" s="2">
        <v>144.57042000000001</v>
      </c>
      <c r="G72" s="2">
        <v>179.22389999999999</v>
      </c>
      <c r="H72" s="2">
        <v>227.4295265056366</v>
      </c>
      <c r="I72" s="2">
        <v>232.22291999999999</v>
      </c>
      <c r="J72" s="2">
        <v>386.54374999999999</v>
      </c>
      <c r="K72" s="2">
        <v>72.434010000000001</v>
      </c>
      <c r="L72" s="2">
        <v>81.545079999999984</v>
      </c>
      <c r="M72" s="2">
        <v>94.330212578136198</v>
      </c>
      <c r="N72" s="2">
        <v>225.1832247336591</v>
      </c>
      <c r="O72" s="2">
        <v>286.63822315555825</v>
      </c>
      <c r="P72" s="2">
        <v>387.21672577974368</v>
      </c>
      <c r="Q72" s="2">
        <v>393.81225525839477</v>
      </c>
      <c r="R72" s="2">
        <v>422.28551902427392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9.5820599999999985</v>
      </c>
      <c r="G73" s="2">
        <v>1.32884</v>
      </c>
      <c r="H73" s="2">
        <v>1.2897771147619597</v>
      </c>
      <c r="I73" s="2">
        <v>2.1176499999999998</v>
      </c>
      <c r="J73" s="2">
        <v>5.4927200000000171</v>
      </c>
      <c r="K73" s="2">
        <v>2.7967000000000093</v>
      </c>
      <c r="L73" s="2">
        <v>3.7929399999999793</v>
      </c>
      <c r="M73" s="2">
        <v>28.138600789962311</v>
      </c>
      <c r="N73" s="2">
        <v>27.842979965726251</v>
      </c>
      <c r="O73" s="2">
        <v>5.125499054887416</v>
      </c>
      <c r="P73" s="2">
        <v>5.9329963637658674</v>
      </c>
      <c r="Q73" s="2">
        <v>6.0368398497146876</v>
      </c>
      <c r="R73" s="2">
        <v>6.5235189641052314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0.89947999999999073</v>
      </c>
      <c r="K75" s="1">
        <v>0.89939000000000924</v>
      </c>
      <c r="L75" s="1">
        <v>0.89093999999997919</v>
      </c>
      <c r="M75" s="1">
        <v>1.7674535814474233</v>
      </c>
      <c r="N75" s="1">
        <v>1.7674452438533805</v>
      </c>
      <c r="O75" s="1">
        <v>1.7674377644956145</v>
      </c>
      <c r="P75" s="1">
        <v>1.7674590285893963</v>
      </c>
      <c r="Q75" s="1">
        <v>1.7659585001336087</v>
      </c>
      <c r="R75" s="1">
        <v>2.6495599110464294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9.5820599999999985</v>
      </c>
      <c r="G77" s="1">
        <v>1.32884</v>
      </c>
      <c r="H77" s="1">
        <v>1.2897771147619597</v>
      </c>
      <c r="I77" s="1">
        <v>2.1176499999999998</v>
      </c>
      <c r="J77" s="1">
        <v>4.5932400000000264</v>
      </c>
      <c r="K77" s="1">
        <v>1.8973100000000001</v>
      </c>
      <c r="L77" s="1">
        <v>2.9020000000000001</v>
      </c>
      <c r="M77" s="1">
        <v>26.371147208514888</v>
      </c>
      <c r="N77" s="1">
        <v>26.07553472187287</v>
      </c>
      <c r="O77" s="1">
        <v>3.3580612903918015</v>
      </c>
      <c r="P77" s="1">
        <v>4.1655373351764711</v>
      </c>
      <c r="Q77" s="1">
        <v>4.2708813495810789</v>
      </c>
      <c r="R77" s="1">
        <v>3.8739590530588019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0.28198000000000767</v>
      </c>
      <c r="G78" s="3">
        <v>0.20035999999999521</v>
      </c>
      <c r="H78" s="3">
        <v>0.28662845089943012</v>
      </c>
      <c r="I78" s="3">
        <v>0.21530000000000249</v>
      </c>
      <c r="J78" s="3">
        <v>0.29989000000000465</v>
      </c>
      <c r="K78" s="3">
        <v>0.32461000000000295</v>
      </c>
      <c r="L78" s="3">
        <v>0.39988999999999963</v>
      </c>
      <c r="M78" s="3">
        <v>0.38213044393233575</v>
      </c>
      <c r="N78" s="3">
        <v>0.40602523894657883</v>
      </c>
      <c r="O78" s="3">
        <v>0.1432931621785356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6862.3347398811147</v>
      </c>
      <c r="D79" s="4">
        <v>6995.4953100000002</v>
      </c>
      <c r="E79" s="4">
        <v>7021.0726300000006</v>
      </c>
      <c r="F79" s="4">
        <v>6905.2040100000004</v>
      </c>
      <c r="G79" s="4">
        <v>7106.0100099999991</v>
      </c>
      <c r="H79" s="4">
        <v>7224.8279701971396</v>
      </c>
      <c r="I79" s="4">
        <v>7305.1603000000005</v>
      </c>
      <c r="J79" s="4">
        <v>7492.4876300000014</v>
      </c>
      <c r="K79" s="4">
        <v>7217.5626700000003</v>
      </c>
      <c r="L79" s="4">
        <v>6125.7443199999998</v>
      </c>
      <c r="M79" s="4">
        <v>6220.2918057360921</v>
      </c>
      <c r="N79" s="4">
        <v>6301.0306177233742</v>
      </c>
      <c r="O79" s="4">
        <v>6054.3277244707542</v>
      </c>
      <c r="P79" s="4">
        <v>5717.4431904817029</v>
      </c>
      <c r="Q79" s="4">
        <v>5726.043620335613</v>
      </c>
      <c r="R79" s="4">
        <v>5776.3644758647915</v>
      </c>
    </row>
    <row r="80" spans="1:18" ht="11.25" customHeight="1" x14ac:dyDescent="0.25">
      <c r="A80" s="59" t="s">
        <v>560</v>
      </c>
      <c r="B80" s="47">
        <v>7200</v>
      </c>
      <c r="C80" s="4">
        <v>486.91304090026193</v>
      </c>
      <c r="D80" s="4">
        <v>369.59938000000005</v>
      </c>
      <c r="E80" s="4">
        <v>347.12524000000002</v>
      </c>
      <c r="F80" s="4">
        <v>520.2530099999999</v>
      </c>
      <c r="G80" s="4">
        <v>621.47350000000006</v>
      </c>
      <c r="H80" s="4">
        <v>720.59757341955026</v>
      </c>
      <c r="I80" s="4">
        <v>816.81193999999994</v>
      </c>
      <c r="J80" s="4">
        <v>1001.9047999999999</v>
      </c>
      <c r="K80" s="4">
        <v>1452.70982</v>
      </c>
      <c r="L80" s="4">
        <v>1657.4637799999998</v>
      </c>
      <c r="M80" s="4">
        <v>1846.8265725197489</v>
      </c>
      <c r="N80" s="4">
        <v>1977.188055194611</v>
      </c>
      <c r="O80" s="4">
        <v>1945.4243194676774</v>
      </c>
      <c r="P80" s="4">
        <v>2209.4205635418703</v>
      </c>
      <c r="Q80" s="4">
        <v>2375.2527387999294</v>
      </c>
      <c r="R80" s="4">
        <v>2387.1459244195175</v>
      </c>
    </row>
    <row r="81" spans="1:18" ht="11.25" customHeight="1" x14ac:dyDescent="0.25">
      <c r="A81" s="48" t="s">
        <v>119</v>
      </c>
      <c r="B81" s="49" t="s">
        <v>120</v>
      </c>
      <c r="C81" s="3">
        <v>486.91304090026193</v>
      </c>
      <c r="D81" s="3">
        <v>364.22257000000008</v>
      </c>
      <c r="E81" s="3">
        <v>342.57067000000001</v>
      </c>
      <c r="F81" s="3">
        <v>377.50154999999995</v>
      </c>
      <c r="G81" s="3">
        <v>444.19695999999999</v>
      </c>
      <c r="H81" s="3">
        <v>478.43131158145746</v>
      </c>
      <c r="I81" s="3">
        <v>547.29896999999994</v>
      </c>
      <c r="J81" s="3">
        <v>574.95505999999989</v>
      </c>
      <c r="K81" s="3">
        <v>1372.6111599999999</v>
      </c>
      <c r="L81" s="3">
        <v>1471.2765299999999</v>
      </c>
      <c r="M81" s="3">
        <v>1632.8924060240604</v>
      </c>
      <c r="N81" s="3">
        <v>1639.6516351906321</v>
      </c>
      <c r="O81" s="3">
        <v>1580.5154451520423</v>
      </c>
      <c r="P81" s="3">
        <v>1676.077889248513</v>
      </c>
      <c r="Q81" s="3">
        <v>1846.5425938812318</v>
      </c>
      <c r="R81" s="3">
        <v>1842.3136454529515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5.3768099999999999</v>
      </c>
      <c r="E82" s="3">
        <v>4.5545699999999991</v>
      </c>
      <c r="F82" s="3">
        <v>142.75146000000001</v>
      </c>
      <c r="G82" s="3">
        <v>177.27654000000001</v>
      </c>
      <c r="H82" s="3">
        <v>242.16626183809279</v>
      </c>
      <c r="I82" s="3">
        <v>269.51297</v>
      </c>
      <c r="J82" s="3">
        <v>426.94974000000002</v>
      </c>
      <c r="K82" s="3">
        <v>80.09866000000001</v>
      </c>
      <c r="L82" s="3">
        <v>186.18725000000001</v>
      </c>
      <c r="M82" s="3">
        <v>213.9341664956884</v>
      </c>
      <c r="N82" s="3">
        <v>337.53642000397895</v>
      </c>
      <c r="O82" s="3">
        <v>364.90887431563522</v>
      </c>
      <c r="P82" s="3">
        <v>533.34267429335728</v>
      </c>
      <c r="Q82" s="3">
        <v>528.71014491869755</v>
      </c>
      <c r="R82" s="3">
        <v>544.83227896656615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457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20747.39246332633</v>
      </c>
      <c r="D2" s="30">
        <v>19946.808803569606</v>
      </c>
      <c r="E2" s="30">
        <v>19732.789187815913</v>
      </c>
      <c r="F2" s="30">
        <v>19567.921949759071</v>
      </c>
      <c r="G2" s="30">
        <v>20347.004583990962</v>
      </c>
      <c r="H2" s="30">
        <v>19720.120551263477</v>
      </c>
      <c r="I2" s="30">
        <v>20807.905278988339</v>
      </c>
      <c r="J2" s="30">
        <v>21293.908282824552</v>
      </c>
      <c r="K2" s="30">
        <v>18680.997811423218</v>
      </c>
      <c r="L2" s="30">
        <v>14786.403360865177</v>
      </c>
      <c r="M2" s="30">
        <v>14035.921261368459</v>
      </c>
      <c r="N2" s="30">
        <v>14158.582671171558</v>
      </c>
      <c r="O2" s="30">
        <v>12357.298723140624</v>
      </c>
      <c r="P2" s="30">
        <v>11735.630770497552</v>
      </c>
      <c r="Q2" s="30">
        <v>11336.977278782726</v>
      </c>
      <c r="R2" s="30">
        <v>11568.262086348186</v>
      </c>
    </row>
    <row r="3" spans="1:18" ht="11.25" customHeight="1" x14ac:dyDescent="0.25">
      <c r="A3" s="46" t="s">
        <v>4</v>
      </c>
      <c r="B3" s="47" t="s">
        <v>5</v>
      </c>
      <c r="C3" s="4">
        <v>7237.1921047040469</v>
      </c>
      <c r="D3" s="4">
        <v>6363.3704386514164</v>
      </c>
      <c r="E3" s="4">
        <v>5612.4195426933338</v>
      </c>
      <c r="F3" s="4">
        <v>5571.1363783932902</v>
      </c>
      <c r="G3" s="4">
        <v>5280.0663108109638</v>
      </c>
      <c r="H3" s="4">
        <v>4679.3051158647077</v>
      </c>
      <c r="I3" s="4">
        <v>4997.0442862927221</v>
      </c>
      <c r="J3" s="4">
        <v>6006.9771383845755</v>
      </c>
      <c r="K3" s="4">
        <v>4874.8897377227659</v>
      </c>
      <c r="L3" s="4">
        <v>3771.3287201210228</v>
      </c>
      <c r="M3" s="4">
        <v>3622.2131710626954</v>
      </c>
      <c r="N3" s="4">
        <v>4001.928333208406</v>
      </c>
      <c r="O3" s="4">
        <v>3557.9674698376002</v>
      </c>
      <c r="P3" s="4">
        <v>2749.3838001639342</v>
      </c>
      <c r="Q3" s="4">
        <v>2685.8131211753894</v>
      </c>
      <c r="R3" s="4">
        <v>2576.9919991083361</v>
      </c>
    </row>
    <row r="4" spans="1:18" ht="11.25" customHeight="1" x14ac:dyDescent="0.25">
      <c r="A4" s="48" t="s">
        <v>304</v>
      </c>
      <c r="B4" s="49" t="s">
        <v>305</v>
      </c>
      <c r="C4" s="3">
        <v>6205.0590775991586</v>
      </c>
      <c r="D4" s="3">
        <v>5413.8534965065146</v>
      </c>
      <c r="E4" s="3">
        <v>4757.7994226848487</v>
      </c>
      <c r="F4" s="3">
        <v>4540.8083275839263</v>
      </c>
      <c r="G4" s="3">
        <v>4233.47365436785</v>
      </c>
      <c r="H4" s="3">
        <v>3666.3077102908155</v>
      </c>
      <c r="I4" s="3">
        <v>3951.6923578578517</v>
      </c>
      <c r="J4" s="3">
        <v>5103.8021512229288</v>
      </c>
      <c r="K4" s="3">
        <v>4044.8049423855809</v>
      </c>
      <c r="L4" s="3">
        <v>3103.9280170443303</v>
      </c>
      <c r="M4" s="3">
        <v>2946.8104006313138</v>
      </c>
      <c r="N4" s="3">
        <v>3238.6855629199958</v>
      </c>
      <c r="O4" s="3">
        <v>2890.0073865811728</v>
      </c>
      <c r="P4" s="3">
        <v>2317.855068433536</v>
      </c>
      <c r="Q4" s="3">
        <v>2284.8011194028959</v>
      </c>
      <c r="R4" s="3">
        <v>2160.7328785040895</v>
      </c>
    </row>
    <row r="5" spans="1:18" ht="11.25" customHeight="1" x14ac:dyDescent="0.25">
      <c r="A5" s="50" t="s">
        <v>306</v>
      </c>
      <c r="B5" s="51" t="s">
        <v>307</v>
      </c>
      <c r="C5" s="2">
        <v>5608.084218235208</v>
      </c>
      <c r="D5" s="2">
        <v>4881.0696496539613</v>
      </c>
      <c r="E5" s="2">
        <v>4286.3522202799704</v>
      </c>
      <c r="F5" s="2">
        <v>4018.3077664808798</v>
      </c>
      <c r="G5" s="2">
        <v>3783.9335876103305</v>
      </c>
      <c r="H5" s="2">
        <v>3328.6948929024679</v>
      </c>
      <c r="I5" s="2">
        <v>3584.9320012601588</v>
      </c>
      <c r="J5" s="2">
        <v>4688.2620549348785</v>
      </c>
      <c r="K5" s="2">
        <v>3667.940164822166</v>
      </c>
      <c r="L5" s="2">
        <v>2779.6913642343184</v>
      </c>
      <c r="M5" s="2">
        <v>2649.6701147558879</v>
      </c>
      <c r="N5" s="2">
        <v>2924.4621309700401</v>
      </c>
      <c r="O5" s="2">
        <v>2600.828006826875</v>
      </c>
      <c r="P5" s="2">
        <v>2093.563411484261</v>
      </c>
      <c r="Q5" s="2">
        <v>2061.5455479563911</v>
      </c>
      <c r="R5" s="2">
        <v>1908.7773851564232</v>
      </c>
    </row>
    <row r="6" spans="1:18" ht="11.25" customHeight="1" x14ac:dyDescent="0.25">
      <c r="A6" s="52" t="s">
        <v>6</v>
      </c>
      <c r="B6" s="53" t="s">
        <v>7</v>
      </c>
      <c r="C6" s="1">
        <v>12.499569345016704</v>
      </c>
      <c r="D6" s="1">
        <v>9.7409483941744881</v>
      </c>
      <c r="E6" s="1">
        <v>27.109573232971368</v>
      </c>
      <c r="F6" s="1">
        <v>47.117788502887748</v>
      </c>
      <c r="G6" s="1">
        <v>112.97771801151406</v>
      </c>
      <c r="H6" s="1">
        <v>138.69050182299446</v>
      </c>
      <c r="I6" s="1">
        <v>125.11352655242936</v>
      </c>
      <c r="J6" s="1">
        <v>167.83987463358676</v>
      </c>
      <c r="K6" s="1">
        <v>131.48526194457648</v>
      </c>
      <c r="L6" s="1">
        <v>118.78666508715803</v>
      </c>
      <c r="M6" s="1">
        <v>99.104215495906686</v>
      </c>
      <c r="N6" s="1">
        <v>264.70878977589228</v>
      </c>
      <c r="O6" s="1">
        <v>223.17002174758429</v>
      </c>
      <c r="P6" s="1">
        <v>160.50662853603015</v>
      </c>
      <c r="Q6" s="1">
        <v>76.510372709481317</v>
      </c>
      <c r="R6" s="1">
        <v>78.798054812438167</v>
      </c>
    </row>
    <row r="7" spans="1:18" ht="11.25" customHeight="1" x14ac:dyDescent="0.25">
      <c r="A7" s="52" t="s">
        <v>8</v>
      </c>
      <c r="B7" s="53" t="s">
        <v>9</v>
      </c>
      <c r="C7" s="1">
        <v>2.6988625964252626</v>
      </c>
      <c r="D7" s="1">
        <v>1.39991</v>
      </c>
      <c r="E7" s="1">
        <v>0.69972999999999996</v>
      </c>
      <c r="F7" s="1">
        <v>0</v>
      </c>
      <c r="G7" s="1">
        <v>0</v>
      </c>
      <c r="H7" s="1">
        <v>0</v>
      </c>
      <c r="I7" s="1">
        <v>0</v>
      </c>
      <c r="J7" s="1">
        <v>5.9649296908274962</v>
      </c>
      <c r="K7" s="1">
        <v>7.0057</v>
      </c>
      <c r="L7" s="1">
        <v>0</v>
      </c>
      <c r="M7" s="1">
        <v>0</v>
      </c>
      <c r="N7" s="1">
        <v>0</v>
      </c>
      <c r="O7" s="1">
        <v>16.168808635972134</v>
      </c>
      <c r="P7" s="1">
        <v>12.788100020986791</v>
      </c>
      <c r="Q7" s="1">
        <v>0.41987212256368628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5493.8681878885454</v>
      </c>
      <c r="D8" s="1">
        <v>4769.3072674027835</v>
      </c>
      <c r="E8" s="1">
        <v>4183.8326648716175</v>
      </c>
      <c r="F8" s="1">
        <v>3905.7456834134005</v>
      </c>
      <c r="G8" s="1">
        <v>3575.9677184408229</v>
      </c>
      <c r="H8" s="1">
        <v>3090.8042790945287</v>
      </c>
      <c r="I8" s="1">
        <v>3345.8178895091778</v>
      </c>
      <c r="J8" s="1">
        <v>4413.8327859797128</v>
      </c>
      <c r="K8" s="1">
        <v>3444.3167261542976</v>
      </c>
      <c r="L8" s="1">
        <v>2634.6594168467677</v>
      </c>
      <c r="M8" s="1">
        <v>2530.1251474192895</v>
      </c>
      <c r="N8" s="1">
        <v>2655.6887195057661</v>
      </c>
      <c r="O8" s="1">
        <v>2324.2431584193873</v>
      </c>
      <c r="P8" s="1">
        <v>1906.2340224836416</v>
      </c>
      <c r="Q8" s="1">
        <v>1969.4475441056341</v>
      </c>
      <c r="R8" s="1">
        <v>1809.1257128044417</v>
      </c>
    </row>
    <row r="9" spans="1:18" ht="11.25" customHeight="1" x14ac:dyDescent="0.25">
      <c r="A9" s="52" t="s">
        <v>12</v>
      </c>
      <c r="B9" s="53" t="s">
        <v>13</v>
      </c>
      <c r="C9" s="1">
        <v>99.017598405220639</v>
      </c>
      <c r="D9" s="1">
        <v>100.62152385700287</v>
      </c>
      <c r="E9" s="1">
        <v>74.710252175381584</v>
      </c>
      <c r="F9" s="1">
        <v>65.444294564591658</v>
      </c>
      <c r="G9" s="1">
        <v>94.988151157993968</v>
      </c>
      <c r="H9" s="1">
        <v>99.20011198494467</v>
      </c>
      <c r="I9" s="1">
        <v>114.00058519855145</v>
      </c>
      <c r="J9" s="1">
        <v>100.62446463075132</v>
      </c>
      <c r="K9" s="1">
        <v>85.132476723291632</v>
      </c>
      <c r="L9" s="1">
        <v>26.245282300392912</v>
      </c>
      <c r="M9" s="1">
        <v>20.440751840691469</v>
      </c>
      <c r="N9" s="1">
        <v>4.0646216883816129</v>
      </c>
      <c r="O9" s="1">
        <v>37.246018023931299</v>
      </c>
      <c r="P9" s="1">
        <v>14.034660443602098</v>
      </c>
      <c r="Q9" s="1">
        <v>15.167759018712324</v>
      </c>
      <c r="R9" s="1">
        <v>20.853617539543293</v>
      </c>
    </row>
    <row r="10" spans="1:18" ht="11.25" customHeight="1" x14ac:dyDescent="0.25">
      <c r="A10" s="50" t="s">
        <v>14</v>
      </c>
      <c r="B10" s="51" t="s">
        <v>15</v>
      </c>
      <c r="C10" s="2">
        <v>0.70465587423238241</v>
      </c>
      <c r="D10" s="2">
        <v>0</v>
      </c>
      <c r="E10" s="2">
        <v>0</v>
      </c>
      <c r="F10" s="2">
        <v>0</v>
      </c>
      <c r="G10" s="2">
        <v>1.2026834832823736</v>
      </c>
      <c r="H10" s="2">
        <v>0.61608935274374355</v>
      </c>
      <c r="I10" s="2">
        <v>0.67461868742712194</v>
      </c>
      <c r="J10" s="2">
        <v>0</v>
      </c>
      <c r="K10" s="2">
        <v>0.43755202756093542</v>
      </c>
      <c r="L10" s="2">
        <v>0</v>
      </c>
      <c r="M10" s="2">
        <v>0</v>
      </c>
      <c r="N10" s="2">
        <v>0.69538320500970452</v>
      </c>
      <c r="O10" s="2">
        <v>6.8856169273071579</v>
      </c>
      <c r="P10" s="2">
        <v>4.114494574697769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596.27020348971848</v>
      </c>
      <c r="D11" s="2">
        <v>532.78384685255367</v>
      </c>
      <c r="E11" s="2">
        <v>471.44720240487783</v>
      </c>
      <c r="F11" s="2">
        <v>522.50056110304661</v>
      </c>
      <c r="G11" s="2">
        <v>448.3373832742368</v>
      </c>
      <c r="H11" s="2">
        <v>336.99672803560384</v>
      </c>
      <c r="I11" s="2">
        <v>365.18570791026582</v>
      </c>
      <c r="J11" s="2">
        <v>399.33817628804979</v>
      </c>
      <c r="K11" s="2">
        <v>361.40041503922231</v>
      </c>
      <c r="L11" s="2">
        <v>306.39806291004197</v>
      </c>
      <c r="M11" s="2">
        <v>293.62173308275294</v>
      </c>
      <c r="N11" s="2">
        <v>294.86461195979433</v>
      </c>
      <c r="O11" s="2">
        <v>266.5612746720434</v>
      </c>
      <c r="P11" s="2">
        <v>203.60877994735483</v>
      </c>
      <c r="Q11" s="2">
        <v>206.12160144079465</v>
      </c>
      <c r="R11" s="2">
        <v>235.6219444841368</v>
      </c>
    </row>
    <row r="12" spans="1:18" ht="11.25" customHeight="1" x14ac:dyDescent="0.25">
      <c r="A12" s="52" t="s">
        <v>16</v>
      </c>
      <c r="B12" s="53" t="s">
        <v>17</v>
      </c>
      <c r="C12" s="1">
        <v>596.27020348971848</v>
      </c>
      <c r="D12" s="1">
        <v>532.78384685255367</v>
      </c>
      <c r="E12" s="1">
        <v>471.44720240487783</v>
      </c>
      <c r="F12" s="1">
        <v>522.50056110304661</v>
      </c>
      <c r="G12" s="1">
        <v>448.3373832742368</v>
      </c>
      <c r="H12" s="1">
        <v>336.99672803560384</v>
      </c>
      <c r="I12" s="1">
        <v>365.18570791026582</v>
      </c>
      <c r="J12" s="1">
        <v>399.33817628804979</v>
      </c>
      <c r="K12" s="1">
        <v>361.40041503922231</v>
      </c>
      <c r="L12" s="1">
        <v>306.39806291004197</v>
      </c>
      <c r="M12" s="1">
        <v>293.62173308275294</v>
      </c>
      <c r="N12" s="1">
        <v>294.86461195979433</v>
      </c>
      <c r="O12" s="1">
        <v>266.5612746720434</v>
      </c>
      <c r="P12" s="1">
        <v>203.60877994735483</v>
      </c>
      <c r="Q12" s="1">
        <v>206.12160144079465</v>
      </c>
      <c r="R12" s="1">
        <v>235.6219444841368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0.90003</v>
      </c>
      <c r="J14" s="2">
        <v>16.201920000000001</v>
      </c>
      <c r="K14" s="2">
        <v>15.026810496631558</v>
      </c>
      <c r="L14" s="2">
        <v>17.838589899969755</v>
      </c>
      <c r="M14" s="2">
        <v>3.5185527926729927</v>
      </c>
      <c r="N14" s="2">
        <v>18.663436785151472</v>
      </c>
      <c r="O14" s="2">
        <v>15.732488154947154</v>
      </c>
      <c r="P14" s="2">
        <v>16.568382427222314</v>
      </c>
      <c r="Q14" s="2">
        <v>17.133970005709983</v>
      </c>
      <c r="R14" s="2">
        <v>16.333548863529202</v>
      </c>
    </row>
    <row r="15" spans="1:18" ht="11.25" customHeight="1" x14ac:dyDescent="0.25">
      <c r="A15" s="54" t="s">
        <v>310</v>
      </c>
      <c r="B15" s="49" t="s">
        <v>311</v>
      </c>
      <c r="C15" s="3">
        <v>1001.585427344515</v>
      </c>
      <c r="D15" s="3">
        <v>923.21964803662956</v>
      </c>
      <c r="E15" s="3">
        <v>825.36543751069632</v>
      </c>
      <c r="F15" s="3">
        <v>998.72515803605165</v>
      </c>
      <c r="G15" s="3">
        <v>1007.2630285365374</v>
      </c>
      <c r="H15" s="3">
        <v>957.1229197970963</v>
      </c>
      <c r="I15" s="3">
        <v>1001.8038483303344</v>
      </c>
      <c r="J15" s="3">
        <v>841.09313702184443</v>
      </c>
      <c r="K15" s="3">
        <v>779.26291324356021</v>
      </c>
      <c r="L15" s="3">
        <v>648.86894920685256</v>
      </c>
      <c r="M15" s="3">
        <v>650.5386216836655</v>
      </c>
      <c r="N15" s="3">
        <v>728.39993000842173</v>
      </c>
      <c r="O15" s="3">
        <v>635.63757815808833</v>
      </c>
      <c r="P15" s="3">
        <v>430.7522644167617</v>
      </c>
      <c r="Q15" s="3">
        <v>384.87690299991988</v>
      </c>
      <c r="R15" s="3">
        <v>406.29144518935937</v>
      </c>
    </row>
    <row r="16" spans="1:18" ht="11.25" customHeight="1" x14ac:dyDescent="0.25">
      <c r="A16" s="50" t="s">
        <v>22</v>
      </c>
      <c r="B16" s="51" t="s">
        <v>23</v>
      </c>
      <c r="C16" s="2">
        <v>93.679655219382383</v>
      </c>
      <c r="D16" s="2">
        <v>74.766840143704258</v>
      </c>
      <c r="E16" s="2">
        <v>69.654137160105947</v>
      </c>
      <c r="F16" s="2">
        <v>80.370424450204965</v>
      </c>
      <c r="G16" s="2">
        <v>85.918271658922762</v>
      </c>
      <c r="H16" s="2">
        <v>73.647821781481213</v>
      </c>
      <c r="I16" s="2">
        <v>66.960817396138623</v>
      </c>
      <c r="J16" s="2">
        <v>79.742307948932449</v>
      </c>
      <c r="K16" s="2">
        <v>103.39549074597726</v>
      </c>
      <c r="L16" s="2">
        <v>105.35388531578508</v>
      </c>
      <c r="M16" s="2">
        <v>84.547597953895064</v>
      </c>
      <c r="N16" s="2">
        <v>57.152207550635168</v>
      </c>
      <c r="O16" s="2">
        <v>65.956757975587948</v>
      </c>
      <c r="P16" s="2">
        <v>48.348097606569517</v>
      </c>
      <c r="Q16" s="2">
        <v>56.475459082801258</v>
      </c>
      <c r="R16" s="2">
        <v>48.503703746600038</v>
      </c>
    </row>
    <row r="17" spans="1:18" ht="11.25" customHeight="1" x14ac:dyDescent="0.25">
      <c r="A17" s="55" t="s">
        <v>25</v>
      </c>
      <c r="B17" s="51" t="s">
        <v>26</v>
      </c>
      <c r="C17" s="2">
        <v>1.6597559815135035</v>
      </c>
      <c r="D17" s="2">
        <v>6.1140381782282329</v>
      </c>
      <c r="E17" s="2">
        <v>2.2191691830636238</v>
      </c>
      <c r="F17" s="2">
        <v>1.8378072240441998</v>
      </c>
      <c r="G17" s="2">
        <v>4.3872390385248314</v>
      </c>
      <c r="H17" s="2">
        <v>2.4669244450434746</v>
      </c>
      <c r="I17" s="2">
        <v>2.0865635499079525</v>
      </c>
      <c r="J17" s="2">
        <v>2.2848813255885481</v>
      </c>
      <c r="K17" s="2">
        <v>2.1501760137197281</v>
      </c>
      <c r="L17" s="2">
        <v>0.13333762916716574</v>
      </c>
      <c r="M17" s="2">
        <v>0.30015029011451311</v>
      </c>
      <c r="N17" s="2">
        <v>0.75943918722414905</v>
      </c>
      <c r="O17" s="2">
        <v>0.64273378759496258</v>
      </c>
      <c r="P17" s="2">
        <v>0.36566199333427285</v>
      </c>
      <c r="Q17" s="2">
        <v>0.29391626028117263</v>
      </c>
      <c r="R17" s="2">
        <v>0.34106735831473911</v>
      </c>
    </row>
    <row r="18" spans="1:18" ht="11.25" customHeight="1" x14ac:dyDescent="0.25">
      <c r="A18" s="56" t="s">
        <v>312</v>
      </c>
      <c r="B18" s="51" t="s">
        <v>24</v>
      </c>
      <c r="C18" s="2">
        <v>906.24601614361904</v>
      </c>
      <c r="D18" s="2">
        <v>842.33876971469704</v>
      </c>
      <c r="E18" s="2">
        <v>753.49213116752674</v>
      </c>
      <c r="F18" s="2">
        <v>916.51692636180246</v>
      </c>
      <c r="G18" s="2">
        <v>916.95751783908975</v>
      </c>
      <c r="H18" s="2">
        <v>881.00817357057167</v>
      </c>
      <c r="I18" s="2">
        <v>932.75646738428782</v>
      </c>
      <c r="J18" s="2">
        <v>759.06594774732343</v>
      </c>
      <c r="K18" s="2">
        <v>673.71724648386328</v>
      </c>
      <c r="L18" s="2">
        <v>543.38172626190033</v>
      </c>
      <c r="M18" s="2">
        <v>565.69087343965589</v>
      </c>
      <c r="N18" s="2">
        <v>670.48828327056242</v>
      </c>
      <c r="O18" s="2">
        <v>569.03808639490546</v>
      </c>
      <c r="P18" s="2">
        <v>382.03850481685788</v>
      </c>
      <c r="Q18" s="2">
        <v>328.10752765683748</v>
      </c>
      <c r="R18" s="2">
        <v>357.44667408444462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30.547599760373256</v>
      </c>
      <c r="D20" s="3">
        <v>26.29729410827289</v>
      </c>
      <c r="E20" s="3">
        <v>29.254682497788664</v>
      </c>
      <c r="F20" s="3">
        <v>31.602892773312114</v>
      </c>
      <c r="G20" s="3">
        <v>39.329627906575958</v>
      </c>
      <c r="H20" s="3">
        <v>55.874485776795979</v>
      </c>
      <c r="I20" s="3">
        <v>43.54808010453602</v>
      </c>
      <c r="J20" s="3">
        <v>62.081850139802597</v>
      </c>
      <c r="K20" s="3">
        <v>50.821882093624708</v>
      </c>
      <c r="L20" s="3">
        <v>18.531753869839847</v>
      </c>
      <c r="M20" s="3">
        <v>24.864148747716385</v>
      </c>
      <c r="N20" s="3">
        <v>34.842840279988422</v>
      </c>
      <c r="O20" s="3">
        <v>32.322505098339292</v>
      </c>
      <c r="P20" s="3">
        <v>0.77646731363680277</v>
      </c>
      <c r="Q20" s="3">
        <v>16.135098772573873</v>
      </c>
      <c r="R20" s="3">
        <v>9.9676754148873723</v>
      </c>
    </row>
    <row r="21" spans="1:18" ht="11.25" customHeight="1" x14ac:dyDescent="0.25">
      <c r="A21" s="46" t="s">
        <v>31</v>
      </c>
      <c r="B21" s="47" t="s">
        <v>32</v>
      </c>
      <c r="C21" s="4">
        <v>8757.2369301563704</v>
      </c>
      <c r="D21" s="4">
        <v>9009.0580413418847</v>
      </c>
      <c r="E21" s="4">
        <v>9298.1808216758654</v>
      </c>
      <c r="F21" s="4">
        <v>9241.1569372535159</v>
      </c>
      <c r="G21" s="4">
        <v>10021.479514533727</v>
      </c>
      <c r="H21" s="4">
        <v>9988.1888055952968</v>
      </c>
      <c r="I21" s="4">
        <v>10082.142400548717</v>
      </c>
      <c r="J21" s="4">
        <v>9396.7807757427327</v>
      </c>
      <c r="K21" s="4">
        <v>8926.5023022489513</v>
      </c>
      <c r="L21" s="4">
        <v>6676.3540105816264</v>
      </c>
      <c r="M21" s="4">
        <v>6153.5350566659572</v>
      </c>
      <c r="N21" s="4">
        <v>5610.6326444021142</v>
      </c>
      <c r="O21" s="4">
        <v>4885.3346173841337</v>
      </c>
      <c r="P21" s="4">
        <v>4541.1808727079042</v>
      </c>
      <c r="Q21" s="4">
        <v>4023.259637048895</v>
      </c>
      <c r="R21" s="4">
        <v>4209.9610562420712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4.6337947934899111</v>
      </c>
      <c r="Q22" s="3">
        <v>4.6016464292903061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4.6337947934899111</v>
      </c>
      <c r="Q23" s="2">
        <v>4.6016464292903061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4.6337947934899111</v>
      </c>
      <c r="Q24" s="1">
        <v>4.6016464292903061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8757.2369301563704</v>
      </c>
      <c r="D30" s="3">
        <v>9009.0580413418847</v>
      </c>
      <c r="E30" s="3">
        <v>9298.1808216758654</v>
      </c>
      <c r="F30" s="3">
        <v>9241.1569372535159</v>
      </c>
      <c r="G30" s="3">
        <v>10021.479514533727</v>
      </c>
      <c r="H30" s="3">
        <v>9988.1888055952968</v>
      </c>
      <c r="I30" s="3">
        <v>10082.142400548717</v>
      </c>
      <c r="J30" s="3">
        <v>9396.7807757427327</v>
      </c>
      <c r="K30" s="3">
        <v>8926.5023022489513</v>
      </c>
      <c r="L30" s="3">
        <v>6676.3540105816264</v>
      </c>
      <c r="M30" s="3">
        <v>6153.5350566659572</v>
      </c>
      <c r="N30" s="3">
        <v>5610.6326444021142</v>
      </c>
      <c r="O30" s="3">
        <v>4885.3346173841337</v>
      </c>
      <c r="P30" s="3">
        <v>4536.5470779144143</v>
      </c>
      <c r="Q30" s="3">
        <v>4018.6579906196048</v>
      </c>
      <c r="R30" s="3">
        <v>4209.9610562420712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0.98221229961466761</v>
      </c>
      <c r="D35" s="2">
        <v>0.83510438894962846</v>
      </c>
      <c r="E35" s="2">
        <v>0</v>
      </c>
      <c r="F35" s="2">
        <v>0</v>
      </c>
      <c r="G35" s="2">
        <v>0</v>
      </c>
      <c r="H35" s="2">
        <v>1.0504800875057902</v>
      </c>
      <c r="I35" s="2">
        <v>2.0967899999999999</v>
      </c>
      <c r="J35" s="2">
        <v>0</v>
      </c>
      <c r="K35" s="2">
        <v>1.0002800000000462</v>
      </c>
      <c r="L35" s="2">
        <v>2.0888100000000001</v>
      </c>
      <c r="M35" s="2">
        <v>1.0485929338720033</v>
      </c>
      <c r="N35" s="2">
        <v>0</v>
      </c>
      <c r="O35" s="2">
        <v>0</v>
      </c>
      <c r="P35" s="2">
        <v>0</v>
      </c>
      <c r="Q35" s="2">
        <v>0</v>
      </c>
      <c r="R35" s="2">
        <v>1.0270333394829367</v>
      </c>
    </row>
    <row r="36" spans="1:18" ht="11.25" customHeight="1" x14ac:dyDescent="0.25">
      <c r="A36" s="57" t="s">
        <v>47</v>
      </c>
      <c r="B36" s="53" t="s">
        <v>48</v>
      </c>
      <c r="C36" s="1">
        <v>0.98221229961466761</v>
      </c>
      <c r="D36" s="1">
        <v>0.83510438894962846</v>
      </c>
      <c r="E36" s="1">
        <v>0</v>
      </c>
      <c r="F36" s="1">
        <v>0</v>
      </c>
      <c r="G36" s="1">
        <v>0</v>
      </c>
      <c r="H36" s="1">
        <v>1.0504800875057902</v>
      </c>
      <c r="I36" s="1">
        <v>2.0967899999999999</v>
      </c>
      <c r="J36" s="1">
        <v>0</v>
      </c>
      <c r="K36" s="1">
        <v>1.0002800000000462</v>
      </c>
      <c r="L36" s="1">
        <v>2.0888100000000001</v>
      </c>
      <c r="M36" s="1">
        <v>1.0485929338720033</v>
      </c>
      <c r="N36" s="1">
        <v>0</v>
      </c>
      <c r="O36" s="1">
        <v>0</v>
      </c>
      <c r="P36" s="1">
        <v>0</v>
      </c>
      <c r="Q36" s="1">
        <v>0</v>
      </c>
      <c r="R36" s="1">
        <v>1.0270333394829367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1.0270016382381799</v>
      </c>
      <c r="D38" s="2">
        <v>0</v>
      </c>
      <c r="E38" s="2">
        <v>0</v>
      </c>
      <c r="F38" s="2">
        <v>0</v>
      </c>
      <c r="G38" s="2">
        <v>0</v>
      </c>
      <c r="H38" s="2">
        <v>1.0270343169058391</v>
      </c>
      <c r="I38" s="2">
        <v>0</v>
      </c>
      <c r="J38" s="2">
        <v>1.0976300000000001</v>
      </c>
      <c r="K38" s="2">
        <v>4.2055800000000003</v>
      </c>
      <c r="L38" s="2">
        <v>4.1991199999999997</v>
      </c>
      <c r="M38" s="2">
        <v>3.1766186314695353</v>
      </c>
      <c r="N38" s="2">
        <v>3.1764828772818854</v>
      </c>
      <c r="O38" s="2">
        <v>1.7324479838177558</v>
      </c>
      <c r="P38" s="2">
        <v>2.1024399511910987</v>
      </c>
      <c r="Q38" s="2">
        <v>2.1029174754458726</v>
      </c>
      <c r="R38" s="2">
        <v>1.9052432975487417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1.0270016382381799</v>
      </c>
      <c r="D41" s="1">
        <v>0</v>
      </c>
      <c r="E41" s="1">
        <v>0</v>
      </c>
      <c r="F41" s="1">
        <v>0</v>
      </c>
      <c r="G41" s="1">
        <v>0</v>
      </c>
      <c r="H41" s="1">
        <v>1.0270343169058391</v>
      </c>
      <c r="I41" s="1">
        <v>0</v>
      </c>
      <c r="J41" s="1">
        <v>1.0976300000000001</v>
      </c>
      <c r="K41" s="1">
        <v>4.2055800000000003</v>
      </c>
      <c r="L41" s="1">
        <v>4.1991199999999997</v>
      </c>
      <c r="M41" s="1">
        <v>3.1766186314695353</v>
      </c>
      <c r="N41" s="1">
        <v>3.1764828772818854</v>
      </c>
      <c r="O41" s="1">
        <v>1.7324479838177558</v>
      </c>
      <c r="P41" s="1">
        <v>2.1024399511910987</v>
      </c>
      <c r="Q41" s="1">
        <v>2.1029174754458726</v>
      </c>
      <c r="R41" s="1">
        <v>1.9052432975487417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114.72532609797578</v>
      </c>
      <c r="D43" s="2">
        <v>24.114046329510398</v>
      </c>
      <c r="E43" s="2">
        <v>14.974302462963136</v>
      </c>
      <c r="F43" s="2">
        <v>48.216020016604716</v>
      </c>
      <c r="G43" s="2">
        <v>54.216326509714676</v>
      </c>
      <c r="H43" s="2">
        <v>14.639058652280903</v>
      </c>
      <c r="I43" s="2">
        <v>15.266587372426322</v>
      </c>
      <c r="J43" s="2">
        <v>12.019168499339342</v>
      </c>
      <c r="K43" s="2">
        <v>10.555642633887736</v>
      </c>
      <c r="L43" s="2">
        <v>8.3887905339015365</v>
      </c>
      <c r="M43" s="2">
        <v>7.8122139999547704</v>
      </c>
      <c r="N43" s="2">
        <v>7.7328071128285449</v>
      </c>
      <c r="O43" s="2">
        <v>6.7211229751667307</v>
      </c>
      <c r="P43" s="2">
        <v>9.3113200585388718</v>
      </c>
      <c r="Q43" s="2">
        <v>7.5982471555521931</v>
      </c>
      <c r="R43" s="2">
        <v>6.2574789348988924</v>
      </c>
    </row>
    <row r="44" spans="1:18" ht="11.25" customHeight="1" x14ac:dyDescent="0.25">
      <c r="A44" s="50" t="s">
        <v>328</v>
      </c>
      <c r="B44" s="51" t="s">
        <v>61</v>
      </c>
      <c r="C44" s="2">
        <v>2549.6479143588103</v>
      </c>
      <c r="D44" s="2">
        <v>2174.7577328682582</v>
      </c>
      <c r="E44" s="2">
        <v>2028.1750316960158</v>
      </c>
      <c r="F44" s="2">
        <v>1273.7288751380818</v>
      </c>
      <c r="G44" s="2">
        <v>955.22665725165041</v>
      </c>
      <c r="H44" s="2">
        <v>951.17089355038479</v>
      </c>
      <c r="I44" s="2">
        <v>1253.2063048799605</v>
      </c>
      <c r="J44" s="2">
        <v>892.32986835880615</v>
      </c>
      <c r="K44" s="2">
        <v>702.50672470037455</v>
      </c>
      <c r="L44" s="2">
        <v>524.83890245310238</v>
      </c>
      <c r="M44" s="2">
        <v>449.53268313766114</v>
      </c>
      <c r="N44" s="2">
        <v>370.50677712672331</v>
      </c>
      <c r="O44" s="2">
        <v>273.03098435612827</v>
      </c>
      <c r="P44" s="2">
        <v>166.39323287210144</v>
      </c>
      <c r="Q44" s="2">
        <v>133.60563998616544</v>
      </c>
      <c r="R44" s="2">
        <v>167.38704581984473</v>
      </c>
    </row>
    <row r="45" spans="1:18" ht="11.25" customHeight="1" x14ac:dyDescent="0.25">
      <c r="A45" s="50" t="s">
        <v>329</v>
      </c>
      <c r="B45" s="51" t="s">
        <v>330</v>
      </c>
      <c r="C45" s="2">
        <v>6090.854475761731</v>
      </c>
      <c r="D45" s="2">
        <v>6809.3511577551662</v>
      </c>
      <c r="E45" s="2">
        <v>7255.031487516887</v>
      </c>
      <c r="F45" s="2">
        <v>7919.2120420988294</v>
      </c>
      <c r="G45" s="2">
        <v>9012.0365307723623</v>
      </c>
      <c r="H45" s="2">
        <v>9020.3013389882199</v>
      </c>
      <c r="I45" s="2">
        <v>8811.572718296331</v>
      </c>
      <c r="J45" s="2">
        <v>8491.3341088845864</v>
      </c>
      <c r="K45" s="2">
        <v>8208.2340749146897</v>
      </c>
      <c r="L45" s="2">
        <v>6136.8383875946229</v>
      </c>
      <c r="M45" s="2">
        <v>5691.9649479629998</v>
      </c>
      <c r="N45" s="2">
        <v>5229.2165772852804</v>
      </c>
      <c r="O45" s="2">
        <v>4603.8500620690211</v>
      </c>
      <c r="P45" s="2">
        <v>4358.740085032583</v>
      </c>
      <c r="Q45" s="2">
        <v>3875.3511860024414</v>
      </c>
      <c r="R45" s="2">
        <v>4033.3842548502962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6055.7696626508805</v>
      </c>
      <c r="D49" s="1">
        <v>6780.6450877551661</v>
      </c>
      <c r="E49" s="1">
        <v>6973.655297516887</v>
      </c>
      <c r="F49" s="1">
        <v>7556.3887127302405</v>
      </c>
      <c r="G49" s="1">
        <v>8152.0835202384515</v>
      </c>
      <c r="H49" s="1">
        <v>8400.5792680387258</v>
      </c>
      <c r="I49" s="1">
        <v>8289.5905282963304</v>
      </c>
      <c r="J49" s="1">
        <v>7966.1290488845862</v>
      </c>
      <c r="K49" s="1">
        <v>7662.8440628750041</v>
      </c>
      <c r="L49" s="1">
        <v>6033.9242975946227</v>
      </c>
      <c r="M49" s="1">
        <v>5554.7267871107078</v>
      </c>
      <c r="N49" s="1">
        <v>5079.3181970880196</v>
      </c>
      <c r="O49" s="1">
        <v>4443.9471593670423</v>
      </c>
      <c r="P49" s="1">
        <v>4211.9055508822876</v>
      </c>
      <c r="Q49" s="1">
        <v>3718.625709809608</v>
      </c>
      <c r="R49" s="1">
        <v>3858.0695214232487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35.08481311085059</v>
      </c>
      <c r="D51" s="1">
        <v>28.706070000000011</v>
      </c>
      <c r="E51" s="1">
        <v>281.37618999999995</v>
      </c>
      <c r="F51" s="1">
        <v>362.82332936858882</v>
      </c>
      <c r="G51" s="1">
        <v>859.95301053391029</v>
      </c>
      <c r="H51" s="1">
        <v>619.7220709494942</v>
      </c>
      <c r="I51" s="1">
        <v>521.98219000000006</v>
      </c>
      <c r="J51" s="1">
        <v>525.20505999999989</v>
      </c>
      <c r="K51" s="1">
        <v>545.39001203968508</v>
      </c>
      <c r="L51" s="1">
        <v>102.91408999999999</v>
      </c>
      <c r="M51" s="1">
        <v>137.23816085229168</v>
      </c>
      <c r="N51" s="1">
        <v>149.89838019726085</v>
      </c>
      <c r="O51" s="1">
        <v>159.90290270197858</v>
      </c>
      <c r="P51" s="1">
        <v>146.83453415029501</v>
      </c>
      <c r="Q51" s="1">
        <v>156.72547619283353</v>
      </c>
      <c r="R51" s="1">
        <v>175.31473342704751</v>
      </c>
    </row>
    <row r="52" spans="1:18" ht="11.25" customHeight="1" x14ac:dyDescent="0.25">
      <c r="A52" s="46" t="s">
        <v>74</v>
      </c>
      <c r="B52" s="47" t="s">
        <v>75</v>
      </c>
      <c r="C52" s="4">
        <v>1875.9422476431071</v>
      </c>
      <c r="D52" s="4">
        <v>1832.5674544008166</v>
      </c>
      <c r="E52" s="4">
        <v>2109.1997710193923</v>
      </c>
      <c r="F52" s="4">
        <v>1607.391884952676</v>
      </c>
      <c r="G52" s="4">
        <v>1731.7020339794972</v>
      </c>
      <c r="H52" s="4">
        <v>1522.2622960174001</v>
      </c>
      <c r="I52" s="4">
        <v>1919.4806435107739</v>
      </c>
      <c r="J52" s="4">
        <v>1509.8811144423823</v>
      </c>
      <c r="K52" s="4">
        <v>936.25455809018069</v>
      </c>
      <c r="L52" s="4">
        <v>511.60833840001891</v>
      </c>
      <c r="M52" s="4">
        <v>412.77095712542359</v>
      </c>
      <c r="N52" s="4">
        <v>592.30344224410464</v>
      </c>
      <c r="O52" s="4">
        <v>349.33646556533847</v>
      </c>
      <c r="P52" s="4">
        <v>623.4078561854044</v>
      </c>
      <c r="Q52" s="4">
        <v>476.13558448317201</v>
      </c>
      <c r="R52" s="4">
        <v>819.03921493479118</v>
      </c>
    </row>
    <row r="53" spans="1:18" ht="11.25" customHeight="1" x14ac:dyDescent="0.25">
      <c r="A53" s="48" t="s">
        <v>76</v>
      </c>
      <c r="B53" s="49" t="s">
        <v>77</v>
      </c>
      <c r="C53" s="3">
        <v>1810.4126753334467</v>
      </c>
      <c r="D53" s="3">
        <v>1751.444586353693</v>
      </c>
      <c r="E53" s="3">
        <v>2032.5686273559243</v>
      </c>
      <c r="F53" s="3">
        <v>1564.6480982491955</v>
      </c>
      <c r="G53" s="3">
        <v>1672.4221056053771</v>
      </c>
      <c r="H53" s="3">
        <v>1465.4294309163129</v>
      </c>
      <c r="I53" s="3">
        <v>1857.5484601114945</v>
      </c>
      <c r="J53" s="3">
        <v>1444.0589813363717</v>
      </c>
      <c r="K53" s="3">
        <v>875.14838809018067</v>
      </c>
      <c r="L53" s="3">
        <v>467.78070414430397</v>
      </c>
      <c r="M53" s="3">
        <v>355.41571071643546</v>
      </c>
      <c r="N53" s="3">
        <v>528.19047866725782</v>
      </c>
      <c r="O53" s="3">
        <v>289.95713746752915</v>
      </c>
      <c r="P53" s="3">
        <v>568.2975781528819</v>
      </c>
      <c r="Q53" s="3">
        <v>412.88376302597948</v>
      </c>
      <c r="R53" s="3">
        <v>759.90557995725123</v>
      </c>
    </row>
    <row r="54" spans="1:18" ht="11.25" customHeight="1" x14ac:dyDescent="0.25">
      <c r="A54" s="48" t="s">
        <v>331</v>
      </c>
      <c r="B54" s="49" t="s">
        <v>332</v>
      </c>
      <c r="C54" s="3">
        <v>65.529572309660296</v>
      </c>
      <c r="D54" s="3">
        <v>81.122868047123617</v>
      </c>
      <c r="E54" s="3">
        <v>76.631143663467995</v>
      </c>
      <c r="F54" s="3">
        <v>42.743786703480559</v>
      </c>
      <c r="G54" s="3">
        <v>59.279928374120203</v>
      </c>
      <c r="H54" s="3">
        <v>56.83286510108713</v>
      </c>
      <c r="I54" s="3">
        <v>61.932183399279367</v>
      </c>
      <c r="J54" s="3">
        <v>65.822133106010611</v>
      </c>
      <c r="K54" s="3">
        <v>61.106169999999999</v>
      </c>
      <c r="L54" s="3">
        <v>43.827634255714933</v>
      </c>
      <c r="M54" s="3">
        <v>57.355246408988116</v>
      </c>
      <c r="N54" s="3">
        <v>64.112963576846838</v>
      </c>
      <c r="O54" s="3">
        <v>59.379328097809314</v>
      </c>
      <c r="P54" s="3">
        <v>55.110278032522444</v>
      </c>
      <c r="Q54" s="3">
        <v>63.251821457192548</v>
      </c>
      <c r="R54" s="3">
        <v>59.133634977539913</v>
      </c>
    </row>
    <row r="55" spans="1:18" ht="11.25" customHeight="1" x14ac:dyDescent="0.25">
      <c r="A55" s="50" t="s">
        <v>78</v>
      </c>
      <c r="B55" s="51" t="s">
        <v>79</v>
      </c>
      <c r="C55" s="2">
        <v>61.967473075053761</v>
      </c>
      <c r="D55" s="2">
        <v>69.311938047123618</v>
      </c>
      <c r="E55" s="2">
        <v>63.739003663467997</v>
      </c>
      <c r="F55" s="2">
        <v>38.938426703480559</v>
      </c>
      <c r="G55" s="2">
        <v>55.477818374120204</v>
      </c>
      <c r="H55" s="2">
        <v>52.844740399822562</v>
      </c>
      <c r="I55" s="2">
        <v>57.63312339927937</v>
      </c>
      <c r="J55" s="2">
        <v>61.546823106010606</v>
      </c>
      <c r="K55" s="2">
        <v>57.506009999999996</v>
      </c>
      <c r="L55" s="2">
        <v>42.725624255714933</v>
      </c>
      <c r="M55" s="2">
        <v>56.041520048873465</v>
      </c>
      <c r="N55" s="2">
        <v>62.775428513487114</v>
      </c>
      <c r="O55" s="2">
        <v>58.041770765306673</v>
      </c>
      <c r="P55" s="2">
        <v>53.581581978601001</v>
      </c>
      <c r="Q55" s="2">
        <v>61.312717502140167</v>
      </c>
      <c r="R55" s="2">
        <v>52.108828219247279</v>
      </c>
    </row>
    <row r="56" spans="1:18" ht="11.25" customHeight="1" x14ac:dyDescent="0.25">
      <c r="A56" s="50" t="s">
        <v>80</v>
      </c>
      <c r="B56" s="51" t="s">
        <v>81</v>
      </c>
      <c r="C56" s="2">
        <v>0.2627397336086581</v>
      </c>
      <c r="D56" s="2">
        <v>9.1968899999999998</v>
      </c>
      <c r="E56" s="2">
        <v>9.8998600000000003</v>
      </c>
      <c r="F56" s="2">
        <v>3.4992899999999998</v>
      </c>
      <c r="G56" s="2">
        <v>3.40029</v>
      </c>
      <c r="H56" s="2">
        <v>3.4393076712594222</v>
      </c>
      <c r="I56" s="2">
        <v>3.6996899999999999</v>
      </c>
      <c r="J56" s="2">
        <v>1.59982</v>
      </c>
      <c r="K56" s="2">
        <v>1.40001</v>
      </c>
      <c r="L56" s="2">
        <v>0.10002</v>
      </c>
      <c r="M56" s="2">
        <v>9.5536104506847894E-2</v>
      </c>
      <c r="N56" s="2">
        <v>2.3884809444415924E-2</v>
      </c>
      <c r="O56" s="2">
        <v>2.388486239146902E-2</v>
      </c>
      <c r="P56" s="2">
        <v>2.388555171573134E-2</v>
      </c>
      <c r="Q56" s="2">
        <v>2.3885451270751496E-2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3.2993595009978813</v>
      </c>
      <c r="D57" s="2">
        <v>2.6140399999999997</v>
      </c>
      <c r="E57" s="2">
        <v>2.9922800000000001</v>
      </c>
      <c r="F57" s="2">
        <v>0.30607000000000001</v>
      </c>
      <c r="G57" s="2">
        <v>0.40181999999999896</v>
      </c>
      <c r="H57" s="2">
        <v>0.54881703000514326</v>
      </c>
      <c r="I57" s="2">
        <v>0.59937000000000085</v>
      </c>
      <c r="J57" s="2">
        <v>1.08039</v>
      </c>
      <c r="K57" s="2">
        <v>0.49995999999999952</v>
      </c>
      <c r="L57" s="2">
        <v>0</v>
      </c>
      <c r="M57" s="2">
        <v>2.3923952711095486E-2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1.5951</v>
      </c>
      <c r="K58" s="2">
        <v>1.7001900000000001</v>
      </c>
      <c r="L58" s="2">
        <v>1.0019899999999999</v>
      </c>
      <c r="M58" s="2">
        <v>1.1942663028967089</v>
      </c>
      <c r="N58" s="2">
        <v>1.3136502539153074</v>
      </c>
      <c r="O58" s="2">
        <v>1.3136724701111748</v>
      </c>
      <c r="P58" s="2">
        <v>1.5048105022057157</v>
      </c>
      <c r="Q58" s="2">
        <v>1.9152185037816294</v>
      </c>
      <c r="R58" s="2">
        <v>7.0248067582926357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89.772188999717898</v>
      </c>
      <c r="D60" s="4">
        <v>88.694573813677593</v>
      </c>
      <c r="E60" s="4">
        <v>74.431126437149942</v>
      </c>
      <c r="F60" s="4">
        <v>74.820203209764088</v>
      </c>
      <c r="G60" s="4">
        <v>118.37937777771609</v>
      </c>
      <c r="H60" s="4">
        <v>97.636216375370481</v>
      </c>
      <c r="I60" s="4">
        <v>136.4514100594609</v>
      </c>
      <c r="J60" s="4">
        <v>99.083354887749806</v>
      </c>
      <c r="K60" s="4">
        <v>73.199257045353463</v>
      </c>
      <c r="L60" s="4">
        <v>77.875330884655938</v>
      </c>
      <c r="M60" s="4">
        <v>79.74095506123102</v>
      </c>
      <c r="N60" s="4">
        <v>77.577219677551327</v>
      </c>
      <c r="O60" s="4">
        <v>77.324172662999615</v>
      </c>
      <c r="P60" s="4">
        <v>62.915033351051861</v>
      </c>
      <c r="Q60" s="4">
        <v>70.374166188697046</v>
      </c>
      <c r="R60" s="4">
        <v>100.46224222390379</v>
      </c>
    </row>
    <row r="61" spans="1:18" ht="11.25" customHeight="1" x14ac:dyDescent="0.25">
      <c r="A61" s="46" t="s">
        <v>89</v>
      </c>
      <c r="B61" s="47" t="s">
        <v>90</v>
      </c>
      <c r="C61" s="4">
        <v>602.33683871706694</v>
      </c>
      <c r="D61" s="4">
        <v>651.99752999999998</v>
      </c>
      <c r="E61" s="4">
        <v>674.86419000000012</v>
      </c>
      <c r="F61" s="4">
        <v>965.92562649542492</v>
      </c>
      <c r="G61" s="4">
        <v>922.20749836607831</v>
      </c>
      <c r="H61" s="4">
        <v>1135.4590983985966</v>
      </c>
      <c r="I61" s="4">
        <v>1202.433654988773</v>
      </c>
      <c r="J61" s="4">
        <v>1549.912916376868</v>
      </c>
      <c r="K61" s="4">
        <v>924.99954538981831</v>
      </c>
      <c r="L61" s="4">
        <v>932.59741310819015</v>
      </c>
      <c r="M61" s="4">
        <v>854.90422297163389</v>
      </c>
      <c r="N61" s="4">
        <v>936.60064403686783</v>
      </c>
      <c r="O61" s="4">
        <v>832.22624892203623</v>
      </c>
      <c r="P61" s="4">
        <v>921.38480289463621</v>
      </c>
      <c r="Q61" s="4">
        <v>1008.4574519263917</v>
      </c>
      <c r="R61" s="4">
        <v>906.1554097601537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5.2805346233435113E-3</v>
      </c>
      <c r="I64" s="3">
        <v>0</v>
      </c>
      <c r="J64" s="3">
        <v>0</v>
      </c>
      <c r="K64" s="3">
        <v>0</v>
      </c>
      <c r="L64" s="3">
        <v>0</v>
      </c>
      <c r="M64" s="3">
        <v>8.5154574752847739E-3</v>
      </c>
      <c r="N64" s="3">
        <v>7.0576644191162087E-3</v>
      </c>
      <c r="O64" s="3">
        <v>5.9080093596292549E-3</v>
      </c>
      <c r="P64" s="3">
        <v>5.6700156938276113E-3</v>
      </c>
      <c r="Q64" s="3">
        <v>5.8315355475025803E-3</v>
      </c>
      <c r="R64" s="3">
        <v>5.6579043657590542E-3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5.2805346233435113E-3</v>
      </c>
      <c r="I65" s="2">
        <v>0</v>
      </c>
      <c r="J65" s="2">
        <v>0</v>
      </c>
      <c r="K65" s="2">
        <v>0</v>
      </c>
      <c r="L65" s="2">
        <v>0</v>
      </c>
      <c r="M65" s="2">
        <v>8.5154574752847739E-3</v>
      </c>
      <c r="N65" s="2">
        <v>7.0576644191162087E-3</v>
      </c>
      <c r="O65" s="2">
        <v>5.9080093596292549E-3</v>
      </c>
      <c r="P65" s="2">
        <v>5.6700156938276113E-3</v>
      </c>
      <c r="Q65" s="2">
        <v>5.8315355475025803E-3</v>
      </c>
      <c r="R65" s="2">
        <v>5.6579043657590542E-3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602.33683871706694</v>
      </c>
      <c r="D68" s="3">
        <v>651.99752999999998</v>
      </c>
      <c r="E68" s="3">
        <v>674.86419000000012</v>
      </c>
      <c r="F68" s="3">
        <v>965.82963725054617</v>
      </c>
      <c r="G68" s="3">
        <v>922.14046663954991</v>
      </c>
      <c r="H68" s="3">
        <v>1135.3664328764007</v>
      </c>
      <c r="I68" s="3">
        <v>1202.3657805719081</v>
      </c>
      <c r="J68" s="3">
        <v>1549.8271731802351</v>
      </c>
      <c r="K68" s="3">
        <v>924.90792574059617</v>
      </c>
      <c r="L68" s="3">
        <v>932.47351360074572</v>
      </c>
      <c r="M68" s="3">
        <v>854.80015168628347</v>
      </c>
      <c r="N68" s="3">
        <v>936.51472205727873</v>
      </c>
      <c r="O68" s="3">
        <v>832.18704604941502</v>
      </c>
      <c r="P68" s="3">
        <v>921.37913287894241</v>
      </c>
      <c r="Q68" s="3">
        <v>1008.4516203908443</v>
      </c>
      <c r="R68" s="3">
        <v>906.14975185578794</v>
      </c>
    </row>
    <row r="69" spans="1:18" ht="11.25" customHeight="1" x14ac:dyDescent="0.25">
      <c r="A69" s="50" t="s">
        <v>559</v>
      </c>
      <c r="B69" s="51" t="s">
        <v>101</v>
      </c>
      <c r="C69" s="2">
        <v>602.33683871706694</v>
      </c>
      <c r="D69" s="2">
        <v>651.99752999999998</v>
      </c>
      <c r="E69" s="2">
        <v>674.86419000000012</v>
      </c>
      <c r="F69" s="2">
        <v>831.29398115536026</v>
      </c>
      <c r="G69" s="2">
        <v>755.94390431450518</v>
      </c>
      <c r="H69" s="2">
        <v>921.06452281430074</v>
      </c>
      <c r="I69" s="2">
        <v>978.0728628509338</v>
      </c>
      <c r="J69" s="2">
        <v>1173.0874346086505</v>
      </c>
      <c r="K69" s="2">
        <v>871.14841447846584</v>
      </c>
      <c r="L69" s="2">
        <v>868.69180426504693</v>
      </c>
      <c r="M69" s="2">
        <v>779.65474622523777</v>
      </c>
      <c r="N69" s="2">
        <v>728.6467793154269</v>
      </c>
      <c r="O69" s="2">
        <v>592.39830209808281</v>
      </c>
      <c r="P69" s="2">
        <v>565.6178262187143</v>
      </c>
      <c r="Q69" s="2">
        <v>658.44297605048416</v>
      </c>
      <c r="R69" s="2">
        <v>536.49772548588066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6.3202685656913609E-4</v>
      </c>
      <c r="G71" s="2">
        <v>3.3968985186741955E-4</v>
      </c>
      <c r="H71" s="2">
        <v>5.2848122734921359E-4</v>
      </c>
      <c r="I71" s="2">
        <v>5.7645322188172284E-4</v>
      </c>
      <c r="J71" s="2">
        <v>2.9241587494047341E-3</v>
      </c>
      <c r="K71" s="2">
        <v>2.2792803738944799E-3</v>
      </c>
      <c r="L71" s="2">
        <v>5.7756383303465518E-3</v>
      </c>
      <c r="M71" s="2">
        <v>5.5234357629137809E-3</v>
      </c>
      <c r="N71" s="2">
        <v>6.2525496907050691E-3</v>
      </c>
      <c r="O71" s="2">
        <v>6.6664868332640143E-3</v>
      </c>
      <c r="P71" s="2">
        <v>7.3241371523026459E-3</v>
      </c>
      <c r="Q71" s="2">
        <v>0.36006343167654709</v>
      </c>
      <c r="R71" s="2">
        <v>0.56857404746424267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134.45723000000001</v>
      </c>
      <c r="G72" s="2">
        <v>166.18503999999999</v>
      </c>
      <c r="H72" s="2">
        <v>214.29266395231474</v>
      </c>
      <c r="I72" s="2">
        <v>224.27551</v>
      </c>
      <c r="J72" s="2">
        <v>376.69556</v>
      </c>
      <c r="K72" s="2">
        <v>53.734029999999997</v>
      </c>
      <c r="L72" s="2">
        <v>63.754390000000001</v>
      </c>
      <c r="M72" s="2">
        <v>75.017146133530005</v>
      </c>
      <c r="N72" s="2">
        <v>207.67632618078193</v>
      </c>
      <c r="O72" s="2">
        <v>239.72597017578715</v>
      </c>
      <c r="P72" s="2">
        <v>355.68733289480588</v>
      </c>
      <c r="Q72" s="2">
        <v>349.56863525922546</v>
      </c>
      <c r="R72" s="2">
        <v>368.99435933903305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7.7794068329357882E-2</v>
      </c>
      <c r="G73" s="2">
        <v>1.1182635192888831E-2</v>
      </c>
      <c r="H73" s="2">
        <v>8.7176285578924543E-3</v>
      </c>
      <c r="I73" s="2">
        <v>1.6831267752453465E-2</v>
      </c>
      <c r="J73" s="2">
        <v>4.1254412835264223E-2</v>
      </c>
      <c r="K73" s="2">
        <v>2.3201981756523452E-2</v>
      </c>
      <c r="L73" s="2">
        <v>2.1543697368511912E-2</v>
      </c>
      <c r="M73" s="2">
        <v>0.1227358917527623</v>
      </c>
      <c r="N73" s="2">
        <v>0.18536401137933667</v>
      </c>
      <c r="O73" s="2">
        <v>5.6107288711802109E-2</v>
      </c>
      <c r="P73" s="2">
        <v>6.6649628269987382E-2</v>
      </c>
      <c r="Q73" s="2">
        <v>7.9945649458028012E-2</v>
      </c>
      <c r="R73" s="2">
        <v>8.90929834099074E-2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1.5182432648406807E-2</v>
      </c>
      <c r="K75" s="1">
        <v>1.4636309424274121E-2</v>
      </c>
      <c r="L75" s="1">
        <v>9.7481957542029842E-3</v>
      </c>
      <c r="M75" s="1">
        <v>2.0281211657378562E-2</v>
      </c>
      <c r="N75" s="1">
        <v>1.7708907345963941E-2</v>
      </c>
      <c r="O75" s="1">
        <v>2.5748193945793862E-2</v>
      </c>
      <c r="P75" s="1">
        <v>2.292758205058721E-2</v>
      </c>
      <c r="Q75" s="1">
        <v>1.8540871814708027E-2</v>
      </c>
      <c r="R75" s="1">
        <v>2.929235031292142E-2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7.7794068329357882E-2</v>
      </c>
      <c r="G77" s="1">
        <v>1.1182635192888831E-2</v>
      </c>
      <c r="H77" s="1">
        <v>8.7176285578924543E-3</v>
      </c>
      <c r="I77" s="1">
        <v>1.6831267752453465E-2</v>
      </c>
      <c r="J77" s="1">
        <v>2.6071980186857413E-2</v>
      </c>
      <c r="K77" s="1">
        <v>8.5656723322493303E-3</v>
      </c>
      <c r="L77" s="1">
        <v>1.1795501614308928E-2</v>
      </c>
      <c r="M77" s="1">
        <v>0.10245468009538373</v>
      </c>
      <c r="N77" s="1">
        <v>0.16765510403337272</v>
      </c>
      <c r="O77" s="1">
        <v>3.0359094766008243E-2</v>
      </c>
      <c r="P77" s="1">
        <v>4.3722046219400179E-2</v>
      </c>
      <c r="Q77" s="1">
        <v>6.1404777643319981E-2</v>
      </c>
      <c r="R77" s="1">
        <v>5.9800633096985981E-2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9.5989244878764354E-2</v>
      </c>
      <c r="G78" s="3">
        <v>6.7031726528362673E-2</v>
      </c>
      <c r="H78" s="3">
        <v>8.7384987572392478E-2</v>
      </c>
      <c r="I78" s="3">
        <v>6.7874416864915438E-2</v>
      </c>
      <c r="J78" s="3">
        <v>8.5743196632850016E-2</v>
      </c>
      <c r="K78" s="3">
        <v>9.1619649222178162E-2</v>
      </c>
      <c r="L78" s="3">
        <v>0.12389950744442695</v>
      </c>
      <c r="M78" s="3">
        <v>9.5555827875146229E-2</v>
      </c>
      <c r="N78" s="3">
        <v>7.8864315170035587E-2</v>
      </c>
      <c r="O78" s="3">
        <v>3.3294863261651188E-2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1697.9991122057584</v>
      </c>
      <c r="D79" s="4">
        <v>1636.8981953618072</v>
      </c>
      <c r="E79" s="4">
        <v>1621.123065990171</v>
      </c>
      <c r="F79" s="4">
        <v>1602.5135394544029</v>
      </c>
      <c r="G79" s="4">
        <v>1669.9726385229778</v>
      </c>
      <c r="H79" s="4">
        <v>1621.0085612373457</v>
      </c>
      <c r="I79" s="4">
        <v>1699.653014548278</v>
      </c>
      <c r="J79" s="4">
        <v>1743.7786859355249</v>
      </c>
      <c r="K79" s="4">
        <v>1521.8606360054448</v>
      </c>
      <c r="L79" s="4">
        <v>1198.6744082531225</v>
      </c>
      <c r="M79" s="4">
        <v>1140.0043574955598</v>
      </c>
      <c r="N79" s="4">
        <v>1141.3659502283074</v>
      </c>
      <c r="O79" s="4">
        <v>1006.2081036586351</v>
      </c>
      <c r="P79" s="4">
        <v>952.4298724455781</v>
      </c>
      <c r="Q79" s="4">
        <v>915.81064855423369</v>
      </c>
      <c r="R79" s="4">
        <v>935.44694361917288</v>
      </c>
    </row>
    <row r="80" spans="1:18" ht="11.25" customHeight="1" x14ac:dyDescent="0.25">
      <c r="A80" s="59" t="s">
        <v>560</v>
      </c>
      <c r="B80" s="47">
        <v>7200</v>
      </c>
      <c r="C80" s="4">
        <v>486.91304090026193</v>
      </c>
      <c r="D80" s="4">
        <v>364.22257000000008</v>
      </c>
      <c r="E80" s="4">
        <v>342.57067000000001</v>
      </c>
      <c r="F80" s="4">
        <v>504.97737999999993</v>
      </c>
      <c r="G80" s="4">
        <v>603.19721000000004</v>
      </c>
      <c r="H80" s="4">
        <v>676.26045777475974</v>
      </c>
      <c r="I80" s="4">
        <v>770.69986903961137</v>
      </c>
      <c r="J80" s="4">
        <v>987.49429705472039</v>
      </c>
      <c r="K80" s="4">
        <v>1423.2917749207058</v>
      </c>
      <c r="L80" s="4">
        <v>1617.9651395165415</v>
      </c>
      <c r="M80" s="4">
        <v>1772.7525409859586</v>
      </c>
      <c r="N80" s="4">
        <v>1798.1744373742081</v>
      </c>
      <c r="O80" s="4">
        <v>1648.9016451098796</v>
      </c>
      <c r="P80" s="4">
        <v>1884.9285327490427</v>
      </c>
      <c r="Q80" s="4">
        <v>2157.1266694059468</v>
      </c>
      <c r="R80" s="4">
        <v>2020.2052204597585</v>
      </c>
    </row>
    <row r="81" spans="1:18" ht="11.25" customHeight="1" x14ac:dyDescent="0.25">
      <c r="A81" s="48" t="s">
        <v>119</v>
      </c>
      <c r="B81" s="49" t="s">
        <v>120</v>
      </c>
      <c r="C81" s="3">
        <v>486.91304090026193</v>
      </c>
      <c r="D81" s="3">
        <v>364.22257000000008</v>
      </c>
      <c r="E81" s="3">
        <v>342.57067000000001</v>
      </c>
      <c r="F81" s="3">
        <v>370.50154999999995</v>
      </c>
      <c r="G81" s="3">
        <v>436.69709</v>
      </c>
      <c r="H81" s="3">
        <v>444.84253646821276</v>
      </c>
      <c r="I81" s="3">
        <v>507.71283903961137</v>
      </c>
      <c r="J81" s="3">
        <v>568.67970705472044</v>
      </c>
      <c r="K81" s="3">
        <v>1358.4117449207058</v>
      </c>
      <c r="L81" s="3">
        <v>1446.2941195165415</v>
      </c>
      <c r="M81" s="3">
        <v>1572.5522489058383</v>
      </c>
      <c r="N81" s="3">
        <v>1474.9686280679912</v>
      </c>
      <c r="O81" s="3">
        <v>1324.2622903189679</v>
      </c>
      <c r="P81" s="3">
        <v>1384.864605169234</v>
      </c>
      <c r="Q81" s="3">
        <v>1676.5488613455072</v>
      </c>
      <c r="R81" s="3">
        <v>1534.988816145277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134.47583</v>
      </c>
      <c r="G82" s="3">
        <v>166.50012000000001</v>
      </c>
      <c r="H82" s="3">
        <v>231.41792130654693</v>
      </c>
      <c r="I82" s="3">
        <v>262.98703</v>
      </c>
      <c r="J82" s="3">
        <v>418.81458999999995</v>
      </c>
      <c r="K82" s="3">
        <v>64.880030000000019</v>
      </c>
      <c r="L82" s="3">
        <v>171.67102</v>
      </c>
      <c r="M82" s="3">
        <v>200.20029208012022</v>
      </c>
      <c r="N82" s="3">
        <v>323.20580930621679</v>
      </c>
      <c r="O82" s="3">
        <v>324.63935479091185</v>
      </c>
      <c r="P82" s="3">
        <v>500.06392757980871</v>
      </c>
      <c r="Q82" s="3">
        <v>480.57780806043945</v>
      </c>
      <c r="R82" s="3">
        <v>485.21640431448145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458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13067.010421232464</v>
      </c>
      <c r="D2" s="30">
        <v>14046.280092663017</v>
      </c>
      <c r="E2" s="30">
        <v>13450.08048896017</v>
      </c>
      <c r="F2" s="30">
        <v>15038.770632023441</v>
      </c>
      <c r="G2" s="30">
        <v>14798.828634246633</v>
      </c>
      <c r="H2" s="30">
        <v>16296.543469175738</v>
      </c>
      <c r="I2" s="30">
        <v>13918.501574635744</v>
      </c>
      <c r="J2" s="30">
        <v>14277.781768086599</v>
      </c>
      <c r="K2" s="30">
        <v>16181.661208164353</v>
      </c>
      <c r="L2" s="30">
        <v>12975.77153441018</v>
      </c>
      <c r="M2" s="30">
        <v>14278.563626101944</v>
      </c>
      <c r="N2" s="30">
        <v>14301.96832002295</v>
      </c>
      <c r="O2" s="30">
        <v>14288.968496575269</v>
      </c>
      <c r="P2" s="30">
        <v>14183.530916568987</v>
      </c>
      <c r="Q2" s="30">
        <v>14191.000578625617</v>
      </c>
      <c r="R2" s="30">
        <v>13765.194899411203</v>
      </c>
    </row>
    <row r="3" spans="1:18" ht="11.25" customHeight="1" x14ac:dyDescent="0.25">
      <c r="A3" s="46" t="s">
        <v>4</v>
      </c>
      <c r="B3" s="47" t="s">
        <v>5</v>
      </c>
      <c r="C3" s="4">
        <v>421.35583558109641</v>
      </c>
      <c r="D3" s="4">
        <v>475.01348487642133</v>
      </c>
      <c r="E3" s="4">
        <v>553.63489594873295</v>
      </c>
      <c r="F3" s="4">
        <v>677.75863139123737</v>
      </c>
      <c r="G3" s="4">
        <v>770.03349713507043</v>
      </c>
      <c r="H3" s="4">
        <v>858.92115495431688</v>
      </c>
      <c r="I3" s="4">
        <v>523.16635098442214</v>
      </c>
      <c r="J3" s="4">
        <v>1304.0510848133176</v>
      </c>
      <c r="K3" s="4">
        <v>1920.0989845674642</v>
      </c>
      <c r="L3" s="4">
        <v>1000.0083882128577</v>
      </c>
      <c r="M3" s="4">
        <v>1461.3989938757434</v>
      </c>
      <c r="N3" s="4">
        <v>1717.8750881969668</v>
      </c>
      <c r="O3" s="4">
        <v>1780.621901947937</v>
      </c>
      <c r="P3" s="4">
        <v>1860.7266625730097</v>
      </c>
      <c r="Q3" s="4">
        <v>2193.7247923125237</v>
      </c>
      <c r="R3" s="4">
        <v>1838.8116281093337</v>
      </c>
    </row>
    <row r="4" spans="1:18" ht="11.25" customHeight="1" x14ac:dyDescent="0.25">
      <c r="A4" s="48" t="s">
        <v>304</v>
      </c>
      <c r="B4" s="49" t="s">
        <v>305</v>
      </c>
      <c r="C4" s="3">
        <v>353.01031106478075</v>
      </c>
      <c r="D4" s="3">
        <v>405.16922702132376</v>
      </c>
      <c r="E4" s="3">
        <v>481.42385595721794</v>
      </c>
      <c r="F4" s="3">
        <v>579.75893220060107</v>
      </c>
      <c r="G4" s="3">
        <v>600.51467357818376</v>
      </c>
      <c r="H4" s="3">
        <v>726.13863279564475</v>
      </c>
      <c r="I4" s="3">
        <v>442.12633941929266</v>
      </c>
      <c r="J4" s="3">
        <v>954.09994381609818</v>
      </c>
      <c r="K4" s="3">
        <v>1436.2256599046489</v>
      </c>
      <c r="L4" s="3">
        <v>613.13621068042335</v>
      </c>
      <c r="M4" s="3">
        <v>960.94349258485829</v>
      </c>
      <c r="N4" s="3">
        <v>1154.1794093251558</v>
      </c>
      <c r="O4" s="3">
        <v>1183.8201017557424</v>
      </c>
      <c r="P4" s="3">
        <v>1126.2541596643434</v>
      </c>
      <c r="Q4" s="3">
        <v>1352.0558013950306</v>
      </c>
      <c r="R4" s="3">
        <v>1048.7112920277539</v>
      </c>
    </row>
    <row r="5" spans="1:18" ht="11.25" customHeight="1" x14ac:dyDescent="0.25">
      <c r="A5" s="50" t="s">
        <v>306</v>
      </c>
      <c r="B5" s="51" t="s">
        <v>307</v>
      </c>
      <c r="C5" s="2">
        <v>330.11313504343474</v>
      </c>
      <c r="D5" s="2">
        <v>380.97319840354658</v>
      </c>
      <c r="E5" s="2">
        <v>454.93172602318282</v>
      </c>
      <c r="F5" s="2">
        <v>545.88797146194372</v>
      </c>
      <c r="G5" s="2">
        <v>544.5607903357029</v>
      </c>
      <c r="H5" s="2">
        <v>676.36076151133625</v>
      </c>
      <c r="I5" s="2">
        <v>405.82016601698558</v>
      </c>
      <c r="J5" s="2">
        <v>879.0403201041479</v>
      </c>
      <c r="K5" s="2">
        <v>1355.4221874680636</v>
      </c>
      <c r="L5" s="2">
        <v>551.12547349043507</v>
      </c>
      <c r="M5" s="2">
        <v>892.37033467066556</v>
      </c>
      <c r="N5" s="2">
        <v>1089.3661960892948</v>
      </c>
      <c r="O5" s="2">
        <v>1117.5677000113435</v>
      </c>
      <c r="P5" s="2">
        <v>1048.2494922775286</v>
      </c>
      <c r="Q5" s="2">
        <v>1263.7026159270636</v>
      </c>
      <c r="R5" s="2">
        <v>956.59923885796695</v>
      </c>
    </row>
    <row r="6" spans="1:18" ht="11.25" customHeight="1" x14ac:dyDescent="0.25">
      <c r="A6" s="52" t="s">
        <v>6</v>
      </c>
      <c r="B6" s="53" t="s">
        <v>7</v>
      </c>
      <c r="C6" s="1">
        <v>1.6190573905709438E-2</v>
      </c>
      <c r="D6" s="1">
        <v>1.1481605825512125E-2</v>
      </c>
      <c r="E6" s="1">
        <v>30.536236767028598</v>
      </c>
      <c r="F6" s="1">
        <v>41.562401497118202</v>
      </c>
      <c r="G6" s="1">
        <v>20.100911988485962</v>
      </c>
      <c r="H6" s="1">
        <v>5.4184081100126917</v>
      </c>
      <c r="I6" s="1">
        <v>13.022543447571138</v>
      </c>
      <c r="J6" s="1">
        <v>22.110265366422372</v>
      </c>
      <c r="K6" s="1">
        <v>50.607978055427886</v>
      </c>
      <c r="L6" s="1">
        <v>34.903154912841977</v>
      </c>
      <c r="M6" s="1">
        <v>144.94873481985462</v>
      </c>
      <c r="N6" s="1">
        <v>93.356566390198566</v>
      </c>
      <c r="O6" s="1">
        <v>99.199456047326791</v>
      </c>
      <c r="P6" s="1">
        <v>70.277958308030449</v>
      </c>
      <c r="Q6" s="1">
        <v>33.953203760077578</v>
      </c>
      <c r="R6" s="1">
        <v>51.61604594300033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1.0338803091725046</v>
      </c>
      <c r="K7" s="1">
        <v>0</v>
      </c>
      <c r="L7" s="1">
        <v>0</v>
      </c>
      <c r="M7" s="1">
        <v>0</v>
      </c>
      <c r="N7" s="1">
        <v>0</v>
      </c>
      <c r="O7" s="1">
        <v>23.646409758704735</v>
      </c>
      <c r="P7" s="1">
        <v>17.258815624197304</v>
      </c>
      <c r="Q7" s="1">
        <v>0.77448112774998923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312.17679848919278</v>
      </c>
      <c r="D8" s="1">
        <v>375.45166065472722</v>
      </c>
      <c r="E8" s="1">
        <v>415.36229143153582</v>
      </c>
      <c r="F8" s="1">
        <v>486.50462452941719</v>
      </c>
      <c r="G8" s="1">
        <v>510.97440950521087</v>
      </c>
      <c r="H8" s="1">
        <v>658.21818946372161</v>
      </c>
      <c r="I8" s="1">
        <v>351.86930776796589</v>
      </c>
      <c r="J8" s="1">
        <v>794.37493905930421</v>
      </c>
      <c r="K8" s="1">
        <v>1252.4793461359275</v>
      </c>
      <c r="L8" s="1">
        <v>468.91775087798607</v>
      </c>
      <c r="M8" s="1">
        <v>705.23204242806821</v>
      </c>
      <c r="N8" s="1">
        <v>953.04547404135155</v>
      </c>
      <c r="O8" s="1">
        <v>876.74677734701891</v>
      </c>
      <c r="P8" s="1">
        <v>858.07041560825701</v>
      </c>
      <c r="Q8" s="1">
        <v>1149.0147022882857</v>
      </c>
      <c r="R8" s="1">
        <v>831.66058163636069</v>
      </c>
    </row>
    <row r="9" spans="1:18" ht="11.25" customHeight="1" x14ac:dyDescent="0.25">
      <c r="A9" s="52" t="s">
        <v>12</v>
      </c>
      <c r="B9" s="53" t="s">
        <v>13</v>
      </c>
      <c r="C9" s="1">
        <v>17.920145980336251</v>
      </c>
      <c r="D9" s="1">
        <v>5.5100561429938528</v>
      </c>
      <c r="E9" s="1">
        <v>9.0331978246184175</v>
      </c>
      <c r="F9" s="1">
        <v>17.82094543540833</v>
      </c>
      <c r="G9" s="1">
        <v>13.485468842006044</v>
      </c>
      <c r="H9" s="1">
        <v>12.724163937601972</v>
      </c>
      <c r="I9" s="1">
        <v>40.928314801448565</v>
      </c>
      <c r="J9" s="1">
        <v>61.521235369248785</v>
      </c>
      <c r="K9" s="1">
        <v>52.334863276708369</v>
      </c>
      <c r="L9" s="1">
        <v>47.304567699607091</v>
      </c>
      <c r="M9" s="1">
        <v>42.189557422742674</v>
      </c>
      <c r="N9" s="1">
        <v>42.964155657744669</v>
      </c>
      <c r="O9" s="1">
        <v>117.97505685829304</v>
      </c>
      <c r="P9" s="1">
        <v>102.64230273704382</v>
      </c>
      <c r="Q9" s="1">
        <v>79.960228750950478</v>
      </c>
      <c r="R9" s="1">
        <v>73.322611278605933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0.19648651671762646</v>
      </c>
      <c r="H10" s="2">
        <v>7.864222268387315E-2</v>
      </c>
      <c r="I10" s="2">
        <v>2.5331312572877927E-2</v>
      </c>
      <c r="J10" s="2">
        <v>0</v>
      </c>
      <c r="K10" s="2">
        <v>0.26244797243906454</v>
      </c>
      <c r="L10" s="2">
        <v>0</v>
      </c>
      <c r="M10" s="2">
        <v>0</v>
      </c>
      <c r="N10" s="2">
        <v>0</v>
      </c>
      <c r="O10" s="2">
        <v>0.11295867931299955</v>
      </c>
      <c r="P10" s="2">
        <v>8.7562322792886893E-2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22.897176021345988</v>
      </c>
      <c r="D11" s="2">
        <v>24.196028617777209</v>
      </c>
      <c r="E11" s="2">
        <v>26.492129934035148</v>
      </c>
      <c r="F11" s="2">
        <v>33.870960738657331</v>
      </c>
      <c r="G11" s="2">
        <v>55.757396725763201</v>
      </c>
      <c r="H11" s="2">
        <v>49.699229061624592</v>
      </c>
      <c r="I11" s="2">
        <v>36.28084208973425</v>
      </c>
      <c r="J11" s="2">
        <v>75.059623711950238</v>
      </c>
      <c r="K11" s="2">
        <v>80.256354960777713</v>
      </c>
      <c r="L11" s="2">
        <v>61.834977089957953</v>
      </c>
      <c r="M11" s="2">
        <v>68.485263801777393</v>
      </c>
      <c r="N11" s="2">
        <v>64.562105134995264</v>
      </c>
      <c r="O11" s="2">
        <v>62.955921312424856</v>
      </c>
      <c r="P11" s="2">
        <v>76.47774624622545</v>
      </c>
      <c r="Q11" s="2">
        <v>86.571704106827767</v>
      </c>
      <c r="R11" s="2">
        <v>90.436569232346784</v>
      </c>
    </row>
    <row r="12" spans="1:18" ht="11.25" customHeight="1" x14ac:dyDescent="0.25">
      <c r="A12" s="52" t="s">
        <v>16</v>
      </c>
      <c r="B12" s="53" t="s">
        <v>17</v>
      </c>
      <c r="C12" s="1">
        <v>22.897176021345988</v>
      </c>
      <c r="D12" s="1">
        <v>24.196028617777209</v>
      </c>
      <c r="E12" s="1">
        <v>26.492129934035148</v>
      </c>
      <c r="F12" s="1">
        <v>33.870960738657331</v>
      </c>
      <c r="G12" s="1">
        <v>55.757396725763201</v>
      </c>
      <c r="H12" s="1">
        <v>49.699229061624592</v>
      </c>
      <c r="I12" s="1">
        <v>36.28084208973425</v>
      </c>
      <c r="J12" s="1">
        <v>75.059623711950238</v>
      </c>
      <c r="K12" s="1">
        <v>80.256354960777713</v>
      </c>
      <c r="L12" s="1">
        <v>61.834977089957953</v>
      </c>
      <c r="M12" s="1">
        <v>68.485263801777393</v>
      </c>
      <c r="N12" s="1">
        <v>64.562105134995264</v>
      </c>
      <c r="O12" s="1">
        <v>62.955921312424856</v>
      </c>
      <c r="P12" s="1">
        <v>76.47774624622545</v>
      </c>
      <c r="Q12" s="1">
        <v>86.571704106827767</v>
      </c>
      <c r="R12" s="1">
        <v>90.436569232346784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0.28466950336844221</v>
      </c>
      <c r="L14" s="2">
        <v>0.17576010003024814</v>
      </c>
      <c r="M14" s="2">
        <v>8.7894112415373621E-2</v>
      </c>
      <c r="N14" s="2">
        <v>0.25110810086571667</v>
      </c>
      <c r="O14" s="2">
        <v>3.183521752661155</v>
      </c>
      <c r="P14" s="2">
        <v>1.4393588177964891</v>
      </c>
      <c r="Q14" s="2">
        <v>1.7814813611391114</v>
      </c>
      <c r="R14" s="2">
        <v>1.675483937439963</v>
      </c>
    </row>
    <row r="15" spans="1:18" ht="11.25" customHeight="1" x14ac:dyDescent="0.25">
      <c r="A15" s="54" t="s">
        <v>310</v>
      </c>
      <c r="B15" s="49" t="s">
        <v>311</v>
      </c>
      <c r="C15" s="3">
        <v>49.518738138494641</v>
      </c>
      <c r="D15" s="3">
        <v>48.617871963370447</v>
      </c>
      <c r="E15" s="3">
        <v>60.810112489303741</v>
      </c>
      <c r="F15" s="3">
        <v>96.758121963948426</v>
      </c>
      <c r="G15" s="3">
        <v>157.70488146346258</v>
      </c>
      <c r="H15" s="3">
        <v>113.86544872312338</v>
      </c>
      <c r="I15" s="3">
        <v>66.149871669665472</v>
      </c>
      <c r="J15" s="3">
        <v>331.70724078057845</v>
      </c>
      <c r="K15" s="3">
        <v>458.59496675643999</v>
      </c>
      <c r="L15" s="3">
        <v>365.37526079314733</v>
      </c>
      <c r="M15" s="3">
        <v>485.26983740682493</v>
      </c>
      <c r="N15" s="3">
        <v>528.7743051036191</v>
      </c>
      <c r="O15" s="3">
        <v>578.95131370543822</v>
      </c>
      <c r="P15" s="3">
        <v>698.51322343204185</v>
      </c>
      <c r="Q15" s="3">
        <v>823.17464826903517</v>
      </c>
      <c r="R15" s="3">
        <v>784.44905168023035</v>
      </c>
    </row>
    <row r="16" spans="1:18" ht="11.25" customHeight="1" x14ac:dyDescent="0.25">
      <c r="A16" s="50" t="s">
        <v>22</v>
      </c>
      <c r="B16" s="51" t="s">
        <v>23</v>
      </c>
      <c r="C16" s="2">
        <v>5.0170332722198188E-2</v>
      </c>
      <c r="D16" s="2">
        <v>0.10651985629570242</v>
      </c>
      <c r="E16" s="2">
        <v>7.7451628398940988</v>
      </c>
      <c r="F16" s="2">
        <v>5.4923755497949989</v>
      </c>
      <c r="G16" s="2">
        <v>11.53657834107725</v>
      </c>
      <c r="H16" s="2">
        <v>2.3531431531038733</v>
      </c>
      <c r="I16" s="2">
        <v>0.27606260386138853</v>
      </c>
      <c r="J16" s="2">
        <v>3.3080920510675931</v>
      </c>
      <c r="K16" s="2">
        <v>44.92226925402278</v>
      </c>
      <c r="L16" s="2">
        <v>7.7207246842149546</v>
      </c>
      <c r="M16" s="2">
        <v>13.671957029504339</v>
      </c>
      <c r="N16" s="2">
        <v>14.978854288480958</v>
      </c>
      <c r="O16" s="2">
        <v>38.133672812779679</v>
      </c>
      <c r="P16" s="2">
        <v>35.363114142367984</v>
      </c>
      <c r="Q16" s="2">
        <v>39.631617833114035</v>
      </c>
      <c r="R16" s="2">
        <v>46.069384416100654</v>
      </c>
    </row>
    <row r="17" spans="1:18" ht="11.25" customHeight="1" x14ac:dyDescent="0.25">
      <c r="A17" s="55" t="s">
        <v>25</v>
      </c>
      <c r="B17" s="51" t="s">
        <v>26</v>
      </c>
      <c r="C17" s="2">
        <v>0.3310632120211971</v>
      </c>
      <c r="D17" s="2">
        <v>4.2884118217717671</v>
      </c>
      <c r="E17" s="2">
        <v>0.74778081693637632</v>
      </c>
      <c r="F17" s="2">
        <v>0.18227277595580033</v>
      </c>
      <c r="G17" s="2">
        <v>1.3178509614751688</v>
      </c>
      <c r="H17" s="2">
        <v>0.83521110285041866</v>
      </c>
      <c r="I17" s="2">
        <v>0.71344645009204788</v>
      </c>
      <c r="J17" s="2">
        <v>0.66869647683408517</v>
      </c>
      <c r="K17" s="2">
        <v>1.0493739862802711</v>
      </c>
      <c r="L17" s="2">
        <v>6.6822370832845243E-2</v>
      </c>
      <c r="M17" s="2">
        <v>0.22343786141119468</v>
      </c>
      <c r="N17" s="2">
        <v>0.55429055256480075</v>
      </c>
      <c r="O17" s="2">
        <v>0.6465498210823879</v>
      </c>
      <c r="P17" s="2">
        <v>0.47028589609941479</v>
      </c>
      <c r="Q17" s="2">
        <v>0.54214744083680999</v>
      </c>
      <c r="R17" s="2">
        <v>0.49502916948483061</v>
      </c>
    </row>
    <row r="18" spans="1:18" ht="11.25" customHeight="1" x14ac:dyDescent="0.25">
      <c r="A18" s="56" t="s">
        <v>312</v>
      </c>
      <c r="B18" s="51" t="s">
        <v>24</v>
      </c>
      <c r="C18" s="2">
        <v>49.137504593751245</v>
      </c>
      <c r="D18" s="2">
        <v>44.222940285302975</v>
      </c>
      <c r="E18" s="2">
        <v>52.317168832473264</v>
      </c>
      <c r="F18" s="2">
        <v>91.083473638197631</v>
      </c>
      <c r="G18" s="2">
        <v>144.85045216091018</v>
      </c>
      <c r="H18" s="2">
        <v>110.67709446716908</v>
      </c>
      <c r="I18" s="2">
        <v>65.160362615712032</v>
      </c>
      <c r="J18" s="2">
        <v>327.73045225267674</v>
      </c>
      <c r="K18" s="2">
        <v>412.62332351613691</v>
      </c>
      <c r="L18" s="2">
        <v>357.58771373809958</v>
      </c>
      <c r="M18" s="2">
        <v>471.37444251590944</v>
      </c>
      <c r="N18" s="2">
        <v>513.24116026257332</v>
      </c>
      <c r="O18" s="2">
        <v>540.17109107157614</v>
      </c>
      <c r="P18" s="2">
        <v>662.67982339357445</v>
      </c>
      <c r="Q18" s="2">
        <v>783.00088299508423</v>
      </c>
      <c r="R18" s="2">
        <v>737.88463809464486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18.826786377820998</v>
      </c>
      <c r="D20" s="3">
        <v>21.226385891727119</v>
      </c>
      <c r="E20" s="3">
        <v>11.40092750221134</v>
      </c>
      <c r="F20" s="3">
        <v>1.2415772266878844</v>
      </c>
      <c r="G20" s="3">
        <v>11.813942093424048</v>
      </c>
      <c r="H20" s="3">
        <v>18.917073435548765</v>
      </c>
      <c r="I20" s="3">
        <v>14.890139895463983</v>
      </c>
      <c r="J20" s="3">
        <v>18.243900216641237</v>
      </c>
      <c r="K20" s="3">
        <v>25.278357906375287</v>
      </c>
      <c r="L20" s="3">
        <v>21.496916739286959</v>
      </c>
      <c r="M20" s="3">
        <v>15.185663884060139</v>
      </c>
      <c r="N20" s="3">
        <v>34.921373768191806</v>
      </c>
      <c r="O20" s="3">
        <v>17.850486486756278</v>
      </c>
      <c r="P20" s="3">
        <v>35.959279476624197</v>
      </c>
      <c r="Q20" s="3">
        <v>18.49434264845781</v>
      </c>
      <c r="R20" s="3">
        <v>5.6512844013493435</v>
      </c>
    </row>
    <row r="21" spans="1:18" ht="11.25" customHeight="1" x14ac:dyDescent="0.25">
      <c r="A21" s="46" t="s">
        <v>31</v>
      </c>
      <c r="B21" s="47" t="s">
        <v>32</v>
      </c>
      <c r="C21" s="4">
        <v>2151.7890098066059</v>
      </c>
      <c r="D21" s="4">
        <v>2089.8976874145415</v>
      </c>
      <c r="E21" s="4">
        <v>2268.4201209261691</v>
      </c>
      <c r="F21" s="4">
        <v>2342.9312994752781</v>
      </c>
      <c r="G21" s="4">
        <v>2443.804971624772</v>
      </c>
      <c r="H21" s="4">
        <v>2523.584684785239</v>
      </c>
      <c r="I21" s="4">
        <v>2025.5996161366315</v>
      </c>
      <c r="J21" s="4">
        <v>2361.0470141251308</v>
      </c>
      <c r="K21" s="4">
        <v>2598.8366258928286</v>
      </c>
      <c r="L21" s="4">
        <v>2774.0502005649978</v>
      </c>
      <c r="M21" s="4">
        <v>2841.0793090915081</v>
      </c>
      <c r="N21" s="4">
        <v>2765.3866284739202</v>
      </c>
      <c r="O21" s="4">
        <v>2417.0168456893825</v>
      </c>
      <c r="P21" s="4">
        <v>1916.7056733404957</v>
      </c>
      <c r="Q21" s="4">
        <v>1903.4191904406293</v>
      </c>
      <c r="R21" s="4">
        <v>2426.9687000058293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2.3743418900539903</v>
      </c>
      <c r="Q22" s="3">
        <v>2.372655797634613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2.3743418900539903</v>
      </c>
      <c r="Q23" s="2">
        <v>2.372655797634613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2.3743418900539903</v>
      </c>
      <c r="Q24" s="1">
        <v>2.372655797634613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2151.7890098066059</v>
      </c>
      <c r="D30" s="3">
        <v>2089.8976874145415</v>
      </c>
      <c r="E30" s="3">
        <v>2268.4201209261691</v>
      </c>
      <c r="F30" s="3">
        <v>2342.9312994752781</v>
      </c>
      <c r="G30" s="3">
        <v>2443.804971624772</v>
      </c>
      <c r="H30" s="3">
        <v>2523.584684785239</v>
      </c>
      <c r="I30" s="3">
        <v>2025.5996161366315</v>
      </c>
      <c r="J30" s="3">
        <v>2361.0470141251308</v>
      </c>
      <c r="K30" s="3">
        <v>2598.8366258928286</v>
      </c>
      <c r="L30" s="3">
        <v>2774.0502005649978</v>
      </c>
      <c r="M30" s="3">
        <v>2841.0793090915081</v>
      </c>
      <c r="N30" s="3">
        <v>2765.3866284739202</v>
      </c>
      <c r="O30" s="3">
        <v>2417.0168456893825</v>
      </c>
      <c r="P30" s="3">
        <v>1914.3313314504417</v>
      </c>
      <c r="Q30" s="3">
        <v>1901.0465346429946</v>
      </c>
      <c r="R30" s="3">
        <v>2426.9687000058293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478.37151732046834</v>
      </c>
      <c r="D34" s="2">
        <v>454.28349074424034</v>
      </c>
      <c r="E34" s="2">
        <v>563.79024755876026</v>
      </c>
      <c r="F34" s="2">
        <v>472.44773503730949</v>
      </c>
      <c r="G34" s="2">
        <v>419.2092598131934</v>
      </c>
      <c r="H34" s="2">
        <v>380.25080401891586</v>
      </c>
      <c r="I34" s="2">
        <v>370.37798319281211</v>
      </c>
      <c r="J34" s="2">
        <v>337.51802605502729</v>
      </c>
      <c r="K34" s="2">
        <v>291.77161228724333</v>
      </c>
      <c r="L34" s="2">
        <v>263.89249000000001</v>
      </c>
      <c r="M34" s="2">
        <v>272.63622609797972</v>
      </c>
      <c r="N34" s="2">
        <v>231.9683867035335</v>
      </c>
      <c r="O34" s="2">
        <v>203.87273923575793</v>
      </c>
      <c r="P34" s="2">
        <v>175.07105031160793</v>
      </c>
      <c r="Q34" s="2">
        <v>150.84144943381955</v>
      </c>
      <c r="R34" s="2">
        <v>220.26534539041774</v>
      </c>
    </row>
    <row r="35" spans="1:18" ht="11.25" customHeight="1" x14ac:dyDescent="0.25">
      <c r="A35" s="50" t="s">
        <v>324</v>
      </c>
      <c r="B35" s="51" t="s">
        <v>325</v>
      </c>
      <c r="C35" s="2">
        <v>6.8655625272930232E-2</v>
      </c>
      <c r="D35" s="2">
        <v>0.21537561105055827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6.8655625272930232E-2</v>
      </c>
      <c r="D36" s="1">
        <v>0.21537561105055827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0.36993549615295196</v>
      </c>
      <c r="P38" s="2">
        <v>0</v>
      </c>
      <c r="Q38" s="2">
        <v>0</v>
      </c>
      <c r="R38" s="2">
        <v>0.19676742328296726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0.36993549615295196</v>
      </c>
      <c r="P41" s="1">
        <v>0</v>
      </c>
      <c r="Q41" s="1">
        <v>0</v>
      </c>
      <c r="R41" s="1">
        <v>0.19676742328296726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607.01558960985551</v>
      </c>
      <c r="D43" s="2">
        <v>798.54022613038501</v>
      </c>
      <c r="E43" s="2">
        <v>702.55284520414045</v>
      </c>
      <c r="F43" s="2">
        <v>626.77333084373947</v>
      </c>
      <c r="G43" s="2">
        <v>604.5624139769003</v>
      </c>
      <c r="H43" s="2">
        <v>789.19271823448719</v>
      </c>
      <c r="I43" s="2">
        <v>655.94642147475281</v>
      </c>
      <c r="J43" s="2">
        <v>784.94663133822166</v>
      </c>
      <c r="K43" s="2">
        <v>905.98006437993399</v>
      </c>
      <c r="L43" s="2">
        <v>865.96962321980504</v>
      </c>
      <c r="M43" s="2">
        <v>849.05435108638108</v>
      </c>
      <c r="N43" s="2">
        <v>735.89966101551147</v>
      </c>
      <c r="O43" s="2">
        <v>677.02253309613764</v>
      </c>
      <c r="P43" s="2">
        <v>647.31362591578772</v>
      </c>
      <c r="Q43" s="2">
        <v>599.5949695671568</v>
      </c>
      <c r="R43" s="2">
        <v>650.27137379002534</v>
      </c>
    </row>
    <row r="44" spans="1:18" ht="11.25" customHeight="1" x14ac:dyDescent="0.25">
      <c r="A44" s="50" t="s">
        <v>328</v>
      </c>
      <c r="B44" s="51" t="s">
        <v>61</v>
      </c>
      <c r="C44" s="2">
        <v>1055.7987994782495</v>
      </c>
      <c r="D44" s="2">
        <v>798.72295268403161</v>
      </c>
      <c r="E44" s="2">
        <v>960.71814568015554</v>
      </c>
      <c r="F44" s="2">
        <v>1171.3916456930592</v>
      </c>
      <c r="G44" s="2">
        <v>1341.6757486070392</v>
      </c>
      <c r="H44" s="2">
        <v>1061.4401073778843</v>
      </c>
      <c r="I44" s="2">
        <v>942.78424976539566</v>
      </c>
      <c r="J44" s="2">
        <v>1161.3293156164666</v>
      </c>
      <c r="K44" s="2">
        <v>1257.6191441403405</v>
      </c>
      <c r="L44" s="2">
        <v>1041.7522249398155</v>
      </c>
      <c r="M44" s="2">
        <v>808.74607692093775</v>
      </c>
      <c r="N44" s="2">
        <v>699.57411114843205</v>
      </c>
      <c r="O44" s="2">
        <v>459.75290653896661</v>
      </c>
      <c r="P44" s="2">
        <v>364.89217534198798</v>
      </c>
      <c r="Q44" s="2">
        <v>272.4248590305827</v>
      </c>
      <c r="R44" s="2">
        <v>356.16298291648638</v>
      </c>
    </row>
    <row r="45" spans="1:18" ht="11.25" customHeight="1" x14ac:dyDescent="0.25">
      <c r="A45" s="50" t="s">
        <v>329</v>
      </c>
      <c r="B45" s="51" t="s">
        <v>330</v>
      </c>
      <c r="C45" s="2">
        <v>10.5344477727597</v>
      </c>
      <c r="D45" s="2">
        <v>38.135642244833925</v>
      </c>
      <c r="E45" s="2">
        <v>41.358882483113234</v>
      </c>
      <c r="F45" s="2">
        <v>72.318587901169906</v>
      </c>
      <c r="G45" s="2">
        <v>78.357549227639026</v>
      </c>
      <c r="H45" s="2">
        <v>292.70105515395136</v>
      </c>
      <c r="I45" s="2">
        <v>56.490961703670948</v>
      </c>
      <c r="J45" s="2">
        <v>77.253041115415328</v>
      </c>
      <c r="K45" s="2">
        <v>143.46580508531088</v>
      </c>
      <c r="L45" s="2">
        <v>602.43586240537729</v>
      </c>
      <c r="M45" s="2">
        <v>910.64265498620932</v>
      </c>
      <c r="N45" s="2">
        <v>1097.9444696064431</v>
      </c>
      <c r="O45" s="2">
        <v>1075.9987313223673</v>
      </c>
      <c r="P45" s="2">
        <v>727.05447988105823</v>
      </c>
      <c r="Q45" s="2">
        <v>878.18525661143542</v>
      </c>
      <c r="R45" s="2">
        <v>1200.0722304856167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10.5344477727597</v>
      </c>
      <c r="D49" s="1">
        <v>38.135642244833925</v>
      </c>
      <c r="E49" s="1">
        <v>41.358882483113234</v>
      </c>
      <c r="F49" s="1">
        <v>69.312977269758775</v>
      </c>
      <c r="G49" s="1">
        <v>76.623299761549447</v>
      </c>
      <c r="H49" s="1">
        <v>263.05640146931307</v>
      </c>
      <c r="I49" s="1">
        <v>56.490961703670948</v>
      </c>
      <c r="J49" s="1">
        <v>77.253041115415328</v>
      </c>
      <c r="K49" s="1">
        <v>139.1009071249959</v>
      </c>
      <c r="L49" s="1">
        <v>602.43586240537729</v>
      </c>
      <c r="M49" s="1">
        <v>910.64265498620932</v>
      </c>
      <c r="N49" s="1">
        <v>1097.9444696064431</v>
      </c>
      <c r="O49" s="1">
        <v>1075.9987313223673</v>
      </c>
      <c r="P49" s="1">
        <v>727.05447988105823</v>
      </c>
      <c r="Q49" s="1">
        <v>876.31815787076675</v>
      </c>
      <c r="R49" s="1">
        <v>1198.5220378745266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3.0056106314111313</v>
      </c>
      <c r="G51" s="1">
        <v>1.734249466089574</v>
      </c>
      <c r="H51" s="1">
        <v>29.644653684638275</v>
      </c>
      <c r="I51" s="1">
        <v>0</v>
      </c>
      <c r="J51" s="1">
        <v>0</v>
      </c>
      <c r="K51" s="1">
        <v>4.3648979603149867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1.8670987406686734</v>
      </c>
      <c r="R51" s="1">
        <v>1.5501926110899973</v>
      </c>
    </row>
    <row r="52" spans="1:18" ht="11.25" customHeight="1" x14ac:dyDescent="0.25">
      <c r="A52" s="46" t="s">
        <v>74</v>
      </c>
      <c r="B52" s="47" t="s">
        <v>75</v>
      </c>
      <c r="C52" s="4">
        <v>8255.0411934452932</v>
      </c>
      <c r="D52" s="4">
        <v>9052.6237561809685</v>
      </c>
      <c r="E52" s="4">
        <v>8200.6366593034145</v>
      </c>
      <c r="F52" s="4">
        <v>9363.373961038209</v>
      </c>
      <c r="G52" s="4">
        <v>8772.5450045614743</v>
      </c>
      <c r="H52" s="4">
        <v>9537.251099757359</v>
      </c>
      <c r="I52" s="4">
        <v>8349.3970454116152</v>
      </c>
      <c r="J52" s="4">
        <v>7835.4561709039772</v>
      </c>
      <c r="K52" s="4">
        <v>8371.7018999173997</v>
      </c>
      <c r="L52" s="4">
        <v>6404.4242038506009</v>
      </c>
      <c r="M52" s="4">
        <v>6870.9225299382942</v>
      </c>
      <c r="N52" s="4">
        <v>6577.2938561522533</v>
      </c>
      <c r="O52" s="4">
        <v>6845.2766537880843</v>
      </c>
      <c r="P52" s="4">
        <v>7112.4291030875056</v>
      </c>
      <c r="Q52" s="4">
        <v>6963.9726301841774</v>
      </c>
      <c r="R52" s="4">
        <v>6148.3476885567625</v>
      </c>
    </row>
    <row r="53" spans="1:18" ht="11.25" customHeight="1" x14ac:dyDescent="0.25">
      <c r="A53" s="48" t="s">
        <v>76</v>
      </c>
      <c r="B53" s="49" t="s">
        <v>77</v>
      </c>
      <c r="C53" s="3">
        <v>8251.5408495589654</v>
      </c>
      <c r="D53" s="3">
        <v>9048.4837342280916</v>
      </c>
      <c r="E53" s="3">
        <v>8195.2712129668816</v>
      </c>
      <c r="F53" s="3">
        <v>9360.3953877416898</v>
      </c>
      <c r="G53" s="3">
        <v>8768.4187629355947</v>
      </c>
      <c r="H53" s="3">
        <v>9534.013391472281</v>
      </c>
      <c r="I53" s="3">
        <v>8347.8515988108938</v>
      </c>
      <c r="J53" s="3">
        <v>7834.4904740099873</v>
      </c>
      <c r="K53" s="3">
        <v>8371.7018999173997</v>
      </c>
      <c r="L53" s="3">
        <v>6400.6573581063158</v>
      </c>
      <c r="M53" s="3">
        <v>6867.653741466258</v>
      </c>
      <c r="N53" s="3">
        <v>6574.2925449761042</v>
      </c>
      <c r="O53" s="3">
        <v>6842.4222991300221</v>
      </c>
      <c r="P53" s="3">
        <v>7111.0102727337262</v>
      </c>
      <c r="Q53" s="3">
        <v>6959.9868287440831</v>
      </c>
      <c r="R53" s="3">
        <v>6132.7255944979906</v>
      </c>
    </row>
    <row r="54" spans="1:18" ht="11.25" customHeight="1" x14ac:dyDescent="0.25">
      <c r="A54" s="48" t="s">
        <v>331</v>
      </c>
      <c r="B54" s="49" t="s">
        <v>332</v>
      </c>
      <c r="C54" s="3">
        <v>3.5003438863268492</v>
      </c>
      <c r="D54" s="3">
        <v>4.1400219528763778</v>
      </c>
      <c r="E54" s="3">
        <v>5.3654463365320053</v>
      </c>
      <c r="F54" s="3">
        <v>2.9785732965194462</v>
      </c>
      <c r="G54" s="3">
        <v>4.1262416258797945</v>
      </c>
      <c r="H54" s="3">
        <v>3.2377082850786572</v>
      </c>
      <c r="I54" s="3">
        <v>1.545446600720634</v>
      </c>
      <c r="J54" s="3">
        <v>0.96569689398939218</v>
      </c>
      <c r="K54" s="3">
        <v>0</v>
      </c>
      <c r="L54" s="3">
        <v>3.7668457442850674</v>
      </c>
      <c r="M54" s="3">
        <v>3.2687884720358227</v>
      </c>
      <c r="N54" s="3">
        <v>3.0013111761493061</v>
      </c>
      <c r="O54" s="3">
        <v>2.8543546580622898</v>
      </c>
      <c r="P54" s="3">
        <v>1.4188303537794358</v>
      </c>
      <c r="Q54" s="3">
        <v>3.985801440094725</v>
      </c>
      <c r="R54" s="3">
        <v>15.622094058771433</v>
      </c>
    </row>
    <row r="55" spans="1:18" ht="11.25" customHeight="1" x14ac:dyDescent="0.25">
      <c r="A55" s="50" t="s">
        <v>78</v>
      </c>
      <c r="B55" s="51" t="s">
        <v>79</v>
      </c>
      <c r="C55" s="2">
        <v>3.5003438863268492</v>
      </c>
      <c r="D55" s="2">
        <v>4.1400219528763778</v>
      </c>
      <c r="E55" s="2">
        <v>5.3654463365320053</v>
      </c>
      <c r="F55" s="2">
        <v>2.9785732965194462</v>
      </c>
      <c r="G55" s="2">
        <v>4.1262416258797945</v>
      </c>
      <c r="H55" s="2">
        <v>3.2377082850786572</v>
      </c>
      <c r="I55" s="2">
        <v>1.545446600720634</v>
      </c>
      <c r="J55" s="2">
        <v>0.96569689398939218</v>
      </c>
      <c r="K55" s="2">
        <v>0</v>
      </c>
      <c r="L55" s="2">
        <v>3.7668457442850674</v>
      </c>
      <c r="M55" s="2">
        <v>3.2687884720358227</v>
      </c>
      <c r="N55" s="2">
        <v>3.0013111761493061</v>
      </c>
      <c r="O55" s="2">
        <v>2.8543546580622898</v>
      </c>
      <c r="P55" s="2">
        <v>1.4188303537794358</v>
      </c>
      <c r="Q55" s="2">
        <v>3.7990031479794912</v>
      </c>
      <c r="R55" s="2">
        <v>8.387181705206741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0.18679829211523397</v>
      </c>
      <c r="R58" s="2">
        <v>7.2349123535646918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64.951270874680148</v>
      </c>
      <c r="D60" s="4">
        <v>79.010086186322468</v>
      </c>
      <c r="E60" s="4">
        <v>68.42153356285003</v>
      </c>
      <c r="F60" s="4">
        <v>65.88454679023593</v>
      </c>
      <c r="G60" s="4">
        <v>116.98727222228392</v>
      </c>
      <c r="H60" s="4">
        <v>131.87187125825827</v>
      </c>
      <c r="I60" s="4">
        <v>105.55187994053911</v>
      </c>
      <c r="J60" s="4">
        <v>133.22803511225018</v>
      </c>
      <c r="K60" s="4">
        <v>138.30484295464655</v>
      </c>
      <c r="L60" s="4">
        <v>89.437699115344074</v>
      </c>
      <c r="M60" s="4">
        <v>114.67968876702142</v>
      </c>
      <c r="N60" s="4">
        <v>124.31931412837564</v>
      </c>
      <c r="O60" s="4">
        <v>139.71659246424119</v>
      </c>
      <c r="P60" s="4">
        <v>143.32727312554141</v>
      </c>
      <c r="Q60" s="4">
        <v>151.46690212004714</v>
      </c>
      <c r="R60" s="4">
        <v>167.5724175198369</v>
      </c>
    </row>
    <row r="61" spans="1:18" ht="11.25" customHeight="1" x14ac:dyDescent="0.25">
      <c r="A61" s="46" t="s">
        <v>89</v>
      </c>
      <c r="B61" s="47" t="s">
        <v>90</v>
      </c>
      <c r="C61" s="4">
        <v>0.26273562295257591</v>
      </c>
      <c r="D61" s="4">
        <v>6.6176600000000176</v>
      </c>
      <c r="E61" s="4">
        <v>5.5017399999999812</v>
      </c>
      <c r="F61" s="4">
        <v>78.769374525406064</v>
      </c>
      <c r="G61" s="4">
        <v>205.46469814604575</v>
      </c>
      <c r="H61" s="4">
        <v>422.89410243368513</v>
      </c>
      <c r="I61" s="4">
        <v>353.30983379865631</v>
      </c>
      <c r="J61" s="4">
        <v>78.599681445850464</v>
      </c>
      <c r="K61" s="4">
        <v>354.00727207018713</v>
      </c>
      <c r="L61" s="4">
        <v>351.64200337458624</v>
      </c>
      <c r="M61" s="4">
        <v>447.70823953190171</v>
      </c>
      <c r="N61" s="4">
        <v>567.82735814774344</v>
      </c>
      <c r="O61" s="4">
        <v>393.71191162721243</v>
      </c>
      <c r="P61" s="4">
        <v>474.80540747324522</v>
      </c>
      <c r="Q61" s="4">
        <v>404.26456301539491</v>
      </c>
      <c r="R61" s="4">
        <v>564.44487346732319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1.5524899597065064E-2</v>
      </c>
      <c r="I64" s="3">
        <v>0</v>
      </c>
      <c r="J64" s="3">
        <v>0</v>
      </c>
      <c r="K64" s="3">
        <v>0</v>
      </c>
      <c r="L64" s="3">
        <v>0</v>
      </c>
      <c r="M64" s="3">
        <v>3.0688863932983871E-2</v>
      </c>
      <c r="N64" s="3">
        <v>3.2372215381413556E-2</v>
      </c>
      <c r="O64" s="3">
        <v>3.2433295227090389E-2</v>
      </c>
      <c r="P64" s="3">
        <v>3.187779682566632E-2</v>
      </c>
      <c r="Q64" s="3">
        <v>3.2156361348496261E-2</v>
      </c>
      <c r="R64" s="3">
        <v>3.2536841267111219E-2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1.5524899597065064E-2</v>
      </c>
      <c r="I65" s="2">
        <v>0</v>
      </c>
      <c r="J65" s="2">
        <v>0</v>
      </c>
      <c r="K65" s="2">
        <v>0</v>
      </c>
      <c r="L65" s="2">
        <v>0</v>
      </c>
      <c r="M65" s="2">
        <v>3.0688863932983871E-2</v>
      </c>
      <c r="N65" s="2">
        <v>3.2372215381413556E-2</v>
      </c>
      <c r="O65" s="2">
        <v>3.2433295227090389E-2</v>
      </c>
      <c r="P65" s="2">
        <v>3.187779682566632E-2</v>
      </c>
      <c r="Q65" s="2">
        <v>3.2156361348496261E-2</v>
      </c>
      <c r="R65" s="2">
        <v>3.2536841267111219E-2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0.26273562295257591</v>
      </c>
      <c r="D68" s="3">
        <v>6.6176600000000176</v>
      </c>
      <c r="E68" s="3">
        <v>5.5017399999999812</v>
      </c>
      <c r="F68" s="3">
        <v>78.672831803270711</v>
      </c>
      <c r="G68" s="3">
        <v>205.39268069723363</v>
      </c>
      <c r="H68" s="3">
        <v>422.77132835912732</v>
      </c>
      <c r="I68" s="3">
        <v>353.22733016567571</v>
      </c>
      <c r="J68" s="3">
        <v>78.470079994465479</v>
      </c>
      <c r="K68" s="3">
        <v>353.86874478433367</v>
      </c>
      <c r="L68" s="3">
        <v>351.51086099926806</v>
      </c>
      <c r="M68" s="3">
        <v>447.53462335054104</v>
      </c>
      <c r="N68" s="3">
        <v>567.61790394908155</v>
      </c>
      <c r="O68" s="3">
        <v>393.62410283094306</v>
      </c>
      <c r="P68" s="3">
        <v>474.77352967641957</v>
      </c>
      <c r="Q68" s="3">
        <v>404.23240665404643</v>
      </c>
      <c r="R68" s="3">
        <v>564.41233662605612</v>
      </c>
    </row>
    <row r="69" spans="1:18" ht="11.25" customHeight="1" x14ac:dyDescent="0.25">
      <c r="A69" s="50" t="s">
        <v>559</v>
      </c>
      <c r="B69" s="51" t="s">
        <v>101</v>
      </c>
      <c r="C69" s="2">
        <v>0.26273562295257591</v>
      </c>
      <c r="D69" s="2">
        <v>0.19983000000001994</v>
      </c>
      <c r="E69" s="2">
        <v>0.10004999999998176</v>
      </c>
      <c r="F69" s="2">
        <v>59.072778844639991</v>
      </c>
      <c r="G69" s="2">
        <v>190.96471568549475</v>
      </c>
      <c r="H69" s="2">
        <v>408.20994402549161</v>
      </c>
      <c r="I69" s="2">
        <v>343.01664714906678</v>
      </c>
      <c r="J69" s="2">
        <v>62.977455391348961</v>
      </c>
      <c r="K69" s="2">
        <v>332.28241552153423</v>
      </c>
      <c r="L69" s="2">
        <v>327.00635573495197</v>
      </c>
      <c r="M69" s="2">
        <v>397.64696820841317</v>
      </c>
      <c r="N69" s="2">
        <v>519.57704626153065</v>
      </c>
      <c r="O69" s="2">
        <v>338.35535672237165</v>
      </c>
      <c r="P69" s="2">
        <v>434.14444418149958</v>
      </c>
      <c r="Q69" s="2">
        <v>348.538732289824</v>
      </c>
      <c r="R69" s="2">
        <v>500.40239532431764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0.14807934356809235</v>
      </c>
      <c r="G71" s="2">
        <v>9.4834972708398552E-2</v>
      </c>
      <c r="H71" s="2">
        <v>0.16224891602371427</v>
      </c>
      <c r="I71" s="2">
        <v>0.19747980866289055</v>
      </c>
      <c r="J71" s="2">
        <v>0.27330636100934375</v>
      </c>
      <c r="K71" s="2">
        <v>0.15695437173487919</v>
      </c>
      <c r="L71" s="2">
        <v>2.9858405666988506</v>
      </c>
      <c r="M71" s="2">
        <v>2.8390165103318741</v>
      </c>
      <c r="N71" s="2">
        <v>3.2676904453443343</v>
      </c>
      <c r="O71" s="2">
        <v>3.3756028228540917</v>
      </c>
      <c r="P71" s="2">
        <v>3.5947837444677924</v>
      </c>
      <c r="Q71" s="2">
        <v>5.6535465475328355</v>
      </c>
      <c r="R71" s="2">
        <v>4.8126537647217269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6.4178299999999977</v>
      </c>
      <c r="E72" s="2">
        <v>5.4016899999999994</v>
      </c>
      <c r="F72" s="2">
        <v>10.113189999999999</v>
      </c>
      <c r="G72" s="2">
        <v>13.03886</v>
      </c>
      <c r="H72" s="2">
        <v>13.136862553321862</v>
      </c>
      <c r="I72" s="2">
        <v>7.9474100000000005</v>
      </c>
      <c r="J72" s="2">
        <v>9.8481900000000007</v>
      </c>
      <c r="K72" s="2">
        <v>18.69998</v>
      </c>
      <c r="L72" s="2">
        <v>17.790690000000001</v>
      </c>
      <c r="M72" s="2">
        <v>19.313066444606189</v>
      </c>
      <c r="N72" s="2">
        <v>17.506898552877171</v>
      </c>
      <c r="O72" s="2">
        <v>46.912252979771097</v>
      </c>
      <c r="P72" s="2">
        <v>31.529392884937796</v>
      </c>
      <c r="Q72" s="2">
        <v>44.243619999169248</v>
      </c>
      <c r="R72" s="2">
        <v>53.291159685240906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9.3387836150626224</v>
      </c>
      <c r="G73" s="2">
        <v>1.2942700390304691</v>
      </c>
      <c r="H73" s="2">
        <v>1.2622728642901535</v>
      </c>
      <c r="I73" s="2">
        <v>2.0657932079460317</v>
      </c>
      <c r="J73" s="2">
        <v>5.3711282421071811</v>
      </c>
      <c r="K73" s="2">
        <v>2.7293948910645787</v>
      </c>
      <c r="L73" s="2">
        <v>3.7279746976172472</v>
      </c>
      <c r="M73" s="2">
        <v>27.735572187189792</v>
      </c>
      <c r="N73" s="2">
        <v>27.266268689329419</v>
      </c>
      <c r="O73" s="2">
        <v>4.9808903059462395</v>
      </c>
      <c r="P73" s="2">
        <v>5.5049088655143885</v>
      </c>
      <c r="Q73" s="2">
        <v>5.7965078175203439</v>
      </c>
      <c r="R73" s="2">
        <v>5.9061278517759046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0.86080775274929133</v>
      </c>
      <c r="K75" s="1">
        <v>0.85980002444997261</v>
      </c>
      <c r="L75" s="1">
        <v>0.86347248034949975</v>
      </c>
      <c r="M75" s="1">
        <v>1.7081180510918625</v>
      </c>
      <c r="N75" s="1">
        <v>1.712802535887046</v>
      </c>
      <c r="O75" s="1">
        <v>1.7171143873086359</v>
      </c>
      <c r="P75" s="1">
        <v>1.4804248777795586</v>
      </c>
      <c r="Q75" s="1">
        <v>1.7263068911484334</v>
      </c>
      <c r="R75" s="1">
        <v>2.2263971590431426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9.3387836150626224</v>
      </c>
      <c r="G77" s="1">
        <v>1.2942700390304691</v>
      </c>
      <c r="H77" s="1">
        <v>1.2622728642901535</v>
      </c>
      <c r="I77" s="1">
        <v>2.0657932079460317</v>
      </c>
      <c r="J77" s="1">
        <v>4.5103204893578894</v>
      </c>
      <c r="K77" s="1">
        <v>1.8695948666146063</v>
      </c>
      <c r="L77" s="1">
        <v>2.8645022172677472</v>
      </c>
      <c r="M77" s="1">
        <v>26.02745413609793</v>
      </c>
      <c r="N77" s="1">
        <v>25.553466153442372</v>
      </c>
      <c r="O77" s="1">
        <v>3.2637759186376041</v>
      </c>
      <c r="P77" s="1">
        <v>4.02448398773483</v>
      </c>
      <c r="Q77" s="1">
        <v>4.0702009263719106</v>
      </c>
      <c r="R77" s="1">
        <v>3.6797306927327615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9.6542722135355141E-2</v>
      </c>
      <c r="G78" s="3">
        <v>7.2017448812108684E-2</v>
      </c>
      <c r="H78" s="3">
        <v>0.10724917496078584</v>
      </c>
      <c r="I78" s="3">
        <v>8.2503632980593211E-2</v>
      </c>
      <c r="J78" s="3">
        <v>0.12960145138498369</v>
      </c>
      <c r="K78" s="3">
        <v>0.13852728585343438</v>
      </c>
      <c r="L78" s="3">
        <v>0.1311423753181839</v>
      </c>
      <c r="M78" s="3">
        <v>0.14292731742768247</v>
      </c>
      <c r="N78" s="3">
        <v>0.17708198328048214</v>
      </c>
      <c r="O78" s="3">
        <v>5.5375501042306451E-2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2173.6103759018351</v>
      </c>
      <c r="D79" s="4">
        <v>2337.7406080047649</v>
      </c>
      <c r="E79" s="4">
        <v>2348.9109692190018</v>
      </c>
      <c r="F79" s="4">
        <v>2494.7771888030743</v>
      </c>
      <c r="G79" s="4">
        <v>2471.7169005569845</v>
      </c>
      <c r="H79" s="4">
        <v>2777.6834403420912</v>
      </c>
      <c r="I79" s="4">
        <v>2515.3647774034935</v>
      </c>
      <c r="J79" s="4">
        <v>2550.989278740793</v>
      </c>
      <c r="K79" s="4">
        <v>2769.2935376825335</v>
      </c>
      <c r="L79" s="4">
        <v>2316.7103988083354</v>
      </c>
      <c r="M79" s="4">
        <v>2468.7008333636854</v>
      </c>
      <c r="N79" s="4">
        <v>2370.2524571032868</v>
      </c>
      <c r="O79" s="4">
        <v>2416.101916700617</v>
      </c>
      <c r="P79" s="4">
        <v>2351.0447661763628</v>
      </c>
      <c r="Q79" s="4">
        <v>2356.0264311588621</v>
      </c>
      <c r="R79" s="4">
        <v>2252.1088877923571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5.3768099999999999</v>
      </c>
      <c r="E80" s="4">
        <v>4.5545699999999991</v>
      </c>
      <c r="F80" s="4">
        <v>15.27563</v>
      </c>
      <c r="G80" s="4">
        <v>18.276289999999999</v>
      </c>
      <c r="H80" s="4">
        <v>44.337115644790565</v>
      </c>
      <c r="I80" s="4">
        <v>46.112070960388607</v>
      </c>
      <c r="J80" s="4">
        <v>14.410502945279429</v>
      </c>
      <c r="K80" s="4">
        <v>29.418045079294139</v>
      </c>
      <c r="L80" s="4">
        <v>39.498640483458388</v>
      </c>
      <c r="M80" s="4">
        <v>74.07403153379073</v>
      </c>
      <c r="N80" s="4">
        <v>179.01361782040277</v>
      </c>
      <c r="O80" s="4">
        <v>296.52267435779777</v>
      </c>
      <c r="P80" s="4">
        <v>324.49203079282762</v>
      </c>
      <c r="Q80" s="4">
        <v>218.12606939398279</v>
      </c>
      <c r="R80" s="4">
        <v>366.94070395975888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7</v>
      </c>
      <c r="G81" s="3">
        <v>7.4998699999999996</v>
      </c>
      <c r="H81" s="3">
        <v>33.588775113244701</v>
      </c>
      <c r="I81" s="3">
        <v>39.586130960388608</v>
      </c>
      <c r="J81" s="3">
        <v>6.2753529452794297</v>
      </c>
      <c r="K81" s="3">
        <v>14.199415079294141</v>
      </c>
      <c r="L81" s="3">
        <v>24.982410483458388</v>
      </c>
      <c r="M81" s="3">
        <v>60.340157118222564</v>
      </c>
      <c r="N81" s="3">
        <v>164.68300712264062</v>
      </c>
      <c r="O81" s="3">
        <v>256.25315483307435</v>
      </c>
      <c r="P81" s="3">
        <v>291.21328407927911</v>
      </c>
      <c r="Q81" s="3">
        <v>169.99373253572469</v>
      </c>
      <c r="R81" s="3">
        <v>307.32482930767424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5.3768099999999999</v>
      </c>
      <c r="E82" s="3">
        <v>4.5545699999999991</v>
      </c>
      <c r="F82" s="3">
        <v>8.2756299999999996</v>
      </c>
      <c r="G82" s="3">
        <v>10.77642</v>
      </c>
      <c r="H82" s="3">
        <v>10.748340531545864</v>
      </c>
      <c r="I82" s="3">
        <v>6.5259399999999985</v>
      </c>
      <c r="J82" s="3">
        <v>8.1351499999999994</v>
      </c>
      <c r="K82" s="3">
        <v>15.218629999999999</v>
      </c>
      <c r="L82" s="3">
        <v>14.51623</v>
      </c>
      <c r="M82" s="3">
        <v>13.733874415568161</v>
      </c>
      <c r="N82" s="3">
        <v>14.330610697762149</v>
      </c>
      <c r="O82" s="3">
        <v>40.269519524723428</v>
      </c>
      <c r="P82" s="3">
        <v>33.278746713548507</v>
      </c>
      <c r="Q82" s="3">
        <v>48.1323368582581</v>
      </c>
      <c r="R82" s="3">
        <v>59.615874652084663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459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10783.617689043618</v>
      </c>
      <c r="D2" s="30">
        <v>10827.826903125069</v>
      </c>
      <c r="E2" s="30">
        <v>10563.875762223328</v>
      </c>
      <c r="F2" s="30">
        <v>10495.322266104633</v>
      </c>
      <c r="G2" s="30">
        <v>10533.35994892099</v>
      </c>
      <c r="H2" s="30">
        <v>10438.027301962509</v>
      </c>
      <c r="I2" s="30">
        <v>10451.936699172267</v>
      </c>
      <c r="J2" s="30">
        <v>10816.288121886022</v>
      </c>
      <c r="K2" s="30">
        <v>10325.847387836622</v>
      </c>
      <c r="L2" s="30">
        <v>8820.2716507480582</v>
      </c>
      <c r="M2" s="30">
        <v>9183.9501351028011</v>
      </c>
      <c r="N2" s="30">
        <v>9363.1713850536198</v>
      </c>
      <c r="O2" s="30">
        <v>9036.6904456797092</v>
      </c>
      <c r="P2" s="30">
        <v>8409.4264733619657</v>
      </c>
      <c r="Q2" s="30">
        <v>8339.8513206173793</v>
      </c>
      <c r="R2" s="30">
        <v>8510.5672843358898</v>
      </c>
    </row>
    <row r="3" spans="1:18" ht="11.25" customHeight="1" x14ac:dyDescent="0.25">
      <c r="A3" s="46" t="s">
        <v>4</v>
      </c>
      <c r="B3" s="47" t="s">
        <v>5</v>
      </c>
      <c r="C3" s="4">
        <v>64.410132193553537</v>
      </c>
      <c r="D3" s="4">
        <v>72.412956472158996</v>
      </c>
      <c r="E3" s="4">
        <v>24.750771357932816</v>
      </c>
      <c r="F3" s="4">
        <v>21.594210215476739</v>
      </c>
      <c r="G3" s="4">
        <v>23.284862053966947</v>
      </c>
      <c r="H3" s="4">
        <v>15.887262440661067</v>
      </c>
      <c r="I3" s="4">
        <v>20.355022722855502</v>
      </c>
      <c r="J3" s="4">
        <v>5.8737668021103051</v>
      </c>
      <c r="K3" s="4">
        <v>11.3385277097765</v>
      </c>
      <c r="L3" s="4">
        <v>15.414241666115045</v>
      </c>
      <c r="M3" s="4">
        <v>15.392076514119463</v>
      </c>
      <c r="N3" s="4">
        <v>5.4976979760670499</v>
      </c>
      <c r="O3" s="4">
        <v>3.3739370499054657</v>
      </c>
      <c r="P3" s="4">
        <v>7.4348688540093093</v>
      </c>
      <c r="Q3" s="4">
        <v>6.3052768561504422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62.709891491497338</v>
      </c>
      <c r="D4" s="3">
        <v>72.412956472158996</v>
      </c>
      <c r="E4" s="3">
        <v>24.750771357932816</v>
      </c>
      <c r="F4" s="3">
        <v>21.594210215476739</v>
      </c>
      <c r="G4" s="3">
        <v>23.284862053966947</v>
      </c>
      <c r="H4" s="3">
        <v>15.887262440661067</v>
      </c>
      <c r="I4" s="3">
        <v>20.355022722855502</v>
      </c>
      <c r="J4" s="3">
        <v>5.4983549609767675</v>
      </c>
      <c r="K4" s="3">
        <v>11.3385277097765</v>
      </c>
      <c r="L4" s="3">
        <v>13.682052275241846</v>
      </c>
      <c r="M4" s="3">
        <v>14.445006995449276</v>
      </c>
      <c r="N4" s="3">
        <v>2.2669462287561091</v>
      </c>
      <c r="O4" s="3">
        <v>3.3739370499054657</v>
      </c>
      <c r="P4" s="3">
        <v>3.1802940118607457</v>
      </c>
      <c r="Q4" s="3">
        <v>6.3052768561504422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60.395273381557317</v>
      </c>
      <c r="D5" s="2">
        <v>70.598521942489924</v>
      </c>
      <c r="E5" s="2">
        <v>23.746283696845769</v>
      </c>
      <c r="F5" s="2">
        <v>20.6420120571807</v>
      </c>
      <c r="G5" s="2">
        <v>23.284862053966947</v>
      </c>
      <c r="H5" s="2">
        <v>15.887262440661067</v>
      </c>
      <c r="I5" s="2">
        <v>20.355022722855502</v>
      </c>
      <c r="J5" s="2">
        <v>5.4983549609767675</v>
      </c>
      <c r="K5" s="2">
        <v>11.3385277097765</v>
      </c>
      <c r="L5" s="2">
        <v>13.682052275241846</v>
      </c>
      <c r="M5" s="2">
        <v>14.445006995449276</v>
      </c>
      <c r="N5" s="2">
        <v>2.2669462287561091</v>
      </c>
      <c r="O5" s="2">
        <v>3.3739370499054657</v>
      </c>
      <c r="P5" s="2">
        <v>2.8282629622101418</v>
      </c>
      <c r="Q5" s="2">
        <v>6.3052768561504422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60.395273381557317</v>
      </c>
      <c r="D8" s="1">
        <v>70.598521942489924</v>
      </c>
      <c r="E8" s="1">
        <v>23.746283696845769</v>
      </c>
      <c r="F8" s="1">
        <v>20.6420120571807</v>
      </c>
      <c r="G8" s="1">
        <v>23.284862053966947</v>
      </c>
      <c r="H8" s="1">
        <v>15.887262440661067</v>
      </c>
      <c r="I8" s="1">
        <v>20.355022722855502</v>
      </c>
      <c r="J8" s="1">
        <v>5.4983549609767675</v>
      </c>
      <c r="K8" s="1">
        <v>11.3385277097765</v>
      </c>
      <c r="L8" s="1">
        <v>13.682052275241846</v>
      </c>
      <c r="M8" s="1">
        <v>14.445006995449276</v>
      </c>
      <c r="N8" s="1">
        <v>2.2669462287561091</v>
      </c>
      <c r="O8" s="1">
        <v>3.3739370499054657</v>
      </c>
      <c r="P8" s="1">
        <v>2.8282629622101418</v>
      </c>
      <c r="Q8" s="1">
        <v>6.3052768561504422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2.3146181099400223</v>
      </c>
      <c r="D11" s="2">
        <v>1.81443452966907</v>
      </c>
      <c r="E11" s="2">
        <v>1.0044876610870466</v>
      </c>
      <c r="F11" s="2">
        <v>0.95219815829603782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0.35203104965060372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2.3146181099400223</v>
      </c>
      <c r="D12" s="1">
        <v>1.81443452966907</v>
      </c>
      <c r="E12" s="1">
        <v>1.0044876610870466</v>
      </c>
      <c r="F12" s="1">
        <v>0.95219815829603782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0.35203104965060372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2.9381541252435497E-2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1.2442197577367451E-2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2.9381541252435497E-2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1.2442197577367451E-2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1.6708591608037711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0.36296964355616956</v>
      </c>
      <c r="K20" s="3">
        <v>0</v>
      </c>
      <c r="L20" s="3">
        <v>1.7321893908731993</v>
      </c>
      <c r="M20" s="3">
        <v>0.94706951867018763</v>
      </c>
      <c r="N20" s="3">
        <v>3.2307517473109408</v>
      </c>
      <c r="O20" s="3">
        <v>0</v>
      </c>
      <c r="P20" s="3">
        <v>4.2545748421485632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570.61205901538551</v>
      </c>
      <c r="D21" s="4">
        <v>548.6934906012691</v>
      </c>
      <c r="E21" s="4">
        <v>443.71694639737461</v>
      </c>
      <c r="F21" s="4">
        <v>411.70646115835359</v>
      </c>
      <c r="G21" s="4">
        <v>287.33473100007944</v>
      </c>
      <c r="H21" s="4">
        <v>260.28043217941467</v>
      </c>
      <c r="I21" s="4">
        <v>261.96145611099917</v>
      </c>
      <c r="J21" s="4">
        <v>257.68301292930767</v>
      </c>
      <c r="K21" s="4">
        <v>135.81800928240909</v>
      </c>
      <c r="L21" s="4">
        <v>160.03972487679943</v>
      </c>
      <c r="M21" s="4">
        <v>79.342129684445013</v>
      </c>
      <c r="N21" s="4">
        <v>72.56150134473242</v>
      </c>
      <c r="O21" s="4">
        <v>75.306306763896032</v>
      </c>
      <c r="P21" s="4">
        <v>77.379171647345416</v>
      </c>
      <c r="Q21" s="4">
        <v>62.157844764599446</v>
      </c>
      <c r="R21" s="4">
        <v>64.066242646989906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570.61205901538551</v>
      </c>
      <c r="D30" s="3">
        <v>548.6934906012691</v>
      </c>
      <c r="E30" s="3">
        <v>443.71694639737461</v>
      </c>
      <c r="F30" s="3">
        <v>411.70646115835359</v>
      </c>
      <c r="G30" s="3">
        <v>287.33473100007944</v>
      </c>
      <c r="H30" s="3">
        <v>260.28043217941467</v>
      </c>
      <c r="I30" s="3">
        <v>261.96145611099917</v>
      </c>
      <c r="J30" s="3">
        <v>257.68301292930767</v>
      </c>
      <c r="K30" s="3">
        <v>135.81800928240909</v>
      </c>
      <c r="L30" s="3">
        <v>160.03972487679943</v>
      </c>
      <c r="M30" s="3">
        <v>79.342129684445013</v>
      </c>
      <c r="N30" s="3">
        <v>72.56150134473242</v>
      </c>
      <c r="O30" s="3">
        <v>75.306306763896032</v>
      </c>
      <c r="P30" s="3">
        <v>77.379171647345416</v>
      </c>
      <c r="Q30" s="3">
        <v>62.157844764599446</v>
      </c>
      <c r="R30" s="3">
        <v>64.066242646989906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288.92029765248253</v>
      </c>
      <c r="D34" s="2">
        <v>294.24334925575965</v>
      </c>
      <c r="E34" s="2">
        <v>148.45606244123971</v>
      </c>
      <c r="F34" s="2">
        <v>176.41349496269044</v>
      </c>
      <c r="G34" s="2">
        <v>85.489600186806513</v>
      </c>
      <c r="H34" s="2">
        <v>77.951880109107179</v>
      </c>
      <c r="I34" s="2">
        <v>92.117776807187923</v>
      </c>
      <c r="J34" s="2">
        <v>70.945903944972756</v>
      </c>
      <c r="K34" s="2">
        <v>57.093427712756714</v>
      </c>
      <c r="L34" s="2">
        <v>38.670760000000001</v>
      </c>
      <c r="M34" s="2">
        <v>37.445889066670127</v>
      </c>
      <c r="N34" s="2">
        <v>37.431572044251311</v>
      </c>
      <c r="O34" s="2">
        <v>46.876913850868576</v>
      </c>
      <c r="P34" s="2">
        <v>46.06914621183904</v>
      </c>
      <c r="Q34" s="2">
        <v>40.584073234090241</v>
      </c>
      <c r="R34" s="2">
        <v>37.013815195242188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194.59051416856551</v>
      </c>
      <c r="D43" s="2">
        <v>197.79866689779868</v>
      </c>
      <c r="E43" s="2">
        <v>197.89732133230609</v>
      </c>
      <c r="F43" s="2">
        <v>208.1593470268042</v>
      </c>
      <c r="G43" s="2">
        <v>191.89916667196289</v>
      </c>
      <c r="H43" s="2">
        <v>100.74793787350328</v>
      </c>
      <c r="I43" s="2">
        <v>113.0578639491672</v>
      </c>
      <c r="J43" s="2">
        <v>159.81313295960743</v>
      </c>
      <c r="K43" s="2">
        <v>68.926460410367497</v>
      </c>
      <c r="L43" s="2">
        <v>69.505822269717399</v>
      </c>
      <c r="M43" s="2">
        <v>40.979447629588428</v>
      </c>
      <c r="N43" s="2">
        <v>34.222139482101646</v>
      </c>
      <c r="O43" s="2">
        <v>28.429392913027453</v>
      </c>
      <c r="P43" s="2">
        <v>30.446835665940778</v>
      </c>
      <c r="Q43" s="2">
        <v>21.573771530509202</v>
      </c>
      <c r="R43" s="2">
        <v>27.052427451747725</v>
      </c>
    </row>
    <row r="44" spans="1:18" ht="11.25" customHeight="1" x14ac:dyDescent="0.25">
      <c r="A44" s="50" t="s">
        <v>328</v>
      </c>
      <c r="B44" s="51" t="s">
        <v>61</v>
      </c>
      <c r="C44" s="2">
        <v>87.101247194337461</v>
      </c>
      <c r="D44" s="2">
        <v>56.651474447710754</v>
      </c>
      <c r="E44" s="2">
        <v>97.36356262382877</v>
      </c>
      <c r="F44" s="2">
        <v>27.133619168858942</v>
      </c>
      <c r="G44" s="2">
        <v>9.9459641413100819</v>
      </c>
      <c r="H44" s="2">
        <v>81.580614196804191</v>
      </c>
      <c r="I44" s="2">
        <v>56.785815354644079</v>
      </c>
      <c r="J44" s="2">
        <v>26.923976024727466</v>
      </c>
      <c r="K44" s="2">
        <v>9.7981211592848716</v>
      </c>
      <c r="L44" s="2">
        <v>51.863142607082011</v>
      </c>
      <c r="M44" s="2">
        <v>0.91679298818645993</v>
      </c>
      <c r="N44" s="2">
        <v>0.9077898183794576</v>
      </c>
      <c r="O44" s="2">
        <v>0</v>
      </c>
      <c r="P44" s="2">
        <v>0.8631897695655919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7157.8702460611566</v>
      </c>
      <c r="D52" s="4">
        <v>7185.8639494182125</v>
      </c>
      <c r="E52" s="4">
        <v>7044.3694496771914</v>
      </c>
      <c r="F52" s="4">
        <v>7253.3021540091122</v>
      </c>
      <c r="G52" s="4">
        <v>7258.0332314590305</v>
      </c>
      <c r="H52" s="4">
        <v>7335.1276683053493</v>
      </c>
      <c r="I52" s="4">
        <v>7078.8715110776138</v>
      </c>
      <c r="J52" s="4">
        <v>7352.6072946536406</v>
      </c>
      <c r="K52" s="4">
        <v>7250.5048619924191</v>
      </c>
      <c r="L52" s="4">
        <v>6032.8719677493809</v>
      </c>
      <c r="M52" s="4">
        <v>6475.7899110381013</v>
      </c>
      <c r="N52" s="4">
        <v>6493.31293168102</v>
      </c>
      <c r="O52" s="4">
        <v>6323.8480758051437</v>
      </c>
      <c r="P52" s="4">
        <v>5907.8792133800662</v>
      </c>
      <c r="Q52" s="4">
        <v>5812.1335821292514</v>
      </c>
      <c r="R52" s="4">
        <v>5852.5997927577264</v>
      </c>
    </row>
    <row r="53" spans="1:18" ht="11.25" customHeight="1" x14ac:dyDescent="0.25">
      <c r="A53" s="48" t="s">
        <v>76</v>
      </c>
      <c r="B53" s="49" t="s">
        <v>77</v>
      </c>
      <c r="C53" s="3">
        <v>7157.8702460611566</v>
      </c>
      <c r="D53" s="3">
        <v>7185.8639494182125</v>
      </c>
      <c r="E53" s="3">
        <v>7044.3694496771914</v>
      </c>
      <c r="F53" s="3">
        <v>7253.3021540091122</v>
      </c>
      <c r="G53" s="3">
        <v>7258.0332314590305</v>
      </c>
      <c r="H53" s="3">
        <v>7335.1276683053493</v>
      </c>
      <c r="I53" s="3">
        <v>7078.8715110776138</v>
      </c>
      <c r="J53" s="3">
        <v>7352.6072946536406</v>
      </c>
      <c r="K53" s="3">
        <v>7250.5048619924191</v>
      </c>
      <c r="L53" s="3">
        <v>6032.8719677493809</v>
      </c>
      <c r="M53" s="3">
        <v>6475.7899110381013</v>
      </c>
      <c r="N53" s="3">
        <v>6493.31293168102</v>
      </c>
      <c r="O53" s="3">
        <v>6323.8480758051437</v>
      </c>
      <c r="P53" s="3">
        <v>5907.8792133800662</v>
      </c>
      <c r="Q53" s="3">
        <v>5812.1335821292514</v>
      </c>
      <c r="R53" s="3">
        <v>5852.5997927577264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0.80615897916924473</v>
      </c>
      <c r="G61" s="4">
        <v>0.38665348787589993</v>
      </c>
      <c r="H61" s="4">
        <v>0.59597041938032647</v>
      </c>
      <c r="I61" s="4">
        <v>0.60620121257123605</v>
      </c>
      <c r="J61" s="4">
        <v>2.4043821772809935</v>
      </c>
      <c r="K61" s="4">
        <v>1.7774925399945238</v>
      </c>
      <c r="L61" s="4">
        <v>1.5862035172224132</v>
      </c>
      <c r="M61" s="4">
        <v>1.8394029892880823</v>
      </c>
      <c r="N61" s="4">
        <v>2.3870436600178131</v>
      </c>
      <c r="O61" s="4">
        <v>2.1444219492616838</v>
      </c>
      <c r="P61" s="4">
        <v>2.7646676207813132</v>
      </c>
      <c r="Q61" s="4">
        <v>5.0480762448614866</v>
      </c>
      <c r="R61" s="4">
        <v>5.0926044779124471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3.0795709246926877E-3</v>
      </c>
      <c r="I64" s="3">
        <v>0</v>
      </c>
      <c r="J64" s="3">
        <v>0</v>
      </c>
      <c r="K64" s="3">
        <v>0</v>
      </c>
      <c r="L64" s="3">
        <v>0</v>
      </c>
      <c r="M64" s="3">
        <v>8.5651914889204317E-3</v>
      </c>
      <c r="N64" s="3">
        <v>8.3390088860939189E-3</v>
      </c>
      <c r="O64" s="3">
        <v>9.4280706357911335E-3</v>
      </c>
      <c r="P64" s="3">
        <v>1.0221542784906E-2</v>
      </c>
      <c r="Q64" s="3">
        <v>9.7815564567808114E-3</v>
      </c>
      <c r="R64" s="3">
        <v>9.5741411685719719E-3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3.0795709246926877E-3</v>
      </c>
      <c r="I65" s="2">
        <v>0</v>
      </c>
      <c r="J65" s="2">
        <v>0</v>
      </c>
      <c r="K65" s="2">
        <v>0</v>
      </c>
      <c r="L65" s="2">
        <v>0</v>
      </c>
      <c r="M65" s="2">
        <v>8.5651914889204317E-3</v>
      </c>
      <c r="N65" s="2">
        <v>8.3390088860939189E-3</v>
      </c>
      <c r="O65" s="2">
        <v>9.4280706357911335E-3</v>
      </c>
      <c r="P65" s="2">
        <v>1.0221542784906E-2</v>
      </c>
      <c r="Q65" s="2">
        <v>9.7815564567808114E-3</v>
      </c>
      <c r="R65" s="2">
        <v>9.5741411685719719E-3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0.71671094618335651</v>
      </c>
      <c r="G68" s="3">
        <v>0.32534266321637606</v>
      </c>
      <c r="H68" s="3">
        <v>0.50089656008938188</v>
      </c>
      <c r="I68" s="3">
        <v>0.54127926241674218</v>
      </c>
      <c r="J68" s="3">
        <v>2.3198368252988226</v>
      </c>
      <c r="K68" s="3">
        <v>1.6830294750701333</v>
      </c>
      <c r="L68" s="3">
        <v>1.4413553999850244</v>
      </c>
      <c r="M68" s="3">
        <v>1.6871904991696549</v>
      </c>
      <c r="N68" s="3">
        <v>2.228625710635658</v>
      </c>
      <c r="O68" s="3">
        <v>2.0803710807513145</v>
      </c>
      <c r="P68" s="3">
        <v>2.7544460779964073</v>
      </c>
      <c r="Q68" s="3">
        <v>5.0382946884047062</v>
      </c>
      <c r="R68" s="3">
        <v>5.0830303367438754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0.55122862957533858</v>
      </c>
      <c r="G71" s="2">
        <v>0.30195533743973402</v>
      </c>
      <c r="H71" s="2">
        <v>0.48210993817546816</v>
      </c>
      <c r="I71" s="2">
        <v>0.50625373811522778</v>
      </c>
      <c r="J71" s="2">
        <v>2.2394994802412507</v>
      </c>
      <c r="K71" s="2">
        <v>1.6389263478912266</v>
      </c>
      <c r="L71" s="2">
        <v>1.3979337949708039</v>
      </c>
      <c r="M71" s="2">
        <v>1.4068977881499003</v>
      </c>
      <c r="N71" s="2">
        <v>1.8372784456181601</v>
      </c>
      <c r="O71" s="2">
        <v>1.9918696205219408</v>
      </c>
      <c r="P71" s="2">
        <v>2.393008208014916</v>
      </c>
      <c r="Q71" s="2">
        <v>4.8779083056683898</v>
      </c>
      <c r="R71" s="2">
        <v>4.5547322078244559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0.16548231660801793</v>
      </c>
      <c r="G73" s="2">
        <v>2.3387325776642067E-2</v>
      </c>
      <c r="H73" s="2">
        <v>1.8786621913913712E-2</v>
      </c>
      <c r="I73" s="2">
        <v>3.5025524301514434E-2</v>
      </c>
      <c r="J73" s="2">
        <v>8.0337345057571841E-2</v>
      </c>
      <c r="K73" s="2">
        <v>4.4103127178906687E-2</v>
      </c>
      <c r="L73" s="2">
        <v>4.3421605014220349E-2</v>
      </c>
      <c r="M73" s="2">
        <v>0.28029271101975461</v>
      </c>
      <c r="N73" s="2">
        <v>0.39134726501749789</v>
      </c>
      <c r="O73" s="2">
        <v>8.8501460229373718E-2</v>
      </c>
      <c r="P73" s="2">
        <v>0.36143786998149152</v>
      </c>
      <c r="Q73" s="2">
        <v>0.16038638273631617</v>
      </c>
      <c r="R73" s="2">
        <v>0.52829812891941952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2.3489814602292484E-2</v>
      </c>
      <c r="K75" s="1">
        <v>2.4953666125762462E-2</v>
      </c>
      <c r="L75" s="1">
        <v>1.7719323896276479E-2</v>
      </c>
      <c r="M75" s="1">
        <v>3.9054318698182107E-2</v>
      </c>
      <c r="N75" s="1">
        <v>3.6933800620370653E-2</v>
      </c>
      <c r="O75" s="1">
        <v>2.4575183241184791E-2</v>
      </c>
      <c r="P75" s="1">
        <v>0.26410656875925043</v>
      </c>
      <c r="Q75" s="1">
        <v>2.1110737170466975E-2</v>
      </c>
      <c r="R75" s="1">
        <v>0.39387040169036536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0.16548231660801793</v>
      </c>
      <c r="G77" s="1">
        <v>2.3387325776642067E-2</v>
      </c>
      <c r="H77" s="1">
        <v>1.8786621913913712E-2</v>
      </c>
      <c r="I77" s="1">
        <v>3.5025524301514434E-2</v>
      </c>
      <c r="J77" s="1">
        <v>5.6847530455279356E-2</v>
      </c>
      <c r="K77" s="1">
        <v>1.9149461053144225E-2</v>
      </c>
      <c r="L77" s="1">
        <v>2.5702281117943874E-2</v>
      </c>
      <c r="M77" s="1">
        <v>0.24123839232157251</v>
      </c>
      <c r="N77" s="1">
        <v>0.35441346439712723</v>
      </c>
      <c r="O77" s="1">
        <v>6.3926276988188924E-2</v>
      </c>
      <c r="P77" s="1">
        <v>9.7331301222241068E-2</v>
      </c>
      <c r="Q77" s="1">
        <v>0.1392756455658492</v>
      </c>
      <c r="R77" s="1">
        <v>0.13442772722905419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8.944803298588816E-2</v>
      </c>
      <c r="G78" s="3">
        <v>6.1310824659523838E-2</v>
      </c>
      <c r="H78" s="3">
        <v>9.1994288366251856E-2</v>
      </c>
      <c r="I78" s="3">
        <v>6.4921950154493827E-2</v>
      </c>
      <c r="J78" s="3">
        <v>8.4545351982170946E-2</v>
      </c>
      <c r="K78" s="3">
        <v>9.4463064924390383E-2</v>
      </c>
      <c r="L78" s="3">
        <v>0.14484811723738877</v>
      </c>
      <c r="M78" s="3">
        <v>0.14364729862950706</v>
      </c>
      <c r="N78" s="3">
        <v>0.15007894049606108</v>
      </c>
      <c r="O78" s="3">
        <v>5.4622797874577959E-2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2990.7252517735224</v>
      </c>
      <c r="D79" s="4">
        <v>3020.8565066334281</v>
      </c>
      <c r="E79" s="4">
        <v>3051.0385947908285</v>
      </c>
      <c r="F79" s="4">
        <v>2807.9132817425211</v>
      </c>
      <c r="G79" s="4">
        <v>2964.3204709200372</v>
      </c>
      <c r="H79" s="4">
        <v>2826.1359686177029</v>
      </c>
      <c r="I79" s="4">
        <v>3090.1425080482286</v>
      </c>
      <c r="J79" s="4">
        <v>3197.719665323682</v>
      </c>
      <c r="K79" s="4">
        <v>2926.4084963120226</v>
      </c>
      <c r="L79" s="4">
        <v>2610.3595129385412</v>
      </c>
      <c r="M79" s="4">
        <v>2611.5866148768469</v>
      </c>
      <c r="N79" s="4">
        <v>2789.4122103917825</v>
      </c>
      <c r="O79" s="4">
        <v>2632.017704111503</v>
      </c>
      <c r="P79" s="4">
        <v>2413.968551859763</v>
      </c>
      <c r="Q79" s="4">
        <v>2454.206540622517</v>
      </c>
      <c r="R79" s="4">
        <v>2588.808644453261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361</v>
      </c>
      <c r="B1" s="43" t="s">
        <v>268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35196.291940055256</v>
      </c>
      <c r="D2" s="30">
        <v>34488.527479999997</v>
      </c>
      <c r="E2" s="30">
        <v>34874.28974</v>
      </c>
      <c r="F2" s="30">
        <v>36003.128069999992</v>
      </c>
      <c r="G2" s="30">
        <v>36016.474399999992</v>
      </c>
      <c r="H2" s="30">
        <v>36796.705494734946</v>
      </c>
      <c r="I2" s="30">
        <v>37530.602550000003</v>
      </c>
      <c r="J2" s="30">
        <v>38499.208330000009</v>
      </c>
      <c r="K2" s="30">
        <v>35709.598980000002</v>
      </c>
      <c r="L2" s="30">
        <v>33029.635689999996</v>
      </c>
      <c r="M2" s="30">
        <v>34621.251592475906</v>
      </c>
      <c r="N2" s="30">
        <v>33360.008543531003</v>
      </c>
      <c r="O2" s="30">
        <v>33246.978264558784</v>
      </c>
      <c r="P2" s="30">
        <v>33979.032175804954</v>
      </c>
      <c r="Q2" s="30">
        <v>33315.535749217757</v>
      </c>
      <c r="R2" s="30">
        <v>33383.973301283724</v>
      </c>
    </row>
    <row r="3" spans="1:18" ht="11.25" customHeight="1" x14ac:dyDescent="0.25">
      <c r="A3" s="46" t="s">
        <v>4</v>
      </c>
      <c r="B3" s="47" t="s">
        <v>5</v>
      </c>
      <c r="C3" s="4">
        <v>1552.1301095023593</v>
      </c>
      <c r="D3" s="4">
        <v>1385.7989400000001</v>
      </c>
      <c r="E3" s="4">
        <v>1417.8159499999999</v>
      </c>
      <c r="F3" s="4">
        <v>1502.7137600000001</v>
      </c>
      <c r="G3" s="4">
        <v>1387.5085900000001</v>
      </c>
      <c r="H3" s="4">
        <v>1429.2015650141363</v>
      </c>
      <c r="I3" s="4">
        <v>1401.2981500000001</v>
      </c>
      <c r="J3" s="4">
        <v>1248.4201600000001</v>
      </c>
      <c r="K3" s="4">
        <v>1211.53251</v>
      </c>
      <c r="L3" s="4">
        <v>1172.2870499999999</v>
      </c>
      <c r="M3" s="4">
        <v>1143.1178294398937</v>
      </c>
      <c r="N3" s="4">
        <v>1096.4359881573289</v>
      </c>
      <c r="O3" s="4">
        <v>1078.5393293350153</v>
      </c>
      <c r="P3" s="4">
        <v>1071.0666997747351</v>
      </c>
      <c r="Q3" s="4">
        <v>1086.8957191733646</v>
      </c>
      <c r="R3" s="4">
        <v>1061.6530634814735</v>
      </c>
    </row>
    <row r="4" spans="1:18" ht="11.25" customHeight="1" x14ac:dyDescent="0.25">
      <c r="A4" s="48" t="s">
        <v>304</v>
      </c>
      <c r="B4" s="49" t="s">
        <v>305</v>
      </c>
      <c r="C4" s="3">
        <v>1097.4843592648072</v>
      </c>
      <c r="D4" s="3">
        <v>960.69668999999999</v>
      </c>
      <c r="E4" s="3">
        <v>1017.05174</v>
      </c>
      <c r="F4" s="3">
        <v>1058.8406</v>
      </c>
      <c r="G4" s="3">
        <v>1052.2121200000001</v>
      </c>
      <c r="H4" s="3">
        <v>1061.9621715801329</v>
      </c>
      <c r="I4" s="3">
        <v>1003.18102</v>
      </c>
      <c r="J4" s="3">
        <v>849.37077999999997</v>
      </c>
      <c r="K4" s="3">
        <v>807.40817000000004</v>
      </c>
      <c r="L4" s="3">
        <v>773.64932999999996</v>
      </c>
      <c r="M4" s="3">
        <v>764.91701616191233</v>
      </c>
      <c r="N4" s="3">
        <v>721.55387211380901</v>
      </c>
      <c r="O4" s="3">
        <v>703.87333434657069</v>
      </c>
      <c r="P4" s="3">
        <v>709.87965511977234</v>
      </c>
      <c r="Q4" s="3">
        <v>714.41880829113472</v>
      </c>
      <c r="R4" s="3">
        <v>703.17623843246304</v>
      </c>
    </row>
    <row r="5" spans="1:18" ht="11.25" customHeight="1" x14ac:dyDescent="0.25">
      <c r="A5" s="50" t="s">
        <v>306</v>
      </c>
      <c r="B5" s="51" t="s">
        <v>307</v>
      </c>
      <c r="C5" s="2">
        <v>1076.3929825975488</v>
      </c>
      <c r="D5" s="2">
        <v>946.39631999999995</v>
      </c>
      <c r="E5" s="2">
        <v>1006.85157</v>
      </c>
      <c r="F5" s="2">
        <v>1031.6536900000001</v>
      </c>
      <c r="G5" s="2">
        <v>1027.0203400000003</v>
      </c>
      <c r="H5" s="2">
        <v>1061.293400352004</v>
      </c>
      <c r="I5" s="2">
        <v>1002.48128</v>
      </c>
      <c r="J5" s="2">
        <v>848.67113999999992</v>
      </c>
      <c r="K5" s="2">
        <v>789.90822000000003</v>
      </c>
      <c r="L5" s="2">
        <v>771.54897999999991</v>
      </c>
      <c r="M5" s="2">
        <v>764.24818676650091</v>
      </c>
      <c r="N5" s="2">
        <v>721.55387211380901</v>
      </c>
      <c r="O5" s="2">
        <v>703.87333434657069</v>
      </c>
      <c r="P5" s="2">
        <v>709.87965511977234</v>
      </c>
      <c r="Q5" s="2">
        <v>714.41880829113472</v>
      </c>
      <c r="R5" s="2">
        <v>703.17623843246304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2.1024699999999998</v>
      </c>
      <c r="H6" s="1">
        <v>0.7165310659471843</v>
      </c>
      <c r="I6" s="1">
        <v>0</v>
      </c>
      <c r="J6" s="1">
        <v>26.727650000000001</v>
      </c>
      <c r="K6" s="1">
        <v>1.39977</v>
      </c>
      <c r="L6" s="1">
        <v>0</v>
      </c>
      <c r="M6" s="1">
        <v>0</v>
      </c>
      <c r="N6" s="1">
        <v>8.9321732643937608</v>
      </c>
      <c r="O6" s="1">
        <v>10.843415847656171</v>
      </c>
      <c r="P6" s="1">
        <v>9.554002324894876</v>
      </c>
      <c r="Q6" s="1">
        <v>7.3084824204136174</v>
      </c>
      <c r="R6" s="1">
        <v>5.1109437543898188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1048.8768360233012</v>
      </c>
      <c r="D8" s="1">
        <v>914.15268999999989</v>
      </c>
      <c r="E8" s="1">
        <v>972.22094000000004</v>
      </c>
      <c r="F8" s="1">
        <v>999.02852000000007</v>
      </c>
      <c r="G8" s="1">
        <v>990.86946000000012</v>
      </c>
      <c r="H8" s="1">
        <v>1025.0348548090171</v>
      </c>
      <c r="I8" s="1">
        <v>970.78127999999992</v>
      </c>
      <c r="J8" s="1">
        <v>795.14298999999994</v>
      </c>
      <c r="K8" s="1">
        <v>767.18772999999999</v>
      </c>
      <c r="L8" s="1">
        <v>751.37316999999996</v>
      </c>
      <c r="M8" s="1">
        <v>749.03741242317301</v>
      </c>
      <c r="N8" s="1">
        <v>696.45119985027725</v>
      </c>
      <c r="O8" s="1">
        <v>677.27578259920551</v>
      </c>
      <c r="P8" s="1">
        <v>683.79513537288722</v>
      </c>
      <c r="Q8" s="1">
        <v>690.49315882803717</v>
      </c>
      <c r="R8" s="1">
        <v>682.27664227098364</v>
      </c>
    </row>
    <row r="9" spans="1:18" ht="11.25" customHeight="1" x14ac:dyDescent="0.25">
      <c r="A9" s="52" t="s">
        <v>12</v>
      </c>
      <c r="B9" s="53" t="s">
        <v>13</v>
      </c>
      <c r="C9" s="1">
        <v>27.516146574247522</v>
      </c>
      <c r="D9" s="1">
        <v>32.24363000000001</v>
      </c>
      <c r="E9" s="1">
        <v>34.630629999999996</v>
      </c>
      <c r="F9" s="1">
        <v>32.625169999999997</v>
      </c>
      <c r="G9" s="1">
        <v>34.048409999999997</v>
      </c>
      <c r="H9" s="1">
        <v>35.542014477039629</v>
      </c>
      <c r="I9" s="1">
        <v>31.7</v>
      </c>
      <c r="J9" s="1">
        <v>26.8005</v>
      </c>
      <c r="K9" s="1">
        <v>21.320719999999998</v>
      </c>
      <c r="L9" s="1">
        <v>20.175809999999998</v>
      </c>
      <c r="M9" s="1">
        <v>15.210774343327875</v>
      </c>
      <c r="N9" s="1">
        <v>16.170498999137976</v>
      </c>
      <c r="O9" s="1">
        <v>15.754135899708974</v>
      </c>
      <c r="P9" s="1">
        <v>16.530517421990201</v>
      </c>
      <c r="Q9" s="1">
        <v>16.61716704268396</v>
      </c>
      <c r="R9" s="1">
        <v>15.78865240708957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23.787140000000001</v>
      </c>
      <c r="G10" s="2">
        <v>24.491820000000001</v>
      </c>
      <c r="H10" s="2">
        <v>0</v>
      </c>
      <c r="I10" s="2">
        <v>0</v>
      </c>
      <c r="J10" s="2">
        <v>0</v>
      </c>
      <c r="K10" s="2">
        <v>16.799979999999998</v>
      </c>
      <c r="L10" s="2">
        <v>2.1003500000000006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21.091376667258427</v>
      </c>
      <c r="D11" s="2">
        <v>14.300370000000001</v>
      </c>
      <c r="E11" s="2">
        <v>10.20017</v>
      </c>
      <c r="F11" s="2">
        <v>3.3997700000000002</v>
      </c>
      <c r="G11" s="2">
        <v>0.69996000000000003</v>
      </c>
      <c r="H11" s="2">
        <v>0.66877122812891632</v>
      </c>
      <c r="I11" s="2">
        <v>0.69974000000000003</v>
      </c>
      <c r="J11" s="2">
        <v>0.69964000000000004</v>
      </c>
      <c r="K11" s="2">
        <v>0.69996999999999998</v>
      </c>
      <c r="L11" s="2">
        <v>0</v>
      </c>
      <c r="M11" s="2">
        <v>0.66882939541137842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21.091376667258427</v>
      </c>
      <c r="D12" s="1">
        <v>14.300370000000001</v>
      </c>
      <c r="E12" s="1">
        <v>10.20017</v>
      </c>
      <c r="F12" s="1">
        <v>3.3997700000000002</v>
      </c>
      <c r="G12" s="1">
        <v>0.69996000000000003</v>
      </c>
      <c r="H12" s="1">
        <v>0.66877122812891632</v>
      </c>
      <c r="I12" s="1">
        <v>0.69974000000000003</v>
      </c>
      <c r="J12" s="1">
        <v>0.69964000000000004</v>
      </c>
      <c r="K12" s="1">
        <v>0.69996999999999998</v>
      </c>
      <c r="L12" s="1">
        <v>0</v>
      </c>
      <c r="M12" s="1">
        <v>0.66882939541137842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454.64575023755219</v>
      </c>
      <c r="D15" s="3">
        <v>425.10225000000003</v>
      </c>
      <c r="E15" s="3">
        <v>400.76420999999999</v>
      </c>
      <c r="F15" s="3">
        <v>443.87315999999998</v>
      </c>
      <c r="G15" s="3">
        <v>335.29647</v>
      </c>
      <c r="H15" s="3">
        <v>367.23939343400343</v>
      </c>
      <c r="I15" s="3">
        <v>398.11712999999997</v>
      </c>
      <c r="J15" s="3">
        <v>399.04938000000004</v>
      </c>
      <c r="K15" s="3">
        <v>404.12433999999996</v>
      </c>
      <c r="L15" s="3">
        <v>398.63772000000006</v>
      </c>
      <c r="M15" s="3">
        <v>378.2008132779813</v>
      </c>
      <c r="N15" s="3">
        <v>374.88211604351989</v>
      </c>
      <c r="O15" s="3">
        <v>374.66599498844465</v>
      </c>
      <c r="P15" s="3">
        <v>361.18704465496273</v>
      </c>
      <c r="Q15" s="3">
        <v>372.47691088222979</v>
      </c>
      <c r="R15" s="3">
        <v>358.47682504901036</v>
      </c>
    </row>
    <row r="16" spans="1:18" ht="11.25" customHeight="1" x14ac:dyDescent="0.25">
      <c r="A16" s="50" t="s">
        <v>22</v>
      </c>
      <c r="B16" s="51" t="s">
        <v>23</v>
      </c>
      <c r="C16" s="2">
        <v>135.26485321247588</v>
      </c>
      <c r="D16" s="2">
        <v>132.77696</v>
      </c>
      <c r="E16" s="2">
        <v>133.14033000000001</v>
      </c>
      <c r="F16" s="2">
        <v>131.50936000000002</v>
      </c>
      <c r="G16" s="2">
        <v>73.509500000000003</v>
      </c>
      <c r="H16" s="2">
        <v>113.08293123734362</v>
      </c>
      <c r="I16" s="2">
        <v>98.524489999999986</v>
      </c>
      <c r="J16" s="2">
        <v>100.65818000000002</v>
      </c>
      <c r="K16" s="2">
        <v>100.23089999999999</v>
      </c>
      <c r="L16" s="2">
        <v>112.68701000000001</v>
      </c>
      <c r="M16" s="2">
        <v>57.44310844634839</v>
      </c>
      <c r="N16" s="2">
        <v>52.465732603802877</v>
      </c>
      <c r="O16" s="2">
        <v>45.499016707660502</v>
      </c>
      <c r="P16" s="2">
        <v>43.631158050315982</v>
      </c>
      <c r="Q16" s="2">
        <v>42.782390545058917</v>
      </c>
      <c r="R16" s="2">
        <v>39.191271594156611</v>
      </c>
    </row>
    <row r="17" spans="1:18" ht="11.25" customHeight="1" x14ac:dyDescent="0.25">
      <c r="A17" s="55" t="s">
        <v>25</v>
      </c>
      <c r="B17" s="51" t="s">
        <v>26</v>
      </c>
      <c r="C17" s="2">
        <v>256.32157217460099</v>
      </c>
      <c r="D17" s="2">
        <v>256.52217000000002</v>
      </c>
      <c r="E17" s="2">
        <v>230.32769999999999</v>
      </c>
      <c r="F17" s="2">
        <v>223.47801000000001</v>
      </c>
      <c r="G17" s="2">
        <v>179.17400000000001</v>
      </c>
      <c r="H17" s="2">
        <v>172.94940424891237</v>
      </c>
      <c r="I17" s="2">
        <v>244.68805</v>
      </c>
      <c r="J17" s="2">
        <v>253.99289999999999</v>
      </c>
      <c r="K17" s="2">
        <v>228.38827999999998</v>
      </c>
      <c r="L17" s="2">
        <v>193.74477000000002</v>
      </c>
      <c r="M17" s="2">
        <v>222.35320199448549</v>
      </c>
      <c r="N17" s="2">
        <v>205.37993590576664</v>
      </c>
      <c r="O17" s="2">
        <v>181.08115584409131</v>
      </c>
      <c r="P17" s="2">
        <v>161.82646093093354</v>
      </c>
      <c r="Q17" s="2">
        <v>177.7894373056466</v>
      </c>
      <c r="R17" s="2">
        <v>171.20378042993633</v>
      </c>
    </row>
    <row r="18" spans="1:18" ht="11.25" customHeight="1" x14ac:dyDescent="0.25">
      <c r="A18" s="56" t="s">
        <v>312</v>
      </c>
      <c r="B18" s="51" t="s">
        <v>24</v>
      </c>
      <c r="C18" s="2">
        <v>63.059324850475321</v>
      </c>
      <c r="D18" s="2">
        <v>35.80312</v>
      </c>
      <c r="E18" s="2">
        <v>37.29618</v>
      </c>
      <c r="F18" s="2">
        <v>88.88579</v>
      </c>
      <c r="G18" s="2">
        <v>82.612970000000004</v>
      </c>
      <c r="H18" s="2">
        <v>81.20705794774743</v>
      </c>
      <c r="I18" s="2">
        <v>54.904589999999999</v>
      </c>
      <c r="J18" s="2">
        <v>44.398299999999999</v>
      </c>
      <c r="K18" s="2">
        <v>75.505160000000004</v>
      </c>
      <c r="L18" s="2">
        <v>92.205939999999998</v>
      </c>
      <c r="M18" s="2">
        <v>98.404502837147461</v>
      </c>
      <c r="N18" s="2">
        <v>117.03644753395037</v>
      </c>
      <c r="O18" s="2">
        <v>148.08582243669284</v>
      </c>
      <c r="P18" s="2">
        <v>155.72942567371322</v>
      </c>
      <c r="Q18" s="2">
        <v>151.90508303152427</v>
      </c>
      <c r="R18" s="2">
        <v>148.0817730249174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2380.2352120054193</v>
      </c>
      <c r="D21" s="4">
        <v>2357.6283299999996</v>
      </c>
      <c r="E21" s="4">
        <v>2247.5326400000004</v>
      </c>
      <c r="F21" s="4">
        <v>2306.41392</v>
      </c>
      <c r="G21" s="4">
        <v>2024.5049400000003</v>
      </c>
      <c r="H21" s="4">
        <v>1898.8003773031674</v>
      </c>
      <c r="I21" s="4">
        <v>1905.3700800000001</v>
      </c>
      <c r="J21" s="4">
        <v>1753.4401300000002</v>
      </c>
      <c r="K21" s="4">
        <v>1628.36222</v>
      </c>
      <c r="L21" s="4">
        <v>1281.4487299999998</v>
      </c>
      <c r="M21" s="4">
        <v>1141.2076059512094</v>
      </c>
      <c r="N21" s="4">
        <v>1017.5473394219347</v>
      </c>
      <c r="O21" s="4">
        <v>903.29314428253031</v>
      </c>
      <c r="P21" s="4">
        <v>801.61441330208538</v>
      </c>
      <c r="Q21" s="4">
        <v>686.17205946836907</v>
      </c>
      <c r="R21" s="4">
        <v>717.51175371610441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2380.2352120054193</v>
      </c>
      <c r="D30" s="3">
        <v>2357.6283299999996</v>
      </c>
      <c r="E30" s="3">
        <v>2247.5326400000004</v>
      </c>
      <c r="F30" s="3">
        <v>2306.41392</v>
      </c>
      <c r="G30" s="3">
        <v>2024.5049400000003</v>
      </c>
      <c r="H30" s="3">
        <v>1898.8003773031674</v>
      </c>
      <c r="I30" s="3">
        <v>1905.3700800000001</v>
      </c>
      <c r="J30" s="3">
        <v>1753.4401300000002</v>
      </c>
      <c r="K30" s="3">
        <v>1628.36222</v>
      </c>
      <c r="L30" s="3">
        <v>1281.4487299999998</v>
      </c>
      <c r="M30" s="3">
        <v>1141.2076059512094</v>
      </c>
      <c r="N30" s="3">
        <v>1017.5473394219347</v>
      </c>
      <c r="O30" s="3">
        <v>903.29314428253031</v>
      </c>
      <c r="P30" s="3">
        <v>801.61441330208538</v>
      </c>
      <c r="Q30" s="3">
        <v>686.17205946836907</v>
      </c>
      <c r="R30" s="3">
        <v>717.51175371610441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205.57389826491328</v>
      </c>
      <c r="D34" s="2">
        <v>228.63502</v>
      </c>
      <c r="E34" s="2">
        <v>230.84164999999999</v>
      </c>
      <c r="F34" s="2">
        <v>255.41033999999979</v>
      </c>
      <c r="G34" s="2">
        <v>223.51159000000001</v>
      </c>
      <c r="H34" s="2">
        <v>205.78985224202756</v>
      </c>
      <c r="I34" s="2">
        <v>220.02930000000001</v>
      </c>
      <c r="J34" s="2">
        <v>213.24883</v>
      </c>
      <c r="K34" s="2">
        <v>210.18395999999998</v>
      </c>
      <c r="L34" s="2">
        <v>181.46491</v>
      </c>
      <c r="M34" s="2">
        <v>192.61883574199558</v>
      </c>
      <c r="N34" s="2">
        <v>182.64552041439094</v>
      </c>
      <c r="O34" s="2">
        <v>159.53059626701278</v>
      </c>
      <c r="P34" s="2">
        <v>151.978661986677</v>
      </c>
      <c r="Q34" s="2">
        <v>149.75348333006806</v>
      </c>
      <c r="R34" s="2">
        <v>144.97126364838212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1.1067199999999999</v>
      </c>
      <c r="E35" s="2">
        <v>0</v>
      </c>
      <c r="F35" s="2">
        <v>7.4358399999998239</v>
      </c>
      <c r="G35" s="2">
        <v>1.0973900000000001</v>
      </c>
      <c r="H35" s="2">
        <v>0</v>
      </c>
      <c r="I35" s="2">
        <v>4.1469800000000001</v>
      </c>
      <c r="J35" s="2">
        <v>7.3129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1.1067199999999999</v>
      </c>
      <c r="E36" s="1">
        <v>0</v>
      </c>
      <c r="F36" s="1">
        <v>7.4358399999998239</v>
      </c>
      <c r="G36" s="1">
        <v>1.0973900000000001</v>
      </c>
      <c r="H36" s="1">
        <v>0</v>
      </c>
      <c r="I36" s="1">
        <v>4.1469800000000001</v>
      </c>
      <c r="J36" s="1">
        <v>7.3129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2.054276787129818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1.1022799999999999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2.054276787129818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1.1022799999999999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284.77483815650106</v>
      </c>
      <c r="D43" s="2">
        <v>278.40055999999993</v>
      </c>
      <c r="E43" s="2">
        <v>252.71096999999995</v>
      </c>
      <c r="F43" s="2">
        <v>341.80092999999994</v>
      </c>
      <c r="G43" s="2">
        <v>290.66682000000003</v>
      </c>
      <c r="H43" s="2">
        <v>315.3454735174916</v>
      </c>
      <c r="I43" s="2">
        <v>240.47471000000002</v>
      </c>
      <c r="J43" s="2">
        <v>262.97762999999998</v>
      </c>
      <c r="K43" s="2">
        <v>246.74592999999999</v>
      </c>
      <c r="L43" s="2">
        <v>230.39856999999998</v>
      </c>
      <c r="M43" s="2">
        <v>244.47765756033431</v>
      </c>
      <c r="N43" s="2">
        <v>200.53355076008631</v>
      </c>
      <c r="O43" s="2">
        <v>162.86824721282127</v>
      </c>
      <c r="P43" s="2">
        <v>155.71445582151532</v>
      </c>
      <c r="Q43" s="2">
        <v>144.71581922898818</v>
      </c>
      <c r="R43" s="2">
        <v>176.08693087981902</v>
      </c>
    </row>
    <row r="44" spans="1:18" ht="11.25" customHeight="1" x14ac:dyDescent="0.25">
      <c r="A44" s="50" t="s">
        <v>328</v>
      </c>
      <c r="B44" s="51" t="s">
        <v>61</v>
      </c>
      <c r="C44" s="2">
        <v>1887.8321987968752</v>
      </c>
      <c r="D44" s="2">
        <v>1849.4860299999998</v>
      </c>
      <c r="E44" s="2">
        <v>1763.9800200000002</v>
      </c>
      <c r="F44" s="2">
        <v>1701.7668100000003</v>
      </c>
      <c r="G44" s="2">
        <v>1509.2291400000001</v>
      </c>
      <c r="H44" s="2">
        <v>1376.7096268525477</v>
      </c>
      <c r="I44" s="2">
        <v>1437.8585600000001</v>
      </c>
      <c r="J44" s="2">
        <v>1268.7984900000001</v>
      </c>
      <c r="K44" s="2">
        <v>1170.43199</v>
      </c>
      <c r="L44" s="2">
        <v>868.58621000000005</v>
      </c>
      <c r="M44" s="2">
        <v>703.15569274335883</v>
      </c>
      <c r="N44" s="2">
        <v>633.41272251771431</v>
      </c>
      <c r="O44" s="2">
        <v>579.9386173383092</v>
      </c>
      <c r="P44" s="2">
        <v>492.96537188039838</v>
      </c>
      <c r="Q44" s="2">
        <v>390.74772401736266</v>
      </c>
      <c r="R44" s="2">
        <v>395.54552984536002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0.95542469110049255</v>
      </c>
      <c r="I45" s="2">
        <v>2.8605299999999998</v>
      </c>
      <c r="J45" s="2">
        <v>0</v>
      </c>
      <c r="K45" s="2">
        <v>1.00034</v>
      </c>
      <c r="L45" s="2">
        <v>0.99904000000000004</v>
      </c>
      <c r="M45" s="2">
        <v>0.95541990552068223</v>
      </c>
      <c r="N45" s="2">
        <v>0.95554572974305774</v>
      </c>
      <c r="O45" s="2">
        <v>0.95568346438713114</v>
      </c>
      <c r="P45" s="2">
        <v>0.95592361349470045</v>
      </c>
      <c r="Q45" s="2">
        <v>0.95503289195020979</v>
      </c>
      <c r="R45" s="2">
        <v>0.90802934254332501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0.95542469110049255</v>
      </c>
      <c r="I51" s="1">
        <v>2.8605299999999998</v>
      </c>
      <c r="J51" s="1">
        <v>0</v>
      </c>
      <c r="K51" s="1">
        <v>1.00034</v>
      </c>
      <c r="L51" s="1">
        <v>0.99904000000000004</v>
      </c>
      <c r="M51" s="1">
        <v>0.95541990552068223</v>
      </c>
      <c r="N51" s="1">
        <v>0.95554572974305774</v>
      </c>
      <c r="O51" s="1">
        <v>0.95568346438713114</v>
      </c>
      <c r="P51" s="1">
        <v>0.95592361349470045</v>
      </c>
      <c r="Q51" s="1">
        <v>0.95503289195020979</v>
      </c>
      <c r="R51" s="1">
        <v>0.90802934254332501</v>
      </c>
    </row>
    <row r="52" spans="1:18" ht="11.25" customHeight="1" x14ac:dyDescent="0.25">
      <c r="A52" s="46" t="s">
        <v>74</v>
      </c>
      <c r="B52" s="47" t="s">
        <v>75</v>
      </c>
      <c r="C52" s="4">
        <v>9776.1595588266737</v>
      </c>
      <c r="D52" s="4">
        <v>9422.4769099999994</v>
      </c>
      <c r="E52" s="4">
        <v>9501.444510000003</v>
      </c>
      <c r="F52" s="4">
        <v>9728.7296799999986</v>
      </c>
      <c r="G52" s="4">
        <v>8564.0099699999992</v>
      </c>
      <c r="H52" s="4">
        <v>9060.2193317531928</v>
      </c>
      <c r="I52" s="4">
        <v>8689.9768599999989</v>
      </c>
      <c r="J52" s="4">
        <v>8842.5546800000011</v>
      </c>
      <c r="K52" s="4">
        <v>7801.4189500000002</v>
      </c>
      <c r="L52" s="4">
        <v>7234.2282400000004</v>
      </c>
      <c r="M52" s="4">
        <v>7794.1771722042058</v>
      </c>
      <c r="N52" s="4">
        <v>6959.1239285083157</v>
      </c>
      <c r="O52" s="4">
        <v>7186.0752915312587</v>
      </c>
      <c r="P52" s="4">
        <v>7656.5027061738056</v>
      </c>
      <c r="Q52" s="4">
        <v>7280.6952048571129</v>
      </c>
      <c r="R52" s="4">
        <v>7003.2679568847016</v>
      </c>
    </row>
    <row r="53" spans="1:18" ht="11.25" customHeight="1" x14ac:dyDescent="0.25">
      <c r="A53" s="48" t="s">
        <v>76</v>
      </c>
      <c r="B53" s="49" t="s">
        <v>77</v>
      </c>
      <c r="C53" s="3">
        <v>9751.9169025237061</v>
      </c>
      <c r="D53" s="3">
        <v>9400.8688299999994</v>
      </c>
      <c r="E53" s="3">
        <v>9480.9388400000025</v>
      </c>
      <c r="F53" s="3">
        <v>9728.7296799999986</v>
      </c>
      <c r="G53" s="3">
        <v>8564.0099699999992</v>
      </c>
      <c r="H53" s="3">
        <v>9060.195465579287</v>
      </c>
      <c r="I53" s="3">
        <v>8689.9768599999989</v>
      </c>
      <c r="J53" s="3">
        <v>8842.4537400000008</v>
      </c>
      <c r="K53" s="3">
        <v>7801.4189500000002</v>
      </c>
      <c r="L53" s="3">
        <v>7234.2282400000004</v>
      </c>
      <c r="M53" s="3">
        <v>7794.1771722042058</v>
      </c>
      <c r="N53" s="3">
        <v>6959.1239285083157</v>
      </c>
      <c r="O53" s="3">
        <v>7186.0752915312587</v>
      </c>
      <c r="P53" s="3">
        <v>7656.5027061738056</v>
      </c>
      <c r="Q53" s="3">
        <v>7280.6952048571129</v>
      </c>
      <c r="R53" s="3">
        <v>7003.2679568847016</v>
      </c>
    </row>
    <row r="54" spans="1:18" ht="11.25" customHeight="1" x14ac:dyDescent="0.25">
      <c r="A54" s="48" t="s">
        <v>331</v>
      </c>
      <c r="B54" s="49" t="s">
        <v>332</v>
      </c>
      <c r="C54" s="3">
        <v>24.242656302967312</v>
      </c>
      <c r="D54" s="3">
        <v>21.608080000000001</v>
      </c>
      <c r="E54" s="3">
        <v>20.505669999999999</v>
      </c>
      <c r="F54" s="3">
        <v>0</v>
      </c>
      <c r="G54" s="3">
        <v>0</v>
      </c>
      <c r="H54" s="3">
        <v>2.3866173905153703E-2</v>
      </c>
      <c r="I54" s="3">
        <v>0</v>
      </c>
      <c r="J54" s="3">
        <v>0.10094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23.215639442553716</v>
      </c>
      <c r="D55" s="2">
        <v>20.795860000000001</v>
      </c>
      <c r="E55" s="2">
        <v>19.905639999999998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1.0270168604135952</v>
      </c>
      <c r="D57" s="2">
        <v>0.81222000000000005</v>
      </c>
      <c r="E57" s="2">
        <v>0.60002999999999995</v>
      </c>
      <c r="F57" s="2">
        <v>0</v>
      </c>
      <c r="G57" s="2">
        <v>0</v>
      </c>
      <c r="H57" s="2">
        <v>2.3866173905153703E-2</v>
      </c>
      <c r="I57" s="2">
        <v>0</v>
      </c>
      <c r="J57" s="2">
        <v>0.10094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451.82231315471813</v>
      </c>
      <c r="D60" s="4">
        <v>482.03107000000006</v>
      </c>
      <c r="E60" s="4">
        <v>472.23781999999994</v>
      </c>
      <c r="F60" s="4">
        <v>719.96326999999997</v>
      </c>
      <c r="G60" s="4">
        <v>1500.4825299999998</v>
      </c>
      <c r="H60" s="4">
        <v>1535.0500255636134</v>
      </c>
      <c r="I60" s="4">
        <v>1650.9388400000005</v>
      </c>
      <c r="J60" s="4">
        <v>2271.28935</v>
      </c>
      <c r="K60" s="4">
        <v>2185.1249300000004</v>
      </c>
      <c r="L60" s="4">
        <v>1790.9509799999998</v>
      </c>
      <c r="M60" s="4">
        <v>1986.837699101716</v>
      </c>
      <c r="N60" s="4">
        <v>2256.7123893045305</v>
      </c>
      <c r="O60" s="4">
        <v>2547.6379595916828</v>
      </c>
      <c r="P60" s="4">
        <v>2286.3865192691742</v>
      </c>
      <c r="Q60" s="4">
        <v>2272.2554472699117</v>
      </c>
      <c r="R60" s="4">
        <v>2377.3455220748237</v>
      </c>
    </row>
    <row r="61" spans="1:18" ht="11.25" customHeight="1" x14ac:dyDescent="0.25">
      <c r="A61" s="46" t="s">
        <v>89</v>
      </c>
      <c r="B61" s="47" t="s">
        <v>90</v>
      </c>
      <c r="C61" s="4">
        <v>9686.1028688103052</v>
      </c>
      <c r="D61" s="4">
        <v>9292.0165099999977</v>
      </c>
      <c r="E61" s="4">
        <v>9537.4892900000032</v>
      </c>
      <c r="F61" s="4">
        <v>9873.0276499999945</v>
      </c>
      <c r="G61" s="4">
        <v>10074.223419999997</v>
      </c>
      <c r="H61" s="4">
        <v>10438.491297697285</v>
      </c>
      <c r="I61" s="4">
        <v>11261.559980000002</v>
      </c>
      <c r="J61" s="4">
        <v>11655.670219999998</v>
      </c>
      <c r="K61" s="4">
        <v>10976.64813</v>
      </c>
      <c r="L61" s="4">
        <v>10803.340069999997</v>
      </c>
      <c r="M61" s="4">
        <v>11642.182079137516</v>
      </c>
      <c r="N61" s="4">
        <v>11268.699063034273</v>
      </c>
      <c r="O61" s="4">
        <v>10902.824878516774</v>
      </c>
      <c r="P61" s="4">
        <v>11501.08311827039</v>
      </c>
      <c r="Q61" s="4">
        <v>11597.447956601667</v>
      </c>
      <c r="R61" s="4">
        <v>12036.205599092367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2.3884756448672231E-2</v>
      </c>
      <c r="N64" s="3">
        <v>2.3884567355645647E-2</v>
      </c>
      <c r="O64" s="3">
        <v>2.3884687611255388E-2</v>
      </c>
      <c r="P64" s="3">
        <v>2.3884368657476694E-2</v>
      </c>
      <c r="Q64" s="3">
        <v>2.3884409797771251E-2</v>
      </c>
      <c r="R64" s="3">
        <v>2.3884617700298882E-2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2.3884756448672231E-2</v>
      </c>
      <c r="N65" s="2">
        <v>2.3884567355645647E-2</v>
      </c>
      <c r="O65" s="2">
        <v>2.3884687611255388E-2</v>
      </c>
      <c r="P65" s="2">
        <v>2.3884368657476694E-2</v>
      </c>
      <c r="Q65" s="2">
        <v>2.3884409797771251E-2</v>
      </c>
      <c r="R65" s="2">
        <v>2.3884617700298882E-2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9686.1028688103052</v>
      </c>
      <c r="D68" s="3">
        <v>9292.0165099999977</v>
      </c>
      <c r="E68" s="3">
        <v>9537.4892900000032</v>
      </c>
      <c r="F68" s="3">
        <v>9873.0276499999945</v>
      </c>
      <c r="G68" s="3">
        <v>10074.223419999997</v>
      </c>
      <c r="H68" s="3">
        <v>10438.491297697285</v>
      </c>
      <c r="I68" s="3">
        <v>11261.559980000002</v>
      </c>
      <c r="J68" s="3">
        <v>11655.670219999998</v>
      </c>
      <c r="K68" s="3">
        <v>10976.64813</v>
      </c>
      <c r="L68" s="3">
        <v>10803.340069999997</v>
      </c>
      <c r="M68" s="3">
        <v>11642.158194381067</v>
      </c>
      <c r="N68" s="3">
        <v>11268.675178466918</v>
      </c>
      <c r="O68" s="3">
        <v>10902.800993829163</v>
      </c>
      <c r="P68" s="3">
        <v>11501.059233901733</v>
      </c>
      <c r="Q68" s="3">
        <v>11597.424072191869</v>
      </c>
      <c r="R68" s="3">
        <v>12036.181714474667</v>
      </c>
    </row>
    <row r="69" spans="1:18" ht="11.25" customHeight="1" x14ac:dyDescent="0.25">
      <c r="A69" s="50" t="s">
        <v>559</v>
      </c>
      <c r="B69" s="51" t="s">
        <v>101</v>
      </c>
      <c r="C69" s="2">
        <v>9654.6467900951429</v>
      </c>
      <c r="D69" s="2">
        <v>9253.8415099999984</v>
      </c>
      <c r="E69" s="2">
        <v>9502.2442800000026</v>
      </c>
      <c r="F69" s="2">
        <v>9775.368859999995</v>
      </c>
      <c r="G69" s="2">
        <v>9982.0663399999976</v>
      </c>
      <c r="H69" s="2">
        <v>10365.882299057554</v>
      </c>
      <c r="I69" s="2">
        <v>11175.375720000002</v>
      </c>
      <c r="J69" s="2">
        <v>11545.635009999998</v>
      </c>
      <c r="K69" s="2">
        <v>10919.47048</v>
      </c>
      <c r="L69" s="2">
        <v>10734.501989999997</v>
      </c>
      <c r="M69" s="2">
        <v>11560.663352468933</v>
      </c>
      <c r="N69" s="2">
        <v>11177.890044996102</v>
      </c>
      <c r="O69" s="2">
        <v>10806.546729606938</v>
      </c>
      <c r="P69" s="2">
        <v>11335.12512574623</v>
      </c>
      <c r="Q69" s="2">
        <v>11419.847733492275</v>
      </c>
      <c r="R69" s="2">
        <v>11844.838803069264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11.560272374870271</v>
      </c>
      <c r="D71" s="2">
        <v>13.598670000000002</v>
      </c>
      <c r="E71" s="2">
        <v>15.245450000000002</v>
      </c>
      <c r="F71" s="2">
        <v>12.93122</v>
      </c>
      <c r="G71" s="2">
        <v>19.56541</v>
      </c>
      <c r="H71" s="2">
        <v>25.580400193679068</v>
      </c>
      <c r="I71" s="2">
        <v>20.558179999999993</v>
      </c>
      <c r="J71" s="2">
        <v>38.332359999999994</v>
      </c>
      <c r="K71" s="2">
        <v>32.383229999999998</v>
      </c>
      <c r="L71" s="2">
        <v>45.608099999999993</v>
      </c>
      <c r="M71" s="2">
        <v>49.632424361674857</v>
      </c>
      <c r="N71" s="2">
        <v>49.369317081334714</v>
      </c>
      <c r="O71" s="2">
        <v>52.16388013968001</v>
      </c>
      <c r="P71" s="2">
        <v>63.914860995084204</v>
      </c>
      <c r="Q71" s="2">
        <v>85.912639981061844</v>
      </c>
      <c r="R71" s="2">
        <v>99.599012751919588</v>
      </c>
    </row>
    <row r="72" spans="1:18" ht="11.25" customHeight="1" x14ac:dyDescent="0.25">
      <c r="A72" s="55" t="s">
        <v>104</v>
      </c>
      <c r="B72" s="51" t="s">
        <v>105</v>
      </c>
      <c r="C72" s="2">
        <v>19.895806340291898</v>
      </c>
      <c r="D72" s="2">
        <v>24.576330000000002</v>
      </c>
      <c r="E72" s="2">
        <v>19.999559999999999</v>
      </c>
      <c r="F72" s="2">
        <v>84.72757</v>
      </c>
      <c r="G72" s="2">
        <v>72.591669999999993</v>
      </c>
      <c r="H72" s="2">
        <v>47.028598446050836</v>
      </c>
      <c r="I72" s="2">
        <v>65.626080000000002</v>
      </c>
      <c r="J72" s="2">
        <v>71.702849999999998</v>
      </c>
      <c r="K72" s="2">
        <v>24.794419999999999</v>
      </c>
      <c r="L72" s="2">
        <v>23.229980000000001</v>
      </c>
      <c r="M72" s="2">
        <v>31.862417550458709</v>
      </c>
      <c r="N72" s="2">
        <v>41.415816389481137</v>
      </c>
      <c r="O72" s="2">
        <v>44.090384082544951</v>
      </c>
      <c r="P72" s="2">
        <v>98.595831746335378</v>
      </c>
      <c r="Q72" s="2">
        <v>87.583726479003559</v>
      </c>
      <c r="R72" s="2">
        <v>87.751235890110181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3.4234154140840074</v>
      </c>
      <c r="Q73" s="2">
        <v>4.0799722395284883</v>
      </c>
      <c r="R73" s="2">
        <v>3.9926627633737293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3.4234154140840074</v>
      </c>
      <c r="Q77" s="1">
        <v>4.0799722395284883</v>
      </c>
      <c r="R77" s="1">
        <v>3.9926627633737293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11329.325094789559</v>
      </c>
      <c r="D79" s="4">
        <v>11525.947930000002</v>
      </c>
      <c r="E79" s="4">
        <v>11668.561459999997</v>
      </c>
      <c r="F79" s="4">
        <v>11753.775509999999</v>
      </c>
      <c r="G79" s="4">
        <v>12354.309479999998</v>
      </c>
      <c r="H79" s="4">
        <v>12335.105445729459</v>
      </c>
      <c r="I79" s="4">
        <v>12509.330820000001</v>
      </c>
      <c r="J79" s="4">
        <v>12602.138490000001</v>
      </c>
      <c r="K79" s="4">
        <v>11855.927850000002</v>
      </c>
      <c r="L79" s="4">
        <v>10626.83872</v>
      </c>
      <c r="M79" s="4">
        <v>10828.246256253842</v>
      </c>
      <c r="N79" s="4">
        <v>10710.591814339137</v>
      </c>
      <c r="O79" s="4">
        <v>10576.205227830505</v>
      </c>
      <c r="P79" s="4">
        <v>10547.804140253542</v>
      </c>
      <c r="Q79" s="4">
        <v>10278.379787572727</v>
      </c>
      <c r="R79" s="4">
        <v>10070.716109457799</v>
      </c>
    </row>
    <row r="80" spans="1:18" ht="11.25" customHeight="1" x14ac:dyDescent="0.25">
      <c r="A80" s="59" t="s">
        <v>560</v>
      </c>
      <c r="B80" s="47">
        <v>7200</v>
      </c>
      <c r="C80" s="4">
        <v>20.516782966222504</v>
      </c>
      <c r="D80" s="4">
        <v>22.627789999999997</v>
      </c>
      <c r="E80" s="4">
        <v>29.208069999999999</v>
      </c>
      <c r="F80" s="4">
        <v>118.50427999999999</v>
      </c>
      <c r="G80" s="4">
        <v>111.43547000000001</v>
      </c>
      <c r="H80" s="4">
        <v>99.83745167409856</v>
      </c>
      <c r="I80" s="4">
        <v>112.12782</v>
      </c>
      <c r="J80" s="4">
        <v>125.6953</v>
      </c>
      <c r="K80" s="4">
        <v>50.584390000000006</v>
      </c>
      <c r="L80" s="4">
        <v>120.5419</v>
      </c>
      <c r="M80" s="4">
        <v>85.482950387521925</v>
      </c>
      <c r="N80" s="4">
        <v>50.898020765482968</v>
      </c>
      <c r="O80" s="4">
        <v>52.402433471022718</v>
      </c>
      <c r="P80" s="4">
        <v>114.57457876122579</v>
      </c>
      <c r="Q80" s="4">
        <v>113.68957427460722</v>
      </c>
      <c r="R80" s="4">
        <v>117.27329657645635</v>
      </c>
    </row>
    <row r="81" spans="1:18" ht="11.25" customHeight="1" x14ac:dyDescent="0.25">
      <c r="A81" s="48" t="s">
        <v>119</v>
      </c>
      <c r="B81" s="49" t="s">
        <v>120</v>
      </c>
      <c r="C81" s="3">
        <v>13.781387563374468</v>
      </c>
      <c r="D81" s="3">
        <v>12.928799999999999</v>
      </c>
      <c r="E81" s="3">
        <v>22.001660000000001</v>
      </c>
      <c r="F81" s="3">
        <v>46.999580000000002</v>
      </c>
      <c r="G81" s="3">
        <v>50.845100000000002</v>
      </c>
      <c r="H81" s="3">
        <v>64.512286746359379</v>
      </c>
      <c r="I81" s="3">
        <v>57.508949999999999</v>
      </c>
      <c r="J81" s="3">
        <v>66.494529999999997</v>
      </c>
      <c r="K81" s="3">
        <v>38.741730000000004</v>
      </c>
      <c r="L81" s="3">
        <v>98.498680000000007</v>
      </c>
      <c r="M81" s="3">
        <v>62.840183757402869</v>
      </c>
      <c r="N81" s="3">
        <v>20.564660909091081</v>
      </c>
      <c r="O81" s="3">
        <v>28.924086186446257</v>
      </c>
      <c r="P81" s="3">
        <v>36.519443496117802</v>
      </c>
      <c r="Q81" s="3">
        <v>45.547660316160105</v>
      </c>
      <c r="R81" s="3">
        <v>48.366826696573241</v>
      </c>
    </row>
    <row r="82" spans="1:18" ht="11.25" customHeight="1" x14ac:dyDescent="0.25">
      <c r="A82" s="48" t="s">
        <v>121</v>
      </c>
      <c r="B82" s="49" t="s">
        <v>122</v>
      </c>
      <c r="C82" s="3">
        <v>6.7353954028480363</v>
      </c>
      <c r="D82" s="3">
        <v>9.6989900000000002</v>
      </c>
      <c r="E82" s="3">
        <v>7.20641</v>
      </c>
      <c r="F82" s="3">
        <v>71.5047</v>
      </c>
      <c r="G82" s="3">
        <v>60.59037</v>
      </c>
      <c r="H82" s="3">
        <v>35.325164927739181</v>
      </c>
      <c r="I82" s="3">
        <v>54.618870000000001</v>
      </c>
      <c r="J82" s="3">
        <v>59.200770000000006</v>
      </c>
      <c r="K82" s="3">
        <v>11.84266</v>
      </c>
      <c r="L82" s="3">
        <v>22.043219999999998</v>
      </c>
      <c r="M82" s="3">
        <v>22.642766630119056</v>
      </c>
      <c r="N82" s="3">
        <v>30.333359856391887</v>
      </c>
      <c r="O82" s="3">
        <v>23.478347284576458</v>
      </c>
      <c r="P82" s="3">
        <v>78.055135265107992</v>
      </c>
      <c r="Q82" s="3">
        <v>68.14191395844712</v>
      </c>
      <c r="R82" s="3">
        <v>68.906469879883105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462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11634.541961801446</v>
      </c>
      <c r="D2" s="30">
        <v>11145.128774202665</v>
      </c>
      <c r="E2" s="30">
        <v>11284.768798974739</v>
      </c>
      <c r="F2" s="30">
        <v>11594.144626817775</v>
      </c>
      <c r="G2" s="30">
        <v>11371.146452556284</v>
      </c>
      <c r="H2" s="30">
        <v>11378.228040935361</v>
      </c>
      <c r="I2" s="30">
        <v>11835.316597187439</v>
      </c>
      <c r="J2" s="30">
        <v>12421.109411619649</v>
      </c>
      <c r="K2" s="30">
        <v>11705.663050055151</v>
      </c>
      <c r="L2" s="30">
        <v>10574.408632793433</v>
      </c>
      <c r="M2" s="30">
        <v>11237.204854966096</v>
      </c>
      <c r="N2" s="30">
        <v>11037.64808075106</v>
      </c>
      <c r="O2" s="30">
        <v>11431.039586039582</v>
      </c>
      <c r="P2" s="30">
        <v>11980.104016588592</v>
      </c>
      <c r="Q2" s="30">
        <v>10954.796865059321</v>
      </c>
      <c r="R2" s="30">
        <v>10902.750466038968</v>
      </c>
    </row>
    <row r="3" spans="1:18" ht="11.25" customHeight="1" x14ac:dyDescent="0.25">
      <c r="A3" s="46" t="s">
        <v>4</v>
      </c>
      <c r="B3" s="47" t="s">
        <v>5</v>
      </c>
      <c r="C3" s="4">
        <v>314.45077999836741</v>
      </c>
      <c r="D3" s="4">
        <v>269.05540163326009</v>
      </c>
      <c r="E3" s="4">
        <v>256.04923286073335</v>
      </c>
      <c r="F3" s="4">
        <v>132.96454979994371</v>
      </c>
      <c r="G3" s="4">
        <v>62.036227673583262</v>
      </c>
      <c r="H3" s="4">
        <v>51.465768711946069</v>
      </c>
      <c r="I3" s="4">
        <v>44.67738555408372</v>
      </c>
      <c r="J3" s="4">
        <v>43.921398800140366</v>
      </c>
      <c r="K3" s="4">
        <v>42.499239160680787</v>
      </c>
      <c r="L3" s="4">
        <v>39.043298408724745</v>
      </c>
      <c r="M3" s="4">
        <v>23.599752652307611</v>
      </c>
      <c r="N3" s="4">
        <v>22.711060299368555</v>
      </c>
      <c r="O3" s="4">
        <v>20.066965197314016</v>
      </c>
      <c r="P3" s="4">
        <v>41.23034013702749</v>
      </c>
      <c r="Q3" s="4">
        <v>24.166847342629918</v>
      </c>
      <c r="R3" s="4">
        <v>24.986603856932049</v>
      </c>
    </row>
    <row r="4" spans="1:18" ht="11.25" customHeight="1" x14ac:dyDescent="0.25">
      <c r="A4" s="48" t="s">
        <v>304</v>
      </c>
      <c r="B4" s="49" t="s">
        <v>305</v>
      </c>
      <c r="C4" s="3">
        <v>217.70180247880245</v>
      </c>
      <c r="D4" s="3">
        <v>193.91254353943634</v>
      </c>
      <c r="E4" s="3">
        <v>227.48268790212526</v>
      </c>
      <c r="F4" s="3">
        <v>84.442198464893266</v>
      </c>
      <c r="G4" s="3">
        <v>51.770258282756984</v>
      </c>
      <c r="H4" s="3">
        <v>51.465768711946069</v>
      </c>
      <c r="I4" s="3">
        <v>44.67738555408372</v>
      </c>
      <c r="J4" s="3">
        <v>43.921398800140366</v>
      </c>
      <c r="K4" s="3">
        <v>42.499239160680787</v>
      </c>
      <c r="L4" s="3">
        <v>39.043298408724745</v>
      </c>
      <c r="M4" s="3">
        <v>23.599752652307611</v>
      </c>
      <c r="N4" s="3">
        <v>22.209575390520836</v>
      </c>
      <c r="O4" s="3">
        <v>20.066965197314016</v>
      </c>
      <c r="P4" s="3">
        <v>41.23034013702749</v>
      </c>
      <c r="Q4" s="3">
        <v>24.166847342629918</v>
      </c>
      <c r="R4" s="3">
        <v>24.986603856932049</v>
      </c>
    </row>
    <row r="5" spans="1:18" ht="11.25" customHeight="1" x14ac:dyDescent="0.25">
      <c r="A5" s="50" t="s">
        <v>306</v>
      </c>
      <c r="B5" s="51" t="s">
        <v>307</v>
      </c>
      <c r="C5" s="2">
        <v>209.05583370044371</v>
      </c>
      <c r="D5" s="2">
        <v>187.59959139849653</v>
      </c>
      <c r="E5" s="2">
        <v>223.01123826047035</v>
      </c>
      <c r="F5" s="2">
        <v>84.442198464893266</v>
      </c>
      <c r="G5" s="2">
        <v>51.770258282756984</v>
      </c>
      <c r="H5" s="2">
        <v>51.465768711946069</v>
      </c>
      <c r="I5" s="2">
        <v>44.67738555408372</v>
      </c>
      <c r="J5" s="2">
        <v>43.921398800140366</v>
      </c>
      <c r="K5" s="2">
        <v>42.499239160680787</v>
      </c>
      <c r="L5" s="2">
        <v>39.043298408724745</v>
      </c>
      <c r="M5" s="2">
        <v>23.599752652307611</v>
      </c>
      <c r="N5" s="2">
        <v>22.209575390520836</v>
      </c>
      <c r="O5" s="2">
        <v>20.066965197314016</v>
      </c>
      <c r="P5" s="2">
        <v>41.23034013702749</v>
      </c>
      <c r="Q5" s="2">
        <v>24.166847342629918</v>
      </c>
      <c r="R5" s="2">
        <v>24.986603856932049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209.05583370044371</v>
      </c>
      <c r="D8" s="1">
        <v>187.59959139849653</v>
      </c>
      <c r="E8" s="1">
        <v>223.01123826047035</v>
      </c>
      <c r="F8" s="1">
        <v>84.442198464893266</v>
      </c>
      <c r="G8" s="1">
        <v>51.770258282756984</v>
      </c>
      <c r="H8" s="1">
        <v>51.465768711946069</v>
      </c>
      <c r="I8" s="1">
        <v>44.67738555408372</v>
      </c>
      <c r="J8" s="1">
        <v>41.210260020181998</v>
      </c>
      <c r="K8" s="1">
        <v>28.787474552254299</v>
      </c>
      <c r="L8" s="1">
        <v>26.576518848464051</v>
      </c>
      <c r="M8" s="1">
        <v>23.599752652307611</v>
      </c>
      <c r="N8" s="1">
        <v>22.209575390520836</v>
      </c>
      <c r="O8" s="1">
        <v>20.066965197314016</v>
      </c>
      <c r="P8" s="1">
        <v>41.23034013702749</v>
      </c>
      <c r="Q8" s="1">
        <v>24.166847342629918</v>
      </c>
      <c r="R8" s="1">
        <v>24.986603856932049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2.7111387799583651</v>
      </c>
      <c r="K9" s="1">
        <v>13.711764608426485</v>
      </c>
      <c r="L9" s="1">
        <v>12.466779560260692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8.6459687783587338</v>
      </c>
      <c r="D11" s="2">
        <v>6.3129521409398208</v>
      </c>
      <c r="E11" s="2">
        <v>4.4714496416549272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8.6459687783587338</v>
      </c>
      <c r="D12" s="1">
        <v>6.3129521409398208</v>
      </c>
      <c r="E12" s="1">
        <v>4.4714496416549272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96.748977519564974</v>
      </c>
      <c r="D15" s="3">
        <v>75.142858093823747</v>
      </c>
      <c r="E15" s="3">
        <v>28.566544958608091</v>
      </c>
      <c r="F15" s="3">
        <v>48.522351335050438</v>
      </c>
      <c r="G15" s="3">
        <v>10.265969390826278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0.50148490884771812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69.603617796307901</v>
      </c>
      <c r="D16" s="2">
        <v>58.524163772173125</v>
      </c>
      <c r="E16" s="2">
        <v>11.012518526085895</v>
      </c>
      <c r="F16" s="2">
        <v>48.522351335050438</v>
      </c>
      <c r="G16" s="2">
        <v>10.265969390826278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0.44899807801804575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0.50148490884771812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26.696361645239026</v>
      </c>
      <c r="D18" s="2">
        <v>16.618694321650619</v>
      </c>
      <c r="E18" s="2">
        <v>17.554026432522196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235.5885192622257</v>
      </c>
      <c r="D21" s="4">
        <v>86.505014796021342</v>
      </c>
      <c r="E21" s="4">
        <v>98.269284923976613</v>
      </c>
      <c r="F21" s="4">
        <v>265.45247291120376</v>
      </c>
      <c r="G21" s="4">
        <v>72.660421790385215</v>
      </c>
      <c r="H21" s="4">
        <v>99.935166121492287</v>
      </c>
      <c r="I21" s="4">
        <v>1.9642916236216623</v>
      </c>
      <c r="J21" s="4">
        <v>5.8335403002620669</v>
      </c>
      <c r="K21" s="4">
        <v>4.9162083675279806</v>
      </c>
      <c r="L21" s="4">
        <v>10.921125820316583</v>
      </c>
      <c r="M21" s="4">
        <v>2.3886894862122245</v>
      </c>
      <c r="N21" s="4">
        <v>2.737983348744371</v>
      </c>
      <c r="O21" s="4">
        <v>15.213878164519702</v>
      </c>
      <c r="P21" s="4">
        <v>43.976857220384794</v>
      </c>
      <c r="Q21" s="4">
        <v>33.065401373319354</v>
      </c>
      <c r="R21" s="4">
        <v>2.6118278798806087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235.5885192622257</v>
      </c>
      <c r="D30" s="3">
        <v>86.505014796021342</v>
      </c>
      <c r="E30" s="3">
        <v>98.269284923976613</v>
      </c>
      <c r="F30" s="3">
        <v>265.45247291120376</v>
      </c>
      <c r="G30" s="3">
        <v>72.660421790385215</v>
      </c>
      <c r="H30" s="3">
        <v>99.935166121492287</v>
      </c>
      <c r="I30" s="3">
        <v>1.9642916236216623</v>
      </c>
      <c r="J30" s="3">
        <v>5.8335403002620669</v>
      </c>
      <c r="K30" s="3">
        <v>4.9162083675279806</v>
      </c>
      <c r="L30" s="3">
        <v>10.921125820316583</v>
      </c>
      <c r="M30" s="3">
        <v>2.3886894862122245</v>
      </c>
      <c r="N30" s="3">
        <v>2.737983348744371</v>
      </c>
      <c r="O30" s="3">
        <v>15.213878164519702</v>
      </c>
      <c r="P30" s="3">
        <v>43.976857220384794</v>
      </c>
      <c r="Q30" s="3">
        <v>33.065401373319354</v>
      </c>
      <c r="R30" s="3">
        <v>2.6118278798806087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0.9077300323036942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0.44147057459807232</v>
      </c>
      <c r="Q34" s="2">
        <v>1.1400381215166999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1.1067199999999999</v>
      </c>
      <c r="E35" s="2">
        <v>0</v>
      </c>
      <c r="F35" s="2">
        <v>3.1991199999999544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1.1067199999999999</v>
      </c>
      <c r="E36" s="1">
        <v>0</v>
      </c>
      <c r="F36" s="1">
        <v>3.1991199999999544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1.8777052182216922</v>
      </c>
      <c r="D43" s="2">
        <v>1.5439669779219092</v>
      </c>
      <c r="E43" s="2">
        <v>1.1091390878066865</v>
      </c>
      <c r="F43" s="2">
        <v>3.8477577906741169</v>
      </c>
      <c r="G43" s="2">
        <v>1.9356554194988405</v>
      </c>
      <c r="H43" s="2">
        <v>4.4444476679526419</v>
      </c>
      <c r="I43" s="2">
        <v>1.9642916236216623</v>
      </c>
      <c r="J43" s="2">
        <v>2.0934513345773262</v>
      </c>
      <c r="K43" s="2">
        <v>1.966046134205059</v>
      </c>
      <c r="L43" s="2">
        <v>1.8217017685673138</v>
      </c>
      <c r="M43" s="2">
        <v>1.8565390736318017</v>
      </c>
      <c r="N43" s="2">
        <v>0.88422097512092113</v>
      </c>
      <c r="O43" s="2">
        <v>0.7499161129381271</v>
      </c>
      <c r="P43" s="2">
        <v>1.9419134624103138</v>
      </c>
      <c r="Q43" s="2">
        <v>3.2639229208258387</v>
      </c>
      <c r="R43" s="2">
        <v>1.1524343804198049</v>
      </c>
    </row>
    <row r="44" spans="1:18" ht="11.25" customHeight="1" x14ac:dyDescent="0.25">
      <c r="A44" s="50" t="s">
        <v>328</v>
      </c>
      <c r="B44" s="51" t="s">
        <v>61</v>
      </c>
      <c r="C44" s="2">
        <v>233.710814044004</v>
      </c>
      <c r="D44" s="2">
        <v>83.854327818099435</v>
      </c>
      <c r="E44" s="2">
        <v>97.160145836169931</v>
      </c>
      <c r="F44" s="2">
        <v>258.40559512052971</v>
      </c>
      <c r="G44" s="2">
        <v>70.724766370886371</v>
      </c>
      <c r="H44" s="2">
        <v>94.582988421235953</v>
      </c>
      <c r="I44" s="2">
        <v>0</v>
      </c>
      <c r="J44" s="2">
        <v>3.7400889656847411</v>
      </c>
      <c r="K44" s="2">
        <v>2.9501622333229212</v>
      </c>
      <c r="L44" s="2">
        <v>9.0994240517492688</v>
      </c>
      <c r="M44" s="2">
        <v>0.53215041258042273</v>
      </c>
      <c r="N44" s="2">
        <v>1.8537623736234501</v>
      </c>
      <c r="O44" s="2">
        <v>14.463962051581575</v>
      </c>
      <c r="P44" s="2">
        <v>41.59347318337641</v>
      </c>
      <c r="Q44" s="2">
        <v>28.661440330976813</v>
      </c>
      <c r="R44" s="2">
        <v>1.4593934994608038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60.339151493028055</v>
      </c>
      <c r="D52" s="4">
        <v>58.722410198943798</v>
      </c>
      <c r="E52" s="4">
        <v>56.268775810546714</v>
      </c>
      <c r="F52" s="4">
        <v>46.838018658523062</v>
      </c>
      <c r="G52" s="4">
        <v>43.422378009531087</v>
      </c>
      <c r="H52" s="4">
        <v>76.475246918172132</v>
      </c>
      <c r="I52" s="4">
        <v>46.109689118073334</v>
      </c>
      <c r="J52" s="4">
        <v>50.181025584442985</v>
      </c>
      <c r="K52" s="4">
        <v>48.801544395856055</v>
      </c>
      <c r="L52" s="4">
        <v>47.44977144689642</v>
      </c>
      <c r="M52" s="4">
        <v>54.947133840473818</v>
      </c>
      <c r="N52" s="4">
        <v>53.585595719830806</v>
      </c>
      <c r="O52" s="4">
        <v>55.728650520684283</v>
      </c>
      <c r="P52" s="4">
        <v>85.488915969728467</v>
      </c>
      <c r="Q52" s="4">
        <v>105.226544649082</v>
      </c>
      <c r="R52" s="4">
        <v>47.733166489721178</v>
      </c>
    </row>
    <row r="53" spans="1:18" ht="11.25" customHeight="1" x14ac:dyDescent="0.25">
      <c r="A53" s="48" t="s">
        <v>76</v>
      </c>
      <c r="B53" s="49" t="s">
        <v>77</v>
      </c>
      <c r="C53" s="3">
        <v>36.120880705075741</v>
      </c>
      <c r="D53" s="3">
        <v>37.114330198943797</v>
      </c>
      <c r="E53" s="3">
        <v>35.763105810546719</v>
      </c>
      <c r="F53" s="3">
        <v>46.838018658523062</v>
      </c>
      <c r="G53" s="3">
        <v>43.422378009531087</v>
      </c>
      <c r="H53" s="3">
        <v>76.451380744266984</v>
      </c>
      <c r="I53" s="3">
        <v>46.109689118073334</v>
      </c>
      <c r="J53" s="3">
        <v>50.181025584442985</v>
      </c>
      <c r="K53" s="3">
        <v>48.801544395856055</v>
      </c>
      <c r="L53" s="3">
        <v>47.44977144689642</v>
      </c>
      <c r="M53" s="3">
        <v>54.947133840473818</v>
      </c>
      <c r="N53" s="3">
        <v>53.585595719830806</v>
      </c>
      <c r="O53" s="3">
        <v>55.728650520684283</v>
      </c>
      <c r="P53" s="3">
        <v>85.488915969728467</v>
      </c>
      <c r="Q53" s="3">
        <v>105.226544649082</v>
      </c>
      <c r="R53" s="3">
        <v>47.733166489721178</v>
      </c>
    </row>
    <row r="54" spans="1:18" ht="11.25" customHeight="1" x14ac:dyDescent="0.25">
      <c r="A54" s="48" t="s">
        <v>331</v>
      </c>
      <c r="B54" s="49" t="s">
        <v>332</v>
      </c>
      <c r="C54" s="3">
        <v>24.218270787952317</v>
      </c>
      <c r="D54" s="3">
        <v>21.608080000000001</v>
      </c>
      <c r="E54" s="3">
        <v>20.505669999999999</v>
      </c>
      <c r="F54" s="3">
        <v>0</v>
      </c>
      <c r="G54" s="3">
        <v>0</v>
      </c>
      <c r="H54" s="3">
        <v>2.3866173905153703E-2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23.215639442553716</v>
      </c>
      <c r="D55" s="2">
        <v>20.795860000000001</v>
      </c>
      <c r="E55" s="2">
        <v>19.905639999999998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1.0026313453986018</v>
      </c>
      <c r="D57" s="2">
        <v>0.81222000000000005</v>
      </c>
      <c r="E57" s="2">
        <v>0.60002999999999995</v>
      </c>
      <c r="F57" s="2">
        <v>0</v>
      </c>
      <c r="G57" s="2">
        <v>0</v>
      </c>
      <c r="H57" s="2">
        <v>2.3866173905153703E-2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53.334290413463521</v>
      </c>
      <c r="D60" s="4">
        <v>49.954232518009086</v>
      </c>
      <c r="E60" s="4">
        <v>17.464788314357676</v>
      </c>
      <c r="F60" s="4">
        <v>19.87288151999811</v>
      </c>
      <c r="G60" s="4">
        <v>108.68086110893422</v>
      </c>
      <c r="H60" s="4">
        <v>89.025862783600061</v>
      </c>
      <c r="I60" s="4">
        <v>88.842826764501567</v>
      </c>
      <c r="J60" s="4">
        <v>82.087748384537406</v>
      </c>
      <c r="K60" s="4">
        <v>76.401434599071862</v>
      </c>
      <c r="L60" s="4">
        <v>61.210051576552424</v>
      </c>
      <c r="M60" s="4">
        <v>58.927974594814316</v>
      </c>
      <c r="N60" s="4">
        <v>46.152926379928381</v>
      </c>
      <c r="O60" s="4">
        <v>102.35588536931405</v>
      </c>
      <c r="P60" s="4">
        <v>42.52056496562092</v>
      </c>
      <c r="Q60" s="4">
        <v>51.511246232797305</v>
      </c>
      <c r="R60" s="4">
        <v>56.226308409278573</v>
      </c>
    </row>
    <row r="61" spans="1:18" ht="11.25" customHeight="1" x14ac:dyDescent="0.25">
      <c r="A61" s="46" t="s">
        <v>89</v>
      </c>
      <c r="B61" s="47" t="s">
        <v>90</v>
      </c>
      <c r="C61" s="4">
        <v>6523.0604396719737</v>
      </c>
      <c r="D61" s="4">
        <v>6260.4034364802055</v>
      </c>
      <c r="E61" s="4">
        <v>6394.0215258653525</v>
      </c>
      <c r="F61" s="4">
        <v>6537.4465290709277</v>
      </c>
      <c r="G61" s="4">
        <v>6369.1515712960554</v>
      </c>
      <c r="H61" s="4">
        <v>6403.8956918771</v>
      </c>
      <c r="I61" s="4">
        <v>6798.9646304573862</v>
      </c>
      <c r="J61" s="4">
        <v>7260.9379018784111</v>
      </c>
      <c r="K61" s="4">
        <v>6897.3599125197507</v>
      </c>
      <c r="L61" s="4">
        <v>6308.2949755064747</v>
      </c>
      <c r="M61" s="4">
        <v>6814.8829177701828</v>
      </c>
      <c r="N61" s="4">
        <v>6691.7276234797209</v>
      </c>
      <c r="O61" s="4">
        <v>6888.1515924176292</v>
      </c>
      <c r="P61" s="4">
        <v>7325.6256289530174</v>
      </c>
      <c r="Q61" s="4">
        <v>6609.5957733390205</v>
      </c>
      <c r="R61" s="4">
        <v>6743.6696011233671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3.928967420631941E-3</v>
      </c>
      <c r="N64" s="3">
        <v>4.0584634534609632E-3</v>
      </c>
      <c r="O64" s="3">
        <v>4.0685678815579997E-3</v>
      </c>
      <c r="P64" s="3">
        <v>3.9274657903800511E-3</v>
      </c>
      <c r="Q64" s="3">
        <v>3.6753829500547792E-3</v>
      </c>
      <c r="R64" s="3">
        <v>3.1183479144098192E-3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3.928967420631941E-3</v>
      </c>
      <c r="N65" s="2">
        <v>4.0584634534609632E-3</v>
      </c>
      <c r="O65" s="2">
        <v>4.0685678815579997E-3</v>
      </c>
      <c r="P65" s="2">
        <v>3.9274657903800511E-3</v>
      </c>
      <c r="Q65" s="2">
        <v>3.6753829500547792E-3</v>
      </c>
      <c r="R65" s="2">
        <v>3.1183479144098192E-3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6523.0604396719737</v>
      </c>
      <c r="D68" s="3">
        <v>6260.4034364802055</v>
      </c>
      <c r="E68" s="3">
        <v>6394.0215258653525</v>
      </c>
      <c r="F68" s="3">
        <v>6537.4465290709277</v>
      </c>
      <c r="G68" s="3">
        <v>6369.1515712960554</v>
      </c>
      <c r="H68" s="3">
        <v>6403.8956918771</v>
      </c>
      <c r="I68" s="3">
        <v>6798.9646304573862</v>
      </c>
      <c r="J68" s="3">
        <v>7260.9379018784111</v>
      </c>
      <c r="K68" s="3">
        <v>6897.3599125197507</v>
      </c>
      <c r="L68" s="3">
        <v>6308.2949755064747</v>
      </c>
      <c r="M68" s="3">
        <v>6814.8789888027623</v>
      </c>
      <c r="N68" s="3">
        <v>6691.7235650162675</v>
      </c>
      <c r="O68" s="3">
        <v>6888.1475238497478</v>
      </c>
      <c r="P68" s="3">
        <v>7325.6217014872273</v>
      </c>
      <c r="Q68" s="3">
        <v>6609.5920979560706</v>
      </c>
      <c r="R68" s="3">
        <v>6743.666482775453</v>
      </c>
    </row>
    <row r="69" spans="1:18" ht="11.25" customHeight="1" x14ac:dyDescent="0.25">
      <c r="A69" s="50" t="s">
        <v>559</v>
      </c>
      <c r="B69" s="51" t="s">
        <v>101</v>
      </c>
      <c r="C69" s="2">
        <v>6510.5521303478836</v>
      </c>
      <c r="D69" s="2">
        <v>6244.5631645870608</v>
      </c>
      <c r="E69" s="2">
        <v>6381.4870378962905</v>
      </c>
      <c r="F69" s="2">
        <v>6498.5701877885649</v>
      </c>
      <c r="G69" s="2">
        <v>6339.1342854814866</v>
      </c>
      <c r="H69" s="2">
        <v>6381.162694909719</v>
      </c>
      <c r="I69" s="2">
        <v>6772.0071507079474</v>
      </c>
      <c r="J69" s="2">
        <v>7227.4355883063017</v>
      </c>
      <c r="K69" s="2">
        <v>6880.8969592244284</v>
      </c>
      <c r="L69" s="2">
        <v>6294.5720199178177</v>
      </c>
      <c r="M69" s="2">
        <v>6795.5700476795964</v>
      </c>
      <c r="N69" s="2">
        <v>6669.5613006456542</v>
      </c>
      <c r="O69" s="2">
        <v>6860.3852691640477</v>
      </c>
      <c r="P69" s="2">
        <v>7278.0093671042941</v>
      </c>
      <c r="Q69" s="2">
        <v>6566.5959165287804</v>
      </c>
      <c r="R69" s="2">
        <v>6701.4486922222432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5.7305582294202552E-2</v>
      </c>
      <c r="D71" s="2">
        <v>6.6886047172351568E-2</v>
      </c>
      <c r="E71" s="2">
        <v>7.2621420492841274E-2</v>
      </c>
      <c r="F71" s="2">
        <v>6.2285107569723816E-2</v>
      </c>
      <c r="G71" s="2">
        <v>7.7477710942971872E-2</v>
      </c>
      <c r="H71" s="2">
        <v>0.10925991954224996</v>
      </c>
      <c r="I71" s="2">
        <v>7.6883689809952152E-2</v>
      </c>
      <c r="J71" s="2">
        <v>0.1332371637172412</v>
      </c>
      <c r="K71" s="2">
        <v>0.10702168370600659</v>
      </c>
      <c r="L71" s="2">
        <v>0.18780003839633164</v>
      </c>
      <c r="M71" s="2">
        <v>0.19832927913622175</v>
      </c>
      <c r="N71" s="2">
        <v>0.20747739716217473</v>
      </c>
      <c r="O71" s="2">
        <v>0.2323828586722326</v>
      </c>
      <c r="P71" s="2">
        <v>0.80083294867718879</v>
      </c>
      <c r="Q71" s="2">
        <v>2.5786343739469602</v>
      </c>
      <c r="R71" s="2">
        <v>2.2412885386061236</v>
      </c>
    </row>
    <row r="72" spans="1:18" ht="11.25" customHeight="1" x14ac:dyDescent="0.25">
      <c r="A72" s="55" t="s">
        <v>104</v>
      </c>
      <c r="B72" s="51" t="s">
        <v>105</v>
      </c>
      <c r="C72" s="2">
        <v>12.451003741795427</v>
      </c>
      <c r="D72" s="2">
        <v>15.77338584597239</v>
      </c>
      <c r="E72" s="2">
        <v>12.461866548569631</v>
      </c>
      <c r="F72" s="2">
        <v>38.814056174793471</v>
      </c>
      <c r="G72" s="2">
        <v>29.93980810362628</v>
      </c>
      <c r="H72" s="2">
        <v>22.623737047838837</v>
      </c>
      <c r="I72" s="2">
        <v>26.880596059629241</v>
      </c>
      <c r="J72" s="2">
        <v>33.369076408392502</v>
      </c>
      <c r="K72" s="2">
        <v>16.355931611615915</v>
      </c>
      <c r="L72" s="2">
        <v>13.535155550260454</v>
      </c>
      <c r="M72" s="2">
        <v>19.110611844029634</v>
      </c>
      <c r="N72" s="2">
        <v>21.95478697345099</v>
      </c>
      <c r="O72" s="2">
        <v>27.529871827027662</v>
      </c>
      <c r="P72" s="2">
        <v>46.804082134655843</v>
      </c>
      <c r="Q72" s="2">
        <v>40.408650009541162</v>
      </c>
      <c r="R72" s="2">
        <v>39.955790958656223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7.4192995994060715E-3</v>
      </c>
      <c r="Q73" s="2">
        <v>8.8970438020842518E-3</v>
      </c>
      <c r="R73" s="2">
        <v>2.0711055946864447E-2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7.4192995994060715E-3</v>
      </c>
      <c r="Q77" s="1">
        <v>8.8970438020842518E-3</v>
      </c>
      <c r="R77" s="1">
        <v>2.0711055946864447E-2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4431.0116698252396</v>
      </c>
      <c r="D79" s="4">
        <v>4405.7662803063049</v>
      </c>
      <c r="E79" s="4">
        <v>4443.0898016379133</v>
      </c>
      <c r="F79" s="4">
        <v>4521.6212326929153</v>
      </c>
      <c r="G79" s="4">
        <v>4650.0720782413182</v>
      </c>
      <c r="H79" s="4">
        <v>4583.236391980382</v>
      </c>
      <c r="I79" s="4">
        <v>4780.9908695520608</v>
      </c>
      <c r="J79" s="4">
        <v>4894.2792471750026</v>
      </c>
      <c r="K79" s="4">
        <v>4610.4569467599658</v>
      </c>
      <c r="L79" s="4">
        <v>4065.3124991491873</v>
      </c>
      <c r="M79" s="4">
        <v>4251.8245565858415</v>
      </c>
      <c r="N79" s="4">
        <v>4199.9198680971767</v>
      </c>
      <c r="O79" s="4">
        <v>4320.1421522121655</v>
      </c>
      <c r="P79" s="4">
        <v>4387.2000238483961</v>
      </c>
      <c r="Q79" s="4">
        <v>4079.5584134157325</v>
      </c>
      <c r="R79" s="4">
        <v>3975.7790792899295</v>
      </c>
    </row>
    <row r="80" spans="1:18" ht="11.25" customHeight="1" x14ac:dyDescent="0.25">
      <c r="A80" s="59" t="s">
        <v>560</v>
      </c>
      <c r="B80" s="47">
        <v>7200</v>
      </c>
      <c r="C80" s="4">
        <v>16.757111137147483</v>
      </c>
      <c r="D80" s="4">
        <v>14.721998269919784</v>
      </c>
      <c r="E80" s="4">
        <v>19.605389561859916</v>
      </c>
      <c r="F80" s="4">
        <v>69.948942164265446</v>
      </c>
      <c r="G80" s="4">
        <v>65.122914436476364</v>
      </c>
      <c r="H80" s="4">
        <v>74.193912542665785</v>
      </c>
      <c r="I80" s="4">
        <v>73.766904117713636</v>
      </c>
      <c r="J80" s="4">
        <v>83.86854949685258</v>
      </c>
      <c r="K80" s="4">
        <v>25.227764252298154</v>
      </c>
      <c r="L80" s="4">
        <v>42.176910885280222</v>
      </c>
      <c r="M80" s="4">
        <v>30.633830036264431</v>
      </c>
      <c r="N80" s="4">
        <v>20.813023426289476</v>
      </c>
      <c r="O80" s="4">
        <v>29.380462157957158</v>
      </c>
      <c r="P80" s="4">
        <v>54.061685494415912</v>
      </c>
      <c r="Q80" s="4">
        <v>51.672638706739022</v>
      </c>
      <c r="R80" s="4">
        <v>51.743878989858601</v>
      </c>
    </row>
    <row r="81" spans="1:18" ht="11.25" customHeight="1" x14ac:dyDescent="0.25">
      <c r="A81" s="48" t="s">
        <v>119</v>
      </c>
      <c r="B81" s="49" t="s">
        <v>120</v>
      </c>
      <c r="C81" s="3">
        <v>12.657585491057926</v>
      </c>
      <c r="D81" s="3">
        <v>8.5986338416129033</v>
      </c>
      <c r="E81" s="3">
        <v>15.177574165475169</v>
      </c>
      <c r="F81" s="3">
        <v>39.527265400000786</v>
      </c>
      <c r="G81" s="3">
        <v>42.587691731540161</v>
      </c>
      <c r="H81" s="3">
        <v>59.007146472459851</v>
      </c>
      <c r="I81" s="3">
        <v>53.786731724478592</v>
      </c>
      <c r="J81" s="3">
        <v>59.475204973473822</v>
      </c>
      <c r="K81" s="3">
        <v>18.144559574643548</v>
      </c>
      <c r="L81" s="3">
        <v>29.458036360020252</v>
      </c>
      <c r="M81" s="3">
        <v>18.26283805636783</v>
      </c>
      <c r="N81" s="3">
        <v>7.065426939748372</v>
      </c>
      <c r="O81" s="3">
        <v>16.111332017816057</v>
      </c>
      <c r="P81" s="3">
        <v>21.240747459788942</v>
      </c>
      <c r="Q81" s="3">
        <v>23.901041059322559</v>
      </c>
      <c r="R81" s="3">
        <v>23.889484960052847</v>
      </c>
    </row>
    <row r="82" spans="1:18" ht="11.25" customHeight="1" x14ac:dyDescent="0.25">
      <c r="A82" s="48" t="s">
        <v>121</v>
      </c>
      <c r="B82" s="49" t="s">
        <v>122</v>
      </c>
      <c r="C82" s="3">
        <v>4.0995256460895586</v>
      </c>
      <c r="D82" s="3">
        <v>6.1233644283068793</v>
      </c>
      <c r="E82" s="3">
        <v>4.4278153963847471</v>
      </c>
      <c r="F82" s="3">
        <v>30.42167676426466</v>
      </c>
      <c r="G82" s="3">
        <v>22.535222704936203</v>
      </c>
      <c r="H82" s="3">
        <v>15.186766070205934</v>
      </c>
      <c r="I82" s="3">
        <v>19.980172393235044</v>
      </c>
      <c r="J82" s="3">
        <v>24.393344523378754</v>
      </c>
      <c r="K82" s="3">
        <v>7.0832046776546065</v>
      </c>
      <c r="L82" s="3">
        <v>12.71887452525997</v>
      </c>
      <c r="M82" s="3">
        <v>12.370991979896601</v>
      </c>
      <c r="N82" s="3">
        <v>13.747596486541104</v>
      </c>
      <c r="O82" s="3">
        <v>13.269130140141101</v>
      </c>
      <c r="P82" s="3">
        <v>32.82093803462697</v>
      </c>
      <c r="Q82" s="3">
        <v>27.771597647416467</v>
      </c>
      <c r="R82" s="3">
        <v>27.854394029805754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461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21854.191770090332</v>
      </c>
      <c r="D2" s="30">
        <v>21655.46240066981</v>
      </c>
      <c r="E2" s="30">
        <v>21936.150923736739</v>
      </c>
      <c r="F2" s="30">
        <v>22776.287164602647</v>
      </c>
      <c r="G2" s="30">
        <v>23050.532042278715</v>
      </c>
      <c r="H2" s="30">
        <v>23753.368770269302</v>
      </c>
      <c r="I2" s="30">
        <v>24033.619312098359</v>
      </c>
      <c r="J2" s="30">
        <v>24431.727163971966</v>
      </c>
      <c r="K2" s="30">
        <v>22563.23432969072</v>
      </c>
      <c r="L2" s="30">
        <v>21102.210670167537</v>
      </c>
      <c r="M2" s="30">
        <v>22058.818476264896</v>
      </c>
      <c r="N2" s="30">
        <v>21114.331377443792</v>
      </c>
      <c r="O2" s="30">
        <v>20658.279637608532</v>
      </c>
      <c r="P2" s="30">
        <v>20645.161308543888</v>
      </c>
      <c r="Q2" s="30">
        <v>21167.006700521877</v>
      </c>
      <c r="R2" s="30">
        <v>21263.420626388826</v>
      </c>
    </row>
    <row r="3" spans="1:18" ht="11.25" customHeight="1" x14ac:dyDescent="0.25">
      <c r="A3" s="46" t="s">
        <v>4</v>
      </c>
      <c r="B3" s="47" t="s">
        <v>5</v>
      </c>
      <c r="C3" s="4">
        <v>1237.6793295039918</v>
      </c>
      <c r="D3" s="4">
        <v>1116.74353836674</v>
      </c>
      <c r="E3" s="4">
        <v>1161.7667171392668</v>
      </c>
      <c r="F3" s="4">
        <v>1369.7492102000565</v>
      </c>
      <c r="G3" s="4">
        <v>1325.4723623264167</v>
      </c>
      <c r="H3" s="4">
        <v>1377.7357963021902</v>
      </c>
      <c r="I3" s="4">
        <v>1356.6207644459164</v>
      </c>
      <c r="J3" s="4">
        <v>1204.4987611998597</v>
      </c>
      <c r="K3" s="4">
        <v>1169.0332708393191</v>
      </c>
      <c r="L3" s="4">
        <v>1133.2437515912752</v>
      </c>
      <c r="M3" s="4">
        <v>1119.5180767875859</v>
      </c>
      <c r="N3" s="4">
        <v>1073.7249278579602</v>
      </c>
      <c r="O3" s="4">
        <v>1058.4723641377013</v>
      </c>
      <c r="P3" s="4">
        <v>1029.8363596377076</v>
      </c>
      <c r="Q3" s="4">
        <v>1062.7288718307345</v>
      </c>
      <c r="R3" s="4">
        <v>1036.6664596245414</v>
      </c>
    </row>
    <row r="4" spans="1:18" ht="11.25" customHeight="1" x14ac:dyDescent="0.25">
      <c r="A4" s="48" t="s">
        <v>304</v>
      </c>
      <c r="B4" s="49" t="s">
        <v>305</v>
      </c>
      <c r="C4" s="3">
        <v>879.78255678600465</v>
      </c>
      <c r="D4" s="3">
        <v>766.78414646056376</v>
      </c>
      <c r="E4" s="3">
        <v>789.56905209787476</v>
      </c>
      <c r="F4" s="3">
        <v>974.39840153510681</v>
      </c>
      <c r="G4" s="3">
        <v>1000.441861717243</v>
      </c>
      <c r="H4" s="3">
        <v>1010.4964028681868</v>
      </c>
      <c r="I4" s="3">
        <v>958.5036344459163</v>
      </c>
      <c r="J4" s="3">
        <v>805.44938119985966</v>
      </c>
      <c r="K4" s="3">
        <v>764.90893083931917</v>
      </c>
      <c r="L4" s="3">
        <v>734.60603159127527</v>
      </c>
      <c r="M4" s="3">
        <v>741.31726350960469</v>
      </c>
      <c r="N4" s="3">
        <v>699.34429672328815</v>
      </c>
      <c r="O4" s="3">
        <v>683.80636914925674</v>
      </c>
      <c r="P4" s="3">
        <v>668.64931498274484</v>
      </c>
      <c r="Q4" s="3">
        <v>690.2519609485048</v>
      </c>
      <c r="R4" s="3">
        <v>678.18963457553093</v>
      </c>
    </row>
    <row r="5" spans="1:18" ht="11.25" customHeight="1" x14ac:dyDescent="0.25">
      <c r="A5" s="50" t="s">
        <v>306</v>
      </c>
      <c r="B5" s="51" t="s">
        <v>307</v>
      </c>
      <c r="C5" s="2">
        <v>867.33714889710495</v>
      </c>
      <c r="D5" s="2">
        <v>758.79672860150356</v>
      </c>
      <c r="E5" s="2">
        <v>783.84033173952969</v>
      </c>
      <c r="F5" s="2">
        <v>947.2114915351068</v>
      </c>
      <c r="G5" s="2">
        <v>975.25008171724301</v>
      </c>
      <c r="H5" s="2">
        <v>1009.8276316400579</v>
      </c>
      <c r="I5" s="2">
        <v>957.80389444591628</v>
      </c>
      <c r="J5" s="2">
        <v>804.74974119985961</v>
      </c>
      <c r="K5" s="2">
        <v>747.40898083931916</v>
      </c>
      <c r="L5" s="2">
        <v>732.50568159127522</v>
      </c>
      <c r="M5" s="2">
        <v>740.64843411419326</v>
      </c>
      <c r="N5" s="2">
        <v>699.34429672328815</v>
      </c>
      <c r="O5" s="2">
        <v>683.80636914925674</v>
      </c>
      <c r="P5" s="2">
        <v>668.64931498274484</v>
      </c>
      <c r="Q5" s="2">
        <v>690.2519609485048</v>
      </c>
      <c r="R5" s="2">
        <v>678.18963457553093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2.1024699999999998</v>
      </c>
      <c r="H6" s="1">
        <v>0.7165310659471843</v>
      </c>
      <c r="I6" s="1">
        <v>0</v>
      </c>
      <c r="J6" s="1">
        <v>26.727650000000001</v>
      </c>
      <c r="K6" s="1">
        <v>1.39977</v>
      </c>
      <c r="L6" s="1">
        <v>0</v>
      </c>
      <c r="M6" s="1">
        <v>0</v>
      </c>
      <c r="N6" s="1">
        <v>8.9321732643937608</v>
      </c>
      <c r="O6" s="1">
        <v>10.843415847656171</v>
      </c>
      <c r="P6" s="1">
        <v>9.554002324894876</v>
      </c>
      <c r="Q6" s="1">
        <v>7.3084824204136174</v>
      </c>
      <c r="R6" s="1">
        <v>5.1109437543898188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839.82100232285745</v>
      </c>
      <c r="D8" s="1">
        <v>726.55309860150351</v>
      </c>
      <c r="E8" s="1">
        <v>749.20970173952969</v>
      </c>
      <c r="F8" s="1">
        <v>914.58632153510678</v>
      </c>
      <c r="G8" s="1">
        <v>939.09920171724298</v>
      </c>
      <c r="H8" s="1">
        <v>973.56908609707114</v>
      </c>
      <c r="I8" s="1">
        <v>926.10389444591624</v>
      </c>
      <c r="J8" s="1">
        <v>753.93272997981796</v>
      </c>
      <c r="K8" s="1">
        <v>738.40025544774562</v>
      </c>
      <c r="L8" s="1">
        <v>724.79665115153591</v>
      </c>
      <c r="M8" s="1">
        <v>725.43765977086537</v>
      </c>
      <c r="N8" s="1">
        <v>674.24162445975639</v>
      </c>
      <c r="O8" s="1">
        <v>657.20881740189157</v>
      </c>
      <c r="P8" s="1">
        <v>642.56479523585972</v>
      </c>
      <c r="Q8" s="1">
        <v>666.32631148540725</v>
      </c>
      <c r="R8" s="1">
        <v>657.29003841405154</v>
      </c>
    </row>
    <row r="9" spans="1:18" ht="11.25" customHeight="1" x14ac:dyDescent="0.25">
      <c r="A9" s="52" t="s">
        <v>12</v>
      </c>
      <c r="B9" s="53" t="s">
        <v>13</v>
      </c>
      <c r="C9" s="1">
        <v>27.516146574247522</v>
      </c>
      <c r="D9" s="1">
        <v>32.24363000000001</v>
      </c>
      <c r="E9" s="1">
        <v>34.630629999999996</v>
      </c>
      <c r="F9" s="1">
        <v>32.625169999999997</v>
      </c>
      <c r="G9" s="1">
        <v>34.048409999999997</v>
      </c>
      <c r="H9" s="1">
        <v>35.542014477039629</v>
      </c>
      <c r="I9" s="1">
        <v>31.7</v>
      </c>
      <c r="J9" s="1">
        <v>24.089361220041635</v>
      </c>
      <c r="K9" s="1">
        <v>7.608955391573514</v>
      </c>
      <c r="L9" s="1">
        <v>7.7090304397393066</v>
      </c>
      <c r="M9" s="1">
        <v>15.210774343327875</v>
      </c>
      <c r="N9" s="1">
        <v>16.170498999137976</v>
      </c>
      <c r="O9" s="1">
        <v>15.754135899708974</v>
      </c>
      <c r="P9" s="1">
        <v>16.530517421990201</v>
      </c>
      <c r="Q9" s="1">
        <v>16.61716704268396</v>
      </c>
      <c r="R9" s="1">
        <v>15.78865240708957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23.787140000000001</v>
      </c>
      <c r="G10" s="2">
        <v>24.491820000000001</v>
      </c>
      <c r="H10" s="2">
        <v>0</v>
      </c>
      <c r="I10" s="2">
        <v>0</v>
      </c>
      <c r="J10" s="2">
        <v>0</v>
      </c>
      <c r="K10" s="2">
        <v>16.799979999999998</v>
      </c>
      <c r="L10" s="2">
        <v>2.1003500000000006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12.445407888899688</v>
      </c>
      <c r="D11" s="2">
        <v>7.9874178590601801</v>
      </c>
      <c r="E11" s="2">
        <v>5.7287203583450719</v>
      </c>
      <c r="F11" s="2">
        <v>3.3997700000000002</v>
      </c>
      <c r="G11" s="2">
        <v>0.69996000000000003</v>
      </c>
      <c r="H11" s="2">
        <v>0.66877122812891632</v>
      </c>
      <c r="I11" s="2">
        <v>0.69974000000000003</v>
      </c>
      <c r="J11" s="2">
        <v>0.69964000000000004</v>
      </c>
      <c r="K11" s="2">
        <v>0.69996999999999998</v>
      </c>
      <c r="L11" s="2">
        <v>0</v>
      </c>
      <c r="M11" s="2">
        <v>0.66882939541137842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12.445407888899688</v>
      </c>
      <c r="D12" s="1">
        <v>7.9874178590601801</v>
      </c>
      <c r="E12" s="1">
        <v>5.7287203583450719</v>
      </c>
      <c r="F12" s="1">
        <v>3.3997700000000002</v>
      </c>
      <c r="G12" s="1">
        <v>0.69996000000000003</v>
      </c>
      <c r="H12" s="1">
        <v>0.66877122812891632</v>
      </c>
      <c r="I12" s="1">
        <v>0.69974000000000003</v>
      </c>
      <c r="J12" s="1">
        <v>0.69964000000000004</v>
      </c>
      <c r="K12" s="1">
        <v>0.69996999999999998</v>
      </c>
      <c r="L12" s="1">
        <v>0</v>
      </c>
      <c r="M12" s="1">
        <v>0.66882939541137842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357.89677271798718</v>
      </c>
      <c r="D15" s="3">
        <v>349.95939190617628</v>
      </c>
      <c r="E15" s="3">
        <v>372.19766504139193</v>
      </c>
      <c r="F15" s="3">
        <v>395.35080866494957</v>
      </c>
      <c r="G15" s="3">
        <v>325.03050060917371</v>
      </c>
      <c r="H15" s="3">
        <v>367.23939343400343</v>
      </c>
      <c r="I15" s="3">
        <v>398.11712999999997</v>
      </c>
      <c r="J15" s="3">
        <v>399.04938000000004</v>
      </c>
      <c r="K15" s="3">
        <v>404.12433999999996</v>
      </c>
      <c r="L15" s="3">
        <v>398.63772000000006</v>
      </c>
      <c r="M15" s="3">
        <v>378.2008132779813</v>
      </c>
      <c r="N15" s="3">
        <v>374.38063113467217</v>
      </c>
      <c r="O15" s="3">
        <v>374.66599498844465</v>
      </c>
      <c r="P15" s="3">
        <v>361.18704465496273</v>
      </c>
      <c r="Q15" s="3">
        <v>372.47691088222979</v>
      </c>
      <c r="R15" s="3">
        <v>358.47682504901036</v>
      </c>
    </row>
    <row r="16" spans="1:18" ht="11.25" customHeight="1" x14ac:dyDescent="0.25">
      <c r="A16" s="50" t="s">
        <v>22</v>
      </c>
      <c r="B16" s="51" t="s">
        <v>23</v>
      </c>
      <c r="C16" s="2">
        <v>65.661235416167983</v>
      </c>
      <c r="D16" s="2">
        <v>74.252796227826877</v>
      </c>
      <c r="E16" s="2">
        <v>122.12781147391411</v>
      </c>
      <c r="F16" s="2">
        <v>82.98700866494957</v>
      </c>
      <c r="G16" s="2">
        <v>63.243530609173725</v>
      </c>
      <c r="H16" s="2">
        <v>113.08293123734362</v>
      </c>
      <c r="I16" s="2">
        <v>98.524489999999986</v>
      </c>
      <c r="J16" s="2">
        <v>100.65818000000002</v>
      </c>
      <c r="K16" s="2">
        <v>100.23089999999999</v>
      </c>
      <c r="L16" s="2">
        <v>112.68701000000001</v>
      </c>
      <c r="M16" s="2">
        <v>57.44310844634839</v>
      </c>
      <c r="N16" s="2">
        <v>52.465732603802877</v>
      </c>
      <c r="O16" s="2">
        <v>45.499016707660502</v>
      </c>
      <c r="P16" s="2">
        <v>43.631158050315982</v>
      </c>
      <c r="Q16" s="2">
        <v>42.782390545058917</v>
      </c>
      <c r="R16" s="2">
        <v>39.191271594156611</v>
      </c>
    </row>
    <row r="17" spans="1:18" ht="11.25" customHeight="1" x14ac:dyDescent="0.25">
      <c r="A17" s="55" t="s">
        <v>25</v>
      </c>
      <c r="B17" s="51" t="s">
        <v>26</v>
      </c>
      <c r="C17" s="2">
        <v>255.87257409658292</v>
      </c>
      <c r="D17" s="2">
        <v>256.52217000000002</v>
      </c>
      <c r="E17" s="2">
        <v>230.32769999999999</v>
      </c>
      <c r="F17" s="2">
        <v>223.47801000000001</v>
      </c>
      <c r="G17" s="2">
        <v>179.17400000000001</v>
      </c>
      <c r="H17" s="2">
        <v>172.94940424891237</v>
      </c>
      <c r="I17" s="2">
        <v>244.68805</v>
      </c>
      <c r="J17" s="2">
        <v>253.99289999999999</v>
      </c>
      <c r="K17" s="2">
        <v>228.38827999999998</v>
      </c>
      <c r="L17" s="2">
        <v>193.74477000000002</v>
      </c>
      <c r="M17" s="2">
        <v>222.35320199448549</v>
      </c>
      <c r="N17" s="2">
        <v>204.87845099691893</v>
      </c>
      <c r="O17" s="2">
        <v>181.08115584409131</v>
      </c>
      <c r="P17" s="2">
        <v>161.82646093093354</v>
      </c>
      <c r="Q17" s="2">
        <v>177.7894373056466</v>
      </c>
      <c r="R17" s="2">
        <v>171.20378042993633</v>
      </c>
    </row>
    <row r="18" spans="1:18" ht="11.25" customHeight="1" x14ac:dyDescent="0.25">
      <c r="A18" s="56" t="s">
        <v>312</v>
      </c>
      <c r="B18" s="51" t="s">
        <v>24</v>
      </c>
      <c r="C18" s="2">
        <v>36.362963205236284</v>
      </c>
      <c r="D18" s="2">
        <v>19.184425678349385</v>
      </c>
      <c r="E18" s="2">
        <v>19.7421535674778</v>
      </c>
      <c r="F18" s="2">
        <v>88.88579</v>
      </c>
      <c r="G18" s="2">
        <v>82.612970000000004</v>
      </c>
      <c r="H18" s="2">
        <v>81.20705794774743</v>
      </c>
      <c r="I18" s="2">
        <v>54.904589999999999</v>
      </c>
      <c r="J18" s="2">
        <v>44.398299999999999</v>
      </c>
      <c r="K18" s="2">
        <v>75.505160000000004</v>
      </c>
      <c r="L18" s="2">
        <v>92.205939999999998</v>
      </c>
      <c r="M18" s="2">
        <v>98.404502837147461</v>
      </c>
      <c r="N18" s="2">
        <v>117.03644753395037</v>
      </c>
      <c r="O18" s="2">
        <v>148.08582243669284</v>
      </c>
      <c r="P18" s="2">
        <v>155.72942567371322</v>
      </c>
      <c r="Q18" s="2">
        <v>151.90508303152427</v>
      </c>
      <c r="R18" s="2">
        <v>148.0817730249174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2137.2172504462719</v>
      </c>
      <c r="D21" s="4">
        <v>2262.895383657733</v>
      </c>
      <c r="E21" s="4">
        <v>2141.6542144071941</v>
      </c>
      <c r="F21" s="4">
        <v>2033.1715914433532</v>
      </c>
      <c r="G21" s="4">
        <v>1945.3112849005979</v>
      </c>
      <c r="H21" s="4">
        <v>1791.705840436548</v>
      </c>
      <c r="I21" s="4">
        <v>1898.3201125387927</v>
      </c>
      <c r="J21" s="4">
        <v>1741.7200946900912</v>
      </c>
      <c r="K21" s="4">
        <v>1617.4830021928183</v>
      </c>
      <c r="L21" s="4">
        <v>1264.811127788751</v>
      </c>
      <c r="M21" s="4">
        <v>1133.5382113088233</v>
      </c>
      <c r="N21" s="4">
        <v>1010.9846790935467</v>
      </c>
      <c r="O21" s="4">
        <v>884.91658798338335</v>
      </c>
      <c r="P21" s="4">
        <v>754.46212582169596</v>
      </c>
      <c r="Q21" s="4">
        <v>650.38448481422745</v>
      </c>
      <c r="R21" s="4">
        <v>711.57836254512551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2137.2172504462719</v>
      </c>
      <c r="D30" s="3">
        <v>2262.895383657733</v>
      </c>
      <c r="E30" s="3">
        <v>2141.6542144071941</v>
      </c>
      <c r="F30" s="3">
        <v>2033.1715914433532</v>
      </c>
      <c r="G30" s="3">
        <v>1945.3112849005979</v>
      </c>
      <c r="H30" s="3">
        <v>1791.705840436548</v>
      </c>
      <c r="I30" s="3">
        <v>1898.3201125387927</v>
      </c>
      <c r="J30" s="3">
        <v>1741.7200946900912</v>
      </c>
      <c r="K30" s="3">
        <v>1617.4830021928183</v>
      </c>
      <c r="L30" s="3">
        <v>1264.811127788751</v>
      </c>
      <c r="M30" s="3">
        <v>1133.5382113088233</v>
      </c>
      <c r="N30" s="3">
        <v>1010.9846790935467</v>
      </c>
      <c r="O30" s="3">
        <v>884.91658798338335</v>
      </c>
      <c r="P30" s="3">
        <v>754.46212582169596</v>
      </c>
      <c r="Q30" s="3">
        <v>650.38448481422745</v>
      </c>
      <c r="R30" s="3">
        <v>711.57836254512551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205.57389826491328</v>
      </c>
      <c r="D34" s="2">
        <v>228.63502</v>
      </c>
      <c r="E34" s="2">
        <v>230.84164999999999</v>
      </c>
      <c r="F34" s="2">
        <v>255.41033999999979</v>
      </c>
      <c r="G34" s="2">
        <v>223.51159000000001</v>
      </c>
      <c r="H34" s="2">
        <v>204.88212220972389</v>
      </c>
      <c r="I34" s="2">
        <v>220.02930000000001</v>
      </c>
      <c r="J34" s="2">
        <v>213.24883</v>
      </c>
      <c r="K34" s="2">
        <v>210.18395999999998</v>
      </c>
      <c r="L34" s="2">
        <v>181.46491</v>
      </c>
      <c r="M34" s="2">
        <v>192.61883574199558</v>
      </c>
      <c r="N34" s="2">
        <v>182.64552041439094</v>
      </c>
      <c r="O34" s="2">
        <v>159.53059626701278</v>
      </c>
      <c r="P34" s="2">
        <v>151.53719141207893</v>
      </c>
      <c r="Q34" s="2">
        <v>148.61344520855135</v>
      </c>
      <c r="R34" s="2">
        <v>144.97126364838212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4.2367199999998695</v>
      </c>
      <c r="G35" s="2">
        <v>1.0973900000000001</v>
      </c>
      <c r="H35" s="2">
        <v>0</v>
      </c>
      <c r="I35" s="2">
        <v>4.1469800000000001</v>
      </c>
      <c r="J35" s="2">
        <v>7.3129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4.2367199999998695</v>
      </c>
      <c r="G36" s="1">
        <v>1.0973900000000001</v>
      </c>
      <c r="H36" s="1">
        <v>0</v>
      </c>
      <c r="I36" s="1">
        <v>4.1469800000000001</v>
      </c>
      <c r="J36" s="1">
        <v>7.3129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2.054276787129818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1.1022799999999999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2.054276787129818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1.1022799999999999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275.46769064135754</v>
      </c>
      <c r="D43" s="2">
        <v>268.62866147583242</v>
      </c>
      <c r="E43" s="2">
        <v>243.99269024336354</v>
      </c>
      <c r="F43" s="2">
        <v>330.16331656388326</v>
      </c>
      <c r="G43" s="2">
        <v>282.19793127148426</v>
      </c>
      <c r="H43" s="2">
        <v>303.74165510441196</v>
      </c>
      <c r="I43" s="2">
        <v>233.4247425387926</v>
      </c>
      <c r="J43" s="2">
        <v>254.997683655776</v>
      </c>
      <c r="K43" s="2">
        <v>238.81687442614134</v>
      </c>
      <c r="L43" s="2">
        <v>222.8603918405004</v>
      </c>
      <c r="M43" s="2">
        <v>237.34041333052832</v>
      </c>
      <c r="N43" s="2">
        <v>195.82465280532176</v>
      </c>
      <c r="O43" s="2">
        <v>158.95565296525584</v>
      </c>
      <c r="P43" s="2">
        <v>150.59711209910031</v>
      </c>
      <c r="Q43" s="2">
        <v>138.7297230273401</v>
      </c>
      <c r="R43" s="2">
        <v>171.61293320830092</v>
      </c>
    </row>
    <row r="44" spans="1:18" ht="11.25" customHeight="1" x14ac:dyDescent="0.25">
      <c r="A44" s="50" t="s">
        <v>328</v>
      </c>
      <c r="B44" s="51" t="s">
        <v>61</v>
      </c>
      <c r="C44" s="2">
        <v>1654.1213847528711</v>
      </c>
      <c r="D44" s="2">
        <v>1765.6317021819007</v>
      </c>
      <c r="E44" s="2">
        <v>1666.8198741638305</v>
      </c>
      <c r="F44" s="2">
        <v>1443.3612148794703</v>
      </c>
      <c r="G44" s="2">
        <v>1438.5043736291136</v>
      </c>
      <c r="H44" s="2">
        <v>1282.1266384313117</v>
      </c>
      <c r="I44" s="2">
        <v>1437.8585600000001</v>
      </c>
      <c r="J44" s="2">
        <v>1265.0584010343152</v>
      </c>
      <c r="K44" s="2">
        <v>1167.481827766677</v>
      </c>
      <c r="L44" s="2">
        <v>859.48678594825071</v>
      </c>
      <c r="M44" s="2">
        <v>702.62354233077849</v>
      </c>
      <c r="N44" s="2">
        <v>631.55896014409086</v>
      </c>
      <c r="O44" s="2">
        <v>565.47465528672763</v>
      </c>
      <c r="P44" s="2">
        <v>451.37189869702195</v>
      </c>
      <c r="Q44" s="2">
        <v>362.08628368638585</v>
      </c>
      <c r="R44" s="2">
        <v>394.08613634589921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0.95542469110049255</v>
      </c>
      <c r="I45" s="2">
        <v>2.8605299999999998</v>
      </c>
      <c r="J45" s="2">
        <v>0</v>
      </c>
      <c r="K45" s="2">
        <v>1.00034</v>
      </c>
      <c r="L45" s="2">
        <v>0.99904000000000004</v>
      </c>
      <c r="M45" s="2">
        <v>0.95541990552068223</v>
      </c>
      <c r="N45" s="2">
        <v>0.95554572974305774</v>
      </c>
      <c r="O45" s="2">
        <v>0.95568346438713114</v>
      </c>
      <c r="P45" s="2">
        <v>0.95592361349470045</v>
      </c>
      <c r="Q45" s="2">
        <v>0.95503289195020979</v>
      </c>
      <c r="R45" s="2">
        <v>0.90802934254332501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0.95542469110049255</v>
      </c>
      <c r="I51" s="1">
        <v>2.8605299999999998</v>
      </c>
      <c r="J51" s="1">
        <v>0</v>
      </c>
      <c r="K51" s="1">
        <v>1.00034</v>
      </c>
      <c r="L51" s="1">
        <v>0.99904000000000004</v>
      </c>
      <c r="M51" s="1">
        <v>0.95541990552068223</v>
      </c>
      <c r="N51" s="1">
        <v>0.95554572974305774</v>
      </c>
      <c r="O51" s="1">
        <v>0.95568346438713114</v>
      </c>
      <c r="P51" s="1">
        <v>0.95592361349470045</v>
      </c>
      <c r="Q51" s="1">
        <v>0.95503289195020979</v>
      </c>
      <c r="R51" s="1">
        <v>0.90802934254332501</v>
      </c>
    </row>
    <row r="52" spans="1:18" ht="11.25" customHeight="1" x14ac:dyDescent="0.25">
      <c r="A52" s="46" t="s">
        <v>74</v>
      </c>
      <c r="B52" s="47" t="s">
        <v>75</v>
      </c>
      <c r="C52" s="4">
        <v>9530.9102901777096</v>
      </c>
      <c r="D52" s="4">
        <v>9184.051173644275</v>
      </c>
      <c r="E52" s="4">
        <v>9266.4331953356959</v>
      </c>
      <c r="F52" s="4">
        <v>9502.3962793951996</v>
      </c>
      <c r="G52" s="4">
        <v>8360.5262125601876</v>
      </c>
      <c r="H52" s="4">
        <v>8817.5077337875537</v>
      </c>
      <c r="I52" s="4">
        <v>8483.4853081404999</v>
      </c>
      <c r="J52" s="4">
        <v>8636.9871229251657</v>
      </c>
      <c r="K52" s="4">
        <v>7623.2068986830718</v>
      </c>
      <c r="L52" s="4">
        <v>7062.2684950711255</v>
      </c>
      <c r="M52" s="4">
        <v>7612.0579003712646</v>
      </c>
      <c r="N52" s="4">
        <v>6797.9056408434244</v>
      </c>
      <c r="O52" s="4">
        <v>7023.222084704933</v>
      </c>
      <c r="P52" s="4">
        <v>7443.2940521472556</v>
      </c>
      <c r="Q52" s="4">
        <v>7062.9786248311002</v>
      </c>
      <c r="R52" s="4">
        <v>6841.3330502959252</v>
      </c>
    </row>
    <row r="53" spans="1:18" ht="11.25" customHeight="1" x14ac:dyDescent="0.25">
      <c r="A53" s="48" t="s">
        <v>76</v>
      </c>
      <c r="B53" s="49" t="s">
        <v>77</v>
      </c>
      <c r="C53" s="3">
        <v>9530.8859046626949</v>
      </c>
      <c r="D53" s="3">
        <v>9184.051173644275</v>
      </c>
      <c r="E53" s="3">
        <v>9266.4331953356959</v>
      </c>
      <c r="F53" s="3">
        <v>9502.3962793951996</v>
      </c>
      <c r="G53" s="3">
        <v>8360.5262125601876</v>
      </c>
      <c r="H53" s="3">
        <v>8817.5077337875537</v>
      </c>
      <c r="I53" s="3">
        <v>8483.4853081404999</v>
      </c>
      <c r="J53" s="3">
        <v>8636.8861829251655</v>
      </c>
      <c r="K53" s="3">
        <v>7623.2068986830718</v>
      </c>
      <c r="L53" s="3">
        <v>7062.2684950711255</v>
      </c>
      <c r="M53" s="3">
        <v>7612.0579003712646</v>
      </c>
      <c r="N53" s="3">
        <v>6797.9056408434244</v>
      </c>
      <c r="O53" s="3">
        <v>7023.222084704933</v>
      </c>
      <c r="P53" s="3">
        <v>7443.2940521472556</v>
      </c>
      <c r="Q53" s="3">
        <v>7062.9786248311002</v>
      </c>
      <c r="R53" s="3">
        <v>6841.3330502959252</v>
      </c>
    </row>
    <row r="54" spans="1:18" ht="11.25" customHeight="1" x14ac:dyDescent="0.25">
      <c r="A54" s="48" t="s">
        <v>331</v>
      </c>
      <c r="B54" s="49" t="s">
        <v>332</v>
      </c>
      <c r="C54" s="3">
        <v>2.4385515014993402E-2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0.10094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2.4385515014993402E-2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0.10094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398.48802274125455</v>
      </c>
      <c r="D60" s="4">
        <v>432.07683748199088</v>
      </c>
      <c r="E60" s="4">
        <v>454.77303168564231</v>
      </c>
      <c r="F60" s="4">
        <v>700.09038848000182</v>
      </c>
      <c r="G60" s="4">
        <v>1391.8016688910657</v>
      </c>
      <c r="H60" s="4">
        <v>1446.0241627800133</v>
      </c>
      <c r="I60" s="4">
        <v>1562.0960132354987</v>
      </c>
      <c r="J60" s="4">
        <v>2189.2016016154626</v>
      </c>
      <c r="K60" s="4">
        <v>2108.7234954009282</v>
      </c>
      <c r="L60" s="4">
        <v>1729.7409284234477</v>
      </c>
      <c r="M60" s="4">
        <v>1927.9097245069013</v>
      </c>
      <c r="N60" s="4">
        <v>2210.5594629246025</v>
      </c>
      <c r="O60" s="4">
        <v>2445.2820742223685</v>
      </c>
      <c r="P60" s="4">
        <v>2243.8659543035528</v>
      </c>
      <c r="Q60" s="4">
        <v>2220.7442010371137</v>
      </c>
      <c r="R60" s="4">
        <v>2321.119213665545</v>
      </c>
    </row>
    <row r="61" spans="1:18" ht="11.25" customHeight="1" x14ac:dyDescent="0.25">
      <c r="A61" s="46" t="s">
        <v>89</v>
      </c>
      <c r="B61" s="47" t="s">
        <v>90</v>
      </c>
      <c r="C61" s="4">
        <v>3162.8198220465597</v>
      </c>
      <c r="D61" s="4">
        <v>3031.3315735320098</v>
      </c>
      <c r="E61" s="4">
        <v>3143.1870485013355</v>
      </c>
      <c r="F61" s="4">
        <v>3335.3632288727422</v>
      </c>
      <c r="G61" s="4">
        <v>3704.7636215387943</v>
      </c>
      <c r="H61" s="4">
        <v>4034.2458547351412</v>
      </c>
      <c r="I61" s="4">
        <v>4462.2735362927788</v>
      </c>
      <c r="J61" s="4">
        <v>4394.1831211017379</v>
      </c>
      <c r="K61" s="4">
        <v>4078.832973624802</v>
      </c>
      <c r="L61" s="4">
        <v>4494.354230449122</v>
      </c>
      <c r="M61" s="4">
        <v>4826.5968373655596</v>
      </c>
      <c r="N61" s="4">
        <v>4576.2644595120128</v>
      </c>
      <c r="O61" s="4">
        <v>4013.9737560699446</v>
      </c>
      <c r="P61" s="4">
        <v>4174.5976302462659</v>
      </c>
      <c r="Q61" s="4">
        <v>4986.6503704666156</v>
      </c>
      <c r="R61" s="4">
        <v>5291.0144302390754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1.0084197703096993E-2</v>
      </c>
      <c r="N64" s="3">
        <v>1.0022253216302793E-2</v>
      </c>
      <c r="O64" s="3">
        <v>1.0026819118617237E-2</v>
      </c>
      <c r="P64" s="3">
        <v>1.0155154603086611E-2</v>
      </c>
      <c r="Q64" s="3">
        <v>9.3083264692794335E-3</v>
      </c>
      <c r="R64" s="3">
        <v>9.1676574683058811E-3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1.0084197703096993E-2</v>
      </c>
      <c r="N65" s="2">
        <v>1.0022253216302793E-2</v>
      </c>
      <c r="O65" s="2">
        <v>1.0026819118617237E-2</v>
      </c>
      <c r="P65" s="2">
        <v>1.0155154603086611E-2</v>
      </c>
      <c r="Q65" s="2">
        <v>9.3083264692794335E-3</v>
      </c>
      <c r="R65" s="2">
        <v>9.1676574683058811E-3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3162.8198220465597</v>
      </c>
      <c r="D68" s="3">
        <v>3031.3315735320098</v>
      </c>
      <c r="E68" s="3">
        <v>3143.1870485013355</v>
      </c>
      <c r="F68" s="3">
        <v>3335.3632288727422</v>
      </c>
      <c r="G68" s="3">
        <v>3704.7636215387943</v>
      </c>
      <c r="H68" s="3">
        <v>4034.2458547351412</v>
      </c>
      <c r="I68" s="3">
        <v>4462.2735362927788</v>
      </c>
      <c r="J68" s="3">
        <v>4394.1831211017379</v>
      </c>
      <c r="K68" s="3">
        <v>4078.832973624802</v>
      </c>
      <c r="L68" s="3">
        <v>4494.354230449122</v>
      </c>
      <c r="M68" s="3">
        <v>4826.5867531678568</v>
      </c>
      <c r="N68" s="3">
        <v>4576.2544372587963</v>
      </c>
      <c r="O68" s="3">
        <v>4013.963729250826</v>
      </c>
      <c r="P68" s="3">
        <v>4174.5874750916628</v>
      </c>
      <c r="Q68" s="3">
        <v>4986.6410621401465</v>
      </c>
      <c r="R68" s="3">
        <v>5291.005262581607</v>
      </c>
    </row>
    <row r="69" spans="1:18" ht="11.25" customHeight="1" x14ac:dyDescent="0.25">
      <c r="A69" s="50" t="s">
        <v>559</v>
      </c>
      <c r="B69" s="51" t="s">
        <v>101</v>
      </c>
      <c r="C69" s="2">
        <v>3144.0946597472594</v>
      </c>
      <c r="D69" s="2">
        <v>3009.2783454129376</v>
      </c>
      <c r="E69" s="2">
        <v>3120.7572421037116</v>
      </c>
      <c r="F69" s="2">
        <v>3276.7986722114342</v>
      </c>
      <c r="G69" s="2">
        <v>3642.9320545185119</v>
      </c>
      <c r="H69" s="2">
        <v>3984.7196041478337</v>
      </c>
      <c r="I69" s="2">
        <v>4403.3685692920517</v>
      </c>
      <c r="J69" s="2">
        <v>4318.1994216936982</v>
      </c>
      <c r="K69" s="2">
        <v>4038.5735207755715</v>
      </c>
      <c r="L69" s="2">
        <v>4439.9299700821821</v>
      </c>
      <c r="M69" s="2">
        <v>4765.0933047893377</v>
      </c>
      <c r="N69" s="2">
        <v>4508.328744350445</v>
      </c>
      <c r="O69" s="2">
        <v>3946.1614604428901</v>
      </c>
      <c r="P69" s="2">
        <v>4057.1157586419376</v>
      </c>
      <c r="Q69" s="2">
        <v>4853.2518169634977</v>
      </c>
      <c r="R69" s="2">
        <v>5143.3901108470236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11.280359700803665</v>
      </c>
      <c r="D71" s="2">
        <v>13.250283965044494</v>
      </c>
      <c r="E71" s="2">
        <v>14.892112946193643</v>
      </c>
      <c r="F71" s="2">
        <v>12.651042836101775</v>
      </c>
      <c r="G71" s="2">
        <v>19.179705123908786</v>
      </c>
      <c r="H71" s="2">
        <v>25.121389189095733</v>
      </c>
      <c r="I71" s="2">
        <v>20.159483060356614</v>
      </c>
      <c r="J71" s="2">
        <v>37.64992581643191</v>
      </c>
      <c r="K71" s="2">
        <v>31.820964460846437</v>
      </c>
      <c r="L71" s="2">
        <v>44.729435917200064</v>
      </c>
      <c r="M71" s="2">
        <v>48.741642672090158</v>
      </c>
      <c r="N71" s="2">
        <v>48.464663492321222</v>
      </c>
      <c r="O71" s="2">
        <v>51.241756552418643</v>
      </c>
      <c r="P71" s="2">
        <v>62.306583734713008</v>
      </c>
      <c r="Q71" s="2">
        <v>82.193733178162788</v>
      </c>
      <c r="R71" s="2">
        <v>95.887768301065222</v>
      </c>
    </row>
    <row r="72" spans="1:18" ht="11.25" customHeight="1" x14ac:dyDescent="0.25">
      <c r="A72" s="55" t="s">
        <v>104</v>
      </c>
      <c r="B72" s="51" t="s">
        <v>105</v>
      </c>
      <c r="C72" s="2">
        <v>7.4448025984964703</v>
      </c>
      <c r="D72" s="2">
        <v>8.8029441540276121</v>
      </c>
      <c r="E72" s="2">
        <v>7.5376934514303695</v>
      </c>
      <c r="F72" s="2">
        <v>45.913513825206536</v>
      </c>
      <c r="G72" s="2">
        <v>42.65186189637371</v>
      </c>
      <c r="H72" s="2">
        <v>24.404861398212002</v>
      </c>
      <c r="I72" s="2">
        <v>38.745483940370747</v>
      </c>
      <c r="J72" s="2">
        <v>38.333773591607496</v>
      </c>
      <c r="K72" s="2">
        <v>8.4384883883840835</v>
      </c>
      <c r="L72" s="2">
        <v>9.6948244497395493</v>
      </c>
      <c r="M72" s="2">
        <v>12.751805706429069</v>
      </c>
      <c r="N72" s="2">
        <v>19.46102941603014</v>
      </c>
      <c r="O72" s="2">
        <v>16.560512255517288</v>
      </c>
      <c r="P72" s="2">
        <v>51.791749611679535</v>
      </c>
      <c r="Q72" s="2">
        <v>47.175076469462411</v>
      </c>
      <c r="R72" s="2">
        <v>47.79544493145395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3.3733831033327073</v>
      </c>
      <c r="Q73" s="2">
        <v>4.020435529022973</v>
      </c>
      <c r="R73" s="2">
        <v>3.9319385020644773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3.3733831033327073</v>
      </c>
      <c r="Q77" s="1">
        <v>4.020435529022973</v>
      </c>
      <c r="R77" s="1">
        <v>3.9319385020644773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5383.3173833454675</v>
      </c>
      <c r="D79" s="4">
        <v>5620.4581022569819</v>
      </c>
      <c r="E79" s="4">
        <v>5758.7340362294644</v>
      </c>
      <c r="F79" s="4">
        <v>5786.9611283755576</v>
      </c>
      <c r="G79" s="4">
        <v>6276.3443364981304</v>
      </c>
      <c r="H79" s="4">
        <v>6260.5058430964227</v>
      </c>
      <c r="I79" s="4">
        <v>6232.4626615625857</v>
      </c>
      <c r="J79" s="4">
        <v>6223.309711936502</v>
      </c>
      <c r="K79" s="4">
        <v>5940.5980632020755</v>
      </c>
      <c r="L79" s="4">
        <v>5339.4271477290959</v>
      </c>
      <c r="M79" s="4">
        <v>5384.3486055735066</v>
      </c>
      <c r="N79" s="4">
        <v>5414.8072098730527</v>
      </c>
      <c r="O79" s="4">
        <v>5209.3907991771366</v>
      </c>
      <c r="P79" s="4">
        <v>4938.5922931205978</v>
      </c>
      <c r="Q79" s="4">
        <v>5121.50321197422</v>
      </c>
      <c r="R79" s="4">
        <v>4996.1796924320142</v>
      </c>
    </row>
    <row r="80" spans="1:18" ht="11.25" customHeight="1" x14ac:dyDescent="0.25">
      <c r="A80" s="59" t="s">
        <v>560</v>
      </c>
      <c r="B80" s="47">
        <v>7200</v>
      </c>
      <c r="C80" s="4">
        <v>3.7596718290750175</v>
      </c>
      <c r="D80" s="4">
        <v>7.9057917300802174</v>
      </c>
      <c r="E80" s="4">
        <v>9.6026804381400854</v>
      </c>
      <c r="F80" s="4">
        <v>48.555337835734548</v>
      </c>
      <c r="G80" s="4">
        <v>46.312555563523631</v>
      </c>
      <c r="H80" s="4">
        <v>25.643539131432775</v>
      </c>
      <c r="I80" s="4">
        <v>38.360915882286349</v>
      </c>
      <c r="J80" s="4">
        <v>41.826750503147402</v>
      </c>
      <c r="K80" s="4">
        <v>25.356625747701848</v>
      </c>
      <c r="L80" s="4">
        <v>78.364989114719776</v>
      </c>
      <c r="M80" s="4">
        <v>54.84912035125749</v>
      </c>
      <c r="N80" s="4">
        <v>30.084997339193489</v>
      </c>
      <c r="O80" s="4">
        <v>23.021971313065549</v>
      </c>
      <c r="P80" s="4">
        <v>60.512893266809883</v>
      </c>
      <c r="Q80" s="4">
        <v>62.016935567868202</v>
      </c>
      <c r="R80" s="4">
        <v>65.529417586597731</v>
      </c>
    </row>
    <row r="81" spans="1:18" ht="11.25" customHeight="1" x14ac:dyDescent="0.25">
      <c r="A81" s="48" t="s">
        <v>119</v>
      </c>
      <c r="B81" s="49" t="s">
        <v>120</v>
      </c>
      <c r="C81" s="3">
        <v>1.1238020723165398</v>
      </c>
      <c r="D81" s="3">
        <v>4.3301661583870956</v>
      </c>
      <c r="E81" s="3">
        <v>6.8240858345248325</v>
      </c>
      <c r="F81" s="3">
        <v>7.472314599999212</v>
      </c>
      <c r="G81" s="3">
        <v>8.2574082684598409</v>
      </c>
      <c r="H81" s="3">
        <v>5.5051402738995234</v>
      </c>
      <c r="I81" s="3">
        <v>3.7222182755214028</v>
      </c>
      <c r="J81" s="3">
        <v>7.0193250265261691</v>
      </c>
      <c r="K81" s="3">
        <v>20.597170425356456</v>
      </c>
      <c r="L81" s="3">
        <v>69.040643639979749</v>
      </c>
      <c r="M81" s="3">
        <v>44.577345701035036</v>
      </c>
      <c r="N81" s="3">
        <v>13.499233969342708</v>
      </c>
      <c r="O81" s="3">
        <v>12.812754168630198</v>
      </c>
      <c r="P81" s="3">
        <v>15.278696036328864</v>
      </c>
      <c r="Q81" s="3">
        <v>21.646619256837546</v>
      </c>
      <c r="R81" s="3">
        <v>24.477341736520387</v>
      </c>
    </row>
    <row r="82" spans="1:18" ht="11.25" customHeight="1" x14ac:dyDescent="0.25">
      <c r="A82" s="48" t="s">
        <v>121</v>
      </c>
      <c r="B82" s="49" t="s">
        <v>122</v>
      </c>
      <c r="C82" s="3">
        <v>2.6358697567584777</v>
      </c>
      <c r="D82" s="3">
        <v>3.5756255716931218</v>
      </c>
      <c r="E82" s="3">
        <v>2.7785946036152529</v>
      </c>
      <c r="F82" s="3">
        <v>41.08302323573534</v>
      </c>
      <c r="G82" s="3">
        <v>38.05514729506379</v>
      </c>
      <c r="H82" s="3">
        <v>20.13839885753325</v>
      </c>
      <c r="I82" s="3">
        <v>34.63869760676495</v>
      </c>
      <c r="J82" s="3">
        <v>34.807425476621233</v>
      </c>
      <c r="K82" s="3">
        <v>4.7594553223453939</v>
      </c>
      <c r="L82" s="3">
        <v>9.3243454747400278</v>
      </c>
      <c r="M82" s="3">
        <v>10.271774650222456</v>
      </c>
      <c r="N82" s="3">
        <v>16.585763369850781</v>
      </c>
      <c r="O82" s="3">
        <v>10.209217144435353</v>
      </c>
      <c r="P82" s="3">
        <v>45.234197230481016</v>
      </c>
      <c r="Q82" s="3">
        <v>40.370316311030656</v>
      </c>
      <c r="R82" s="3">
        <v>41.052075850077344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460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1707.5582081634775</v>
      </c>
      <c r="D2" s="30">
        <v>1687.9363051275234</v>
      </c>
      <c r="E2" s="30">
        <v>1653.3700172885201</v>
      </c>
      <c r="F2" s="30">
        <v>1632.6962785795793</v>
      </c>
      <c r="G2" s="30">
        <v>1594.7959051649991</v>
      </c>
      <c r="H2" s="30">
        <v>1665.1086835302876</v>
      </c>
      <c r="I2" s="30">
        <v>1661.6666407141988</v>
      </c>
      <c r="J2" s="30">
        <v>1646.3717544083843</v>
      </c>
      <c r="K2" s="30">
        <v>1440.7016002541325</v>
      </c>
      <c r="L2" s="30">
        <v>1353.0163870390309</v>
      </c>
      <c r="M2" s="30">
        <v>1325.2282612449046</v>
      </c>
      <c r="N2" s="30">
        <v>1208.0290853361532</v>
      </c>
      <c r="O2" s="30">
        <v>1157.6590409106727</v>
      </c>
      <c r="P2" s="30">
        <v>1353.7668506724849</v>
      </c>
      <c r="Q2" s="30">
        <v>1193.7321836365647</v>
      </c>
      <c r="R2" s="30">
        <v>1217.8022088559374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7.4294422969217706</v>
      </c>
      <c r="D21" s="4">
        <v>8.2279315462457099</v>
      </c>
      <c r="E21" s="4">
        <v>7.6091406688297454</v>
      </c>
      <c r="F21" s="4">
        <v>7.7898556454426631</v>
      </c>
      <c r="G21" s="4">
        <v>6.5332333090169357</v>
      </c>
      <c r="H21" s="4">
        <v>7.1593707451270649</v>
      </c>
      <c r="I21" s="4">
        <v>5.085675837585736</v>
      </c>
      <c r="J21" s="4">
        <v>5.8864950096466906</v>
      </c>
      <c r="K21" s="4">
        <v>5.9630094396535931</v>
      </c>
      <c r="L21" s="4">
        <v>5.7164763909322964</v>
      </c>
      <c r="M21" s="4">
        <v>5.2807051561741574</v>
      </c>
      <c r="N21" s="4">
        <v>3.824676979643634</v>
      </c>
      <c r="O21" s="4">
        <v>3.1626781346272814</v>
      </c>
      <c r="P21" s="4">
        <v>3.1754302600047</v>
      </c>
      <c r="Q21" s="4">
        <v>2.7221732808222447</v>
      </c>
      <c r="R21" s="4">
        <v>3.3215632910982809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7.4294422969217706</v>
      </c>
      <c r="D30" s="3">
        <v>8.2279315462457099</v>
      </c>
      <c r="E30" s="3">
        <v>7.6091406688297454</v>
      </c>
      <c r="F30" s="3">
        <v>7.7898556454426631</v>
      </c>
      <c r="G30" s="3">
        <v>6.5332333090169357</v>
      </c>
      <c r="H30" s="3">
        <v>7.1593707451270649</v>
      </c>
      <c r="I30" s="3">
        <v>5.085675837585736</v>
      </c>
      <c r="J30" s="3">
        <v>5.8864950096466906</v>
      </c>
      <c r="K30" s="3">
        <v>5.9630094396535931</v>
      </c>
      <c r="L30" s="3">
        <v>5.7164763909322964</v>
      </c>
      <c r="M30" s="3">
        <v>5.2807051561741574</v>
      </c>
      <c r="N30" s="3">
        <v>3.824676979643634</v>
      </c>
      <c r="O30" s="3">
        <v>3.1626781346272814</v>
      </c>
      <c r="P30" s="3">
        <v>3.1754302600047</v>
      </c>
      <c r="Q30" s="3">
        <v>2.7221732808222447</v>
      </c>
      <c r="R30" s="3">
        <v>3.3215632910982809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7.4294422969217706</v>
      </c>
      <c r="D43" s="2">
        <v>8.2279315462457099</v>
      </c>
      <c r="E43" s="2">
        <v>7.6091406688297454</v>
      </c>
      <c r="F43" s="2">
        <v>7.7898556454426631</v>
      </c>
      <c r="G43" s="2">
        <v>6.5332333090169357</v>
      </c>
      <c r="H43" s="2">
        <v>7.1593707451270649</v>
      </c>
      <c r="I43" s="2">
        <v>5.085675837585736</v>
      </c>
      <c r="J43" s="2">
        <v>5.8864950096466906</v>
      </c>
      <c r="K43" s="2">
        <v>5.9630094396535931</v>
      </c>
      <c r="L43" s="2">
        <v>5.7164763909322964</v>
      </c>
      <c r="M43" s="2">
        <v>5.2807051561741574</v>
      </c>
      <c r="N43" s="2">
        <v>3.824676979643634</v>
      </c>
      <c r="O43" s="2">
        <v>3.1626781346272814</v>
      </c>
      <c r="P43" s="2">
        <v>3.1754302600047</v>
      </c>
      <c r="Q43" s="2">
        <v>2.7221732808222447</v>
      </c>
      <c r="R43" s="2">
        <v>3.3215632910982809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184.91011715593169</v>
      </c>
      <c r="D52" s="4">
        <v>179.70332615678143</v>
      </c>
      <c r="E52" s="4">
        <v>178.74253885375646</v>
      </c>
      <c r="F52" s="4">
        <v>179.49538194627851</v>
      </c>
      <c r="G52" s="4">
        <v>160.06137943028239</v>
      </c>
      <c r="H52" s="4">
        <v>166.23635104746745</v>
      </c>
      <c r="I52" s="4">
        <v>160.38186274142575</v>
      </c>
      <c r="J52" s="4">
        <v>155.38653149039098</v>
      </c>
      <c r="K52" s="4">
        <v>129.41050692107189</v>
      </c>
      <c r="L52" s="4">
        <v>124.50997348197888</v>
      </c>
      <c r="M52" s="4">
        <v>127.17213799246304</v>
      </c>
      <c r="N52" s="4">
        <v>107.63269194506323</v>
      </c>
      <c r="O52" s="4">
        <v>107.12455630563987</v>
      </c>
      <c r="P52" s="4">
        <v>127.71973805682285</v>
      </c>
      <c r="Q52" s="4">
        <v>112.49003537693177</v>
      </c>
      <c r="R52" s="4">
        <v>114.20174009905733</v>
      </c>
    </row>
    <row r="53" spans="1:18" ht="11.25" customHeight="1" x14ac:dyDescent="0.25">
      <c r="A53" s="48" t="s">
        <v>76</v>
      </c>
      <c r="B53" s="49" t="s">
        <v>77</v>
      </c>
      <c r="C53" s="3">
        <v>184.91011715593169</v>
      </c>
      <c r="D53" s="3">
        <v>179.70332615678143</v>
      </c>
      <c r="E53" s="3">
        <v>178.74253885375646</v>
      </c>
      <c r="F53" s="3">
        <v>179.49538194627851</v>
      </c>
      <c r="G53" s="3">
        <v>160.06137943028239</v>
      </c>
      <c r="H53" s="3">
        <v>166.23635104746745</v>
      </c>
      <c r="I53" s="3">
        <v>160.38186274142575</v>
      </c>
      <c r="J53" s="3">
        <v>155.38653149039098</v>
      </c>
      <c r="K53" s="3">
        <v>129.41050692107189</v>
      </c>
      <c r="L53" s="3">
        <v>124.50997348197888</v>
      </c>
      <c r="M53" s="3">
        <v>127.17213799246304</v>
      </c>
      <c r="N53" s="3">
        <v>107.63269194506323</v>
      </c>
      <c r="O53" s="3">
        <v>107.12455630563987</v>
      </c>
      <c r="P53" s="3">
        <v>127.71973805682285</v>
      </c>
      <c r="Q53" s="3">
        <v>112.49003537693177</v>
      </c>
      <c r="R53" s="3">
        <v>114.20174009905733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0.2226070917724044</v>
      </c>
      <c r="D61" s="4">
        <v>0.2814999877831566</v>
      </c>
      <c r="E61" s="4">
        <v>0.28071563331351634</v>
      </c>
      <c r="F61" s="4">
        <v>0.21789205632850103</v>
      </c>
      <c r="G61" s="4">
        <v>0.30822716514824633</v>
      </c>
      <c r="H61" s="4">
        <v>0.34975108504108743</v>
      </c>
      <c r="I61" s="4">
        <v>0.32181324983343251</v>
      </c>
      <c r="J61" s="4">
        <v>0.54919701985083569</v>
      </c>
      <c r="K61" s="4">
        <v>0.45524385544755513</v>
      </c>
      <c r="L61" s="4">
        <v>0.69086404440359517</v>
      </c>
      <c r="M61" s="4">
        <v>0.70232400177342291</v>
      </c>
      <c r="N61" s="4">
        <v>0.70698004253720392</v>
      </c>
      <c r="O61" s="4">
        <v>0.69953002920021468</v>
      </c>
      <c r="P61" s="4">
        <v>0.85985907110991833</v>
      </c>
      <c r="Q61" s="4">
        <v>1.20181279603396</v>
      </c>
      <c r="R61" s="4">
        <v>1.5215677299282195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9.8715913249432987E-3</v>
      </c>
      <c r="N64" s="3">
        <v>9.8038506858818906E-3</v>
      </c>
      <c r="O64" s="3">
        <v>9.7893006110801508E-3</v>
      </c>
      <c r="P64" s="3">
        <v>9.8017482640100316E-3</v>
      </c>
      <c r="Q64" s="3">
        <v>1.0900700378437038E-2</v>
      </c>
      <c r="R64" s="3">
        <v>1.1598612317583183E-2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9.8715913249432987E-3</v>
      </c>
      <c r="N65" s="2">
        <v>9.8038506858818906E-3</v>
      </c>
      <c r="O65" s="2">
        <v>9.7893006110801508E-3</v>
      </c>
      <c r="P65" s="2">
        <v>9.8017482640100316E-3</v>
      </c>
      <c r="Q65" s="2">
        <v>1.0900700378437038E-2</v>
      </c>
      <c r="R65" s="2">
        <v>1.1598612317583183E-2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0.2226070917724044</v>
      </c>
      <c r="D68" s="3">
        <v>0.2814999877831566</v>
      </c>
      <c r="E68" s="3">
        <v>0.28071563331351634</v>
      </c>
      <c r="F68" s="3">
        <v>0.21789205632850103</v>
      </c>
      <c r="G68" s="3">
        <v>0.30822716514824633</v>
      </c>
      <c r="H68" s="3">
        <v>0.34975108504108743</v>
      </c>
      <c r="I68" s="3">
        <v>0.32181324983343251</v>
      </c>
      <c r="J68" s="3">
        <v>0.54919701985083569</v>
      </c>
      <c r="K68" s="3">
        <v>0.45524385544755513</v>
      </c>
      <c r="L68" s="3">
        <v>0.69086404440359517</v>
      </c>
      <c r="M68" s="3">
        <v>0.6924524104484796</v>
      </c>
      <c r="N68" s="3">
        <v>0.69717619185132207</v>
      </c>
      <c r="O68" s="3">
        <v>0.68974072858913449</v>
      </c>
      <c r="P68" s="3">
        <v>0.85005732284590829</v>
      </c>
      <c r="Q68" s="3">
        <v>1.190912095655523</v>
      </c>
      <c r="R68" s="3">
        <v>1.5099691176106365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0.2226070917724044</v>
      </c>
      <c r="D71" s="2">
        <v>0.2814999877831566</v>
      </c>
      <c r="E71" s="2">
        <v>0.28071563331351634</v>
      </c>
      <c r="F71" s="2">
        <v>0.21789205632850103</v>
      </c>
      <c r="G71" s="2">
        <v>0.30822716514824633</v>
      </c>
      <c r="H71" s="2">
        <v>0.34975108504108743</v>
      </c>
      <c r="I71" s="2">
        <v>0.32181324983343251</v>
      </c>
      <c r="J71" s="2">
        <v>0.54919701985083569</v>
      </c>
      <c r="K71" s="2">
        <v>0.45524385544755513</v>
      </c>
      <c r="L71" s="2">
        <v>0.69086404440359517</v>
      </c>
      <c r="M71" s="2">
        <v>0.6924524104484796</v>
      </c>
      <c r="N71" s="2">
        <v>0.69717619185132207</v>
      </c>
      <c r="O71" s="2">
        <v>0.68974072858913449</v>
      </c>
      <c r="P71" s="2">
        <v>0.80744431169401376</v>
      </c>
      <c r="Q71" s="2">
        <v>1.140272428952092</v>
      </c>
      <c r="R71" s="2">
        <v>1.4699559122482482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4.261301115189451E-2</v>
      </c>
      <c r="Q73" s="2">
        <v>5.0639666703431056E-2</v>
      </c>
      <c r="R73" s="2">
        <v>4.0013205362388213E-2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4.261301115189451E-2</v>
      </c>
      <c r="Q77" s="1">
        <v>5.0639666703431056E-2</v>
      </c>
      <c r="R77" s="1">
        <v>4.0013205362388213E-2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1514.9960416188517</v>
      </c>
      <c r="D79" s="4">
        <v>1499.723547436713</v>
      </c>
      <c r="E79" s="4">
        <v>1466.7376221326203</v>
      </c>
      <c r="F79" s="4">
        <v>1445.1931489315295</v>
      </c>
      <c r="G79" s="4">
        <v>1427.8930652605516</v>
      </c>
      <c r="H79" s="4">
        <v>1491.363210652652</v>
      </c>
      <c r="I79" s="4">
        <v>1495.8772888853539</v>
      </c>
      <c r="J79" s="4">
        <v>1484.5495308884958</v>
      </c>
      <c r="K79" s="4">
        <v>1304.8728400379593</v>
      </c>
      <c r="L79" s="4">
        <v>1222.0990731217162</v>
      </c>
      <c r="M79" s="4">
        <v>1192.0730940944941</v>
      </c>
      <c r="N79" s="4">
        <v>1095.8647363689092</v>
      </c>
      <c r="O79" s="4">
        <v>1046.6722764412054</v>
      </c>
      <c r="P79" s="4">
        <v>1222.0118232845475</v>
      </c>
      <c r="Q79" s="4">
        <v>1077.3181621827769</v>
      </c>
      <c r="R79" s="4">
        <v>1098.7573377358535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360</v>
      </c>
      <c r="B1" s="43" t="s">
        <v>270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30881.244003458312</v>
      </c>
      <c r="D2" s="30">
        <v>31624.336039357691</v>
      </c>
      <c r="E2" s="30">
        <v>32609.477018999409</v>
      </c>
      <c r="F2" s="30">
        <v>32826.531057887158</v>
      </c>
      <c r="G2" s="30">
        <v>32622.372027158577</v>
      </c>
      <c r="H2" s="30">
        <v>30985.333864259239</v>
      </c>
      <c r="I2" s="30">
        <v>29634.132122796342</v>
      </c>
      <c r="J2" s="30">
        <v>29799.590112797174</v>
      </c>
      <c r="K2" s="30">
        <v>29089.894597424183</v>
      </c>
      <c r="L2" s="30">
        <v>27579.419036023432</v>
      </c>
      <c r="M2" s="30">
        <v>28509.546892329399</v>
      </c>
      <c r="N2" s="30">
        <v>27816.475436898087</v>
      </c>
      <c r="O2" s="30">
        <v>28222.345222736069</v>
      </c>
      <c r="P2" s="30">
        <v>28372.877286465911</v>
      </c>
      <c r="Q2" s="30">
        <v>28664.47994402215</v>
      </c>
      <c r="R2" s="30">
        <v>29178.431399649711</v>
      </c>
    </row>
    <row r="3" spans="1:18" ht="11.25" customHeight="1" x14ac:dyDescent="0.25">
      <c r="A3" s="46" t="s">
        <v>4</v>
      </c>
      <c r="B3" s="47" t="s">
        <v>5</v>
      </c>
      <c r="C3" s="4">
        <v>2158.9446815152678</v>
      </c>
      <c r="D3" s="4">
        <v>1988.6883499999999</v>
      </c>
      <c r="E3" s="4">
        <v>1988.44958</v>
      </c>
      <c r="F3" s="4">
        <v>1888.3501400000082</v>
      </c>
      <c r="G3" s="4">
        <v>1914.24962</v>
      </c>
      <c r="H3" s="4">
        <v>1920.3663335313631</v>
      </c>
      <c r="I3" s="4">
        <v>1784.4924000000001</v>
      </c>
      <c r="J3" s="4">
        <v>1822.77324</v>
      </c>
      <c r="K3" s="4">
        <v>1559.1024500000001</v>
      </c>
      <c r="L3" s="4">
        <v>1493.6376400000011</v>
      </c>
      <c r="M3" s="4">
        <v>1484.8299942850133</v>
      </c>
      <c r="N3" s="4">
        <v>1427.4873074750576</v>
      </c>
      <c r="O3" s="4">
        <v>1505.1647213653478</v>
      </c>
      <c r="P3" s="4">
        <v>1246.3351874329367</v>
      </c>
      <c r="Q3" s="4">
        <v>1243.6953106346725</v>
      </c>
      <c r="R3" s="4">
        <v>1291.1489194162975</v>
      </c>
    </row>
    <row r="4" spans="1:18" ht="11.25" customHeight="1" x14ac:dyDescent="0.25">
      <c r="A4" s="48" t="s">
        <v>304</v>
      </c>
      <c r="B4" s="49" t="s">
        <v>305</v>
      </c>
      <c r="C4" s="3">
        <v>1910.8302857197327</v>
      </c>
      <c r="D4" s="3">
        <v>1753.98471</v>
      </c>
      <c r="E4" s="3">
        <v>1752.0061900000001</v>
      </c>
      <c r="F4" s="3">
        <v>1649.7818300000081</v>
      </c>
      <c r="G4" s="3">
        <v>1678.1139000000001</v>
      </c>
      <c r="H4" s="3">
        <v>1708.5162428918456</v>
      </c>
      <c r="I4" s="3">
        <v>1556.0096100000001</v>
      </c>
      <c r="J4" s="3">
        <v>1661.57663</v>
      </c>
      <c r="K4" s="3">
        <v>1407.4958100000001</v>
      </c>
      <c r="L4" s="3">
        <v>1343.6196100000011</v>
      </c>
      <c r="M4" s="3">
        <v>1316.7401209746483</v>
      </c>
      <c r="N4" s="3">
        <v>1204.8908479567947</v>
      </c>
      <c r="O4" s="3">
        <v>1235.0192964585638</v>
      </c>
      <c r="P4" s="3">
        <v>1032.3339781031102</v>
      </c>
      <c r="Q4" s="3">
        <v>1012.5149968658154</v>
      </c>
      <c r="R4" s="3">
        <v>1063.2098863533458</v>
      </c>
    </row>
    <row r="5" spans="1:18" ht="11.25" customHeight="1" x14ac:dyDescent="0.25">
      <c r="A5" s="50" t="s">
        <v>306</v>
      </c>
      <c r="B5" s="51" t="s">
        <v>307</v>
      </c>
      <c r="C5" s="2">
        <v>1660.3554805064816</v>
      </c>
      <c r="D5" s="2">
        <v>1501.3960199999999</v>
      </c>
      <c r="E5" s="2">
        <v>1567.39698</v>
      </c>
      <c r="F5" s="2">
        <v>1500.6933000000081</v>
      </c>
      <c r="G5" s="2">
        <v>1508.0188900000001</v>
      </c>
      <c r="H5" s="2">
        <v>1580.4990437088113</v>
      </c>
      <c r="I5" s="2">
        <v>1451.8556800000001</v>
      </c>
      <c r="J5" s="2">
        <v>1541.12922</v>
      </c>
      <c r="K5" s="2">
        <v>1299.9007300000001</v>
      </c>
      <c r="L5" s="2">
        <v>1250.3444900000011</v>
      </c>
      <c r="M5" s="2">
        <v>1219.4045966490819</v>
      </c>
      <c r="N5" s="2">
        <v>1108.856534230961</v>
      </c>
      <c r="O5" s="2">
        <v>1124.6998208275681</v>
      </c>
      <c r="P5" s="2">
        <v>948.44862888102875</v>
      </c>
      <c r="Q5" s="2">
        <v>930.15421700464015</v>
      </c>
      <c r="R5" s="2">
        <v>956.33116087513758</v>
      </c>
    </row>
    <row r="6" spans="1:18" ht="11.25" customHeight="1" x14ac:dyDescent="0.25">
      <c r="A6" s="52" t="s">
        <v>6</v>
      </c>
      <c r="B6" s="53" t="s">
        <v>7</v>
      </c>
      <c r="C6" s="1">
        <v>25.19807188956587</v>
      </c>
      <c r="D6" s="1">
        <v>25.200030000000002</v>
      </c>
      <c r="E6" s="1">
        <v>27.299790000000002</v>
      </c>
      <c r="F6" s="1">
        <v>19.601009999999999</v>
      </c>
      <c r="G6" s="1">
        <v>15.146510000000001</v>
      </c>
      <c r="H6" s="1">
        <v>13.996908703576619</v>
      </c>
      <c r="I6" s="1">
        <v>23.80077</v>
      </c>
      <c r="J6" s="1">
        <v>43.796739999999993</v>
      </c>
      <c r="K6" s="1">
        <v>30.687770000000004</v>
      </c>
      <c r="L6" s="1">
        <v>27.800110000001006</v>
      </c>
      <c r="M6" s="1">
        <v>27.896991815205126</v>
      </c>
      <c r="N6" s="1">
        <v>82.457930381866774</v>
      </c>
      <c r="O6" s="1">
        <v>121.77975830935293</v>
      </c>
      <c r="P6" s="1">
        <v>90.445363784634083</v>
      </c>
      <c r="Q6" s="1">
        <v>41.10679917463586</v>
      </c>
      <c r="R6" s="1">
        <v>53.736687151266551</v>
      </c>
    </row>
    <row r="7" spans="1:18" ht="11.25" customHeight="1" x14ac:dyDescent="0.25">
      <c r="A7" s="52" t="s">
        <v>8</v>
      </c>
      <c r="B7" s="53" t="s">
        <v>9</v>
      </c>
      <c r="C7" s="1">
        <v>0.66873363195115598</v>
      </c>
      <c r="D7" s="1">
        <v>0</v>
      </c>
      <c r="E7" s="1">
        <v>0</v>
      </c>
      <c r="F7" s="1">
        <v>0.69981000000782956</v>
      </c>
      <c r="G7" s="1">
        <v>0</v>
      </c>
      <c r="H7" s="1">
        <v>0</v>
      </c>
      <c r="I7" s="1">
        <v>0</v>
      </c>
      <c r="J7" s="1">
        <v>12.900359999999999</v>
      </c>
      <c r="K7" s="1">
        <v>4.2033500000000004</v>
      </c>
      <c r="L7" s="1">
        <v>2.09998</v>
      </c>
      <c r="M7" s="1">
        <v>4.9919306847364133</v>
      </c>
      <c r="N7" s="1">
        <v>3.5107794521389284</v>
      </c>
      <c r="O7" s="1">
        <v>2.102006949763946</v>
      </c>
      <c r="P7" s="1">
        <v>2.1018456788122801</v>
      </c>
      <c r="Q7" s="1">
        <v>1.3853940768678634</v>
      </c>
      <c r="R7" s="1">
        <v>0.71647087278492638</v>
      </c>
    </row>
    <row r="8" spans="1:18" ht="11.25" customHeight="1" x14ac:dyDescent="0.25">
      <c r="A8" s="52" t="s">
        <v>10</v>
      </c>
      <c r="B8" s="53" t="s">
        <v>11</v>
      </c>
      <c r="C8" s="1">
        <v>1634.4886749849645</v>
      </c>
      <c r="D8" s="1">
        <v>1475.04162</v>
      </c>
      <c r="E8" s="1">
        <v>1538.44832</v>
      </c>
      <c r="F8" s="1">
        <v>1479.2915400000002</v>
      </c>
      <c r="G8" s="1">
        <v>1492.3519900000001</v>
      </c>
      <c r="H8" s="1">
        <v>1565.4274704840477</v>
      </c>
      <c r="I8" s="1">
        <v>1426.9974300000001</v>
      </c>
      <c r="J8" s="1">
        <v>1483.3751999999999</v>
      </c>
      <c r="K8" s="1">
        <v>1264.50864</v>
      </c>
      <c r="L8" s="1">
        <v>1220.4444000000001</v>
      </c>
      <c r="M8" s="1">
        <v>1186.5156741491403</v>
      </c>
      <c r="N8" s="1">
        <v>1022.8878243969552</v>
      </c>
      <c r="O8" s="1">
        <v>992.0283557565499</v>
      </c>
      <c r="P8" s="1">
        <v>848.90316118705903</v>
      </c>
      <c r="Q8" s="1">
        <v>880.0905931950108</v>
      </c>
      <c r="R8" s="1">
        <v>893.6613927318117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1.1543699999999952</v>
      </c>
      <c r="E9" s="1">
        <v>1.6488700000000001</v>
      </c>
      <c r="F9" s="1">
        <v>1.10094</v>
      </c>
      <c r="G9" s="1">
        <v>0.52039000000000002</v>
      </c>
      <c r="H9" s="1">
        <v>1.0746645211870252</v>
      </c>
      <c r="I9" s="1">
        <v>1.05748</v>
      </c>
      <c r="J9" s="1">
        <v>1.0569200000000001</v>
      </c>
      <c r="K9" s="1">
        <v>0.50097000000000003</v>
      </c>
      <c r="L9" s="1">
        <v>0</v>
      </c>
      <c r="M9" s="1">
        <v>0</v>
      </c>
      <c r="N9" s="1">
        <v>0</v>
      </c>
      <c r="O9" s="1">
        <v>8.7896998119012348</v>
      </c>
      <c r="P9" s="1">
        <v>6.9982582305233105</v>
      </c>
      <c r="Q9" s="1">
        <v>7.5714305581256349</v>
      </c>
      <c r="R9" s="1">
        <v>8.2166101192743817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0.6947256312776281</v>
      </c>
      <c r="I10" s="2">
        <v>0.70020000000000004</v>
      </c>
      <c r="J10" s="2">
        <v>0</v>
      </c>
      <c r="K10" s="2">
        <v>0</v>
      </c>
      <c r="L10" s="2">
        <v>0</v>
      </c>
      <c r="M10" s="2">
        <v>0</v>
      </c>
      <c r="N10" s="2">
        <v>3.5008732020746436</v>
      </c>
      <c r="O10" s="2">
        <v>27.30325925369279</v>
      </c>
      <c r="P10" s="2">
        <v>6.9946031947312743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250.4748052132511</v>
      </c>
      <c r="D11" s="2">
        <v>252.58869000000001</v>
      </c>
      <c r="E11" s="2">
        <v>184.60921000000005</v>
      </c>
      <c r="F11" s="2">
        <v>149.08852999999996</v>
      </c>
      <c r="G11" s="2">
        <v>170.09500999999997</v>
      </c>
      <c r="H11" s="2">
        <v>127.3224735517568</v>
      </c>
      <c r="I11" s="2">
        <v>103.45372999999999</v>
      </c>
      <c r="J11" s="2">
        <v>120.44741</v>
      </c>
      <c r="K11" s="2">
        <v>107.59508</v>
      </c>
      <c r="L11" s="2">
        <v>93.275120000000001</v>
      </c>
      <c r="M11" s="2">
        <v>97.33552432556634</v>
      </c>
      <c r="N11" s="2">
        <v>92.533440523759012</v>
      </c>
      <c r="O11" s="2">
        <v>83.016216377302698</v>
      </c>
      <c r="P11" s="2">
        <v>76.89074602735019</v>
      </c>
      <c r="Q11" s="2">
        <v>82.360779861175317</v>
      </c>
      <c r="R11" s="2">
        <v>106.87872547820834</v>
      </c>
    </row>
    <row r="12" spans="1:18" ht="11.25" customHeight="1" x14ac:dyDescent="0.25">
      <c r="A12" s="52" t="s">
        <v>16</v>
      </c>
      <c r="B12" s="53" t="s">
        <v>17</v>
      </c>
      <c r="C12" s="1">
        <v>250.4748052132511</v>
      </c>
      <c r="D12" s="1">
        <v>252.58869000000001</v>
      </c>
      <c r="E12" s="1">
        <v>184.60921000000005</v>
      </c>
      <c r="F12" s="1">
        <v>149.08852999999996</v>
      </c>
      <c r="G12" s="1">
        <v>170.09500999999997</v>
      </c>
      <c r="H12" s="1">
        <v>127.3224735517568</v>
      </c>
      <c r="I12" s="1">
        <v>103.45372999999999</v>
      </c>
      <c r="J12" s="1">
        <v>120.44741</v>
      </c>
      <c r="K12" s="1">
        <v>107.59508</v>
      </c>
      <c r="L12" s="1">
        <v>93.275120000000001</v>
      </c>
      <c r="M12" s="1">
        <v>97.33552432556634</v>
      </c>
      <c r="N12" s="1">
        <v>92.533440523759012</v>
      </c>
      <c r="O12" s="1">
        <v>83.016216377302698</v>
      </c>
      <c r="P12" s="1">
        <v>76.89074602735019</v>
      </c>
      <c r="Q12" s="1">
        <v>82.360779861175317</v>
      </c>
      <c r="R12" s="1">
        <v>106.87872547820834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248.11439579553527</v>
      </c>
      <c r="D15" s="3">
        <v>234.70364000000001</v>
      </c>
      <c r="E15" s="3">
        <v>236.44338999999997</v>
      </c>
      <c r="F15" s="3">
        <v>238.56831</v>
      </c>
      <c r="G15" s="3">
        <v>236.13571999999996</v>
      </c>
      <c r="H15" s="3">
        <v>211.8500906395175</v>
      </c>
      <c r="I15" s="3">
        <v>228.48278999999997</v>
      </c>
      <c r="J15" s="3">
        <v>161.19660999999999</v>
      </c>
      <c r="K15" s="3">
        <v>151.60664</v>
      </c>
      <c r="L15" s="3">
        <v>150.01802999999998</v>
      </c>
      <c r="M15" s="3">
        <v>168.08987331036488</v>
      </c>
      <c r="N15" s="3">
        <v>222.59645951826292</v>
      </c>
      <c r="O15" s="3">
        <v>270.14542490678411</v>
      </c>
      <c r="P15" s="3">
        <v>214.00120932982642</v>
      </c>
      <c r="Q15" s="3">
        <v>231.18031376885702</v>
      </c>
      <c r="R15" s="3">
        <v>227.93903306295161</v>
      </c>
    </row>
    <row r="16" spans="1:18" ht="11.25" customHeight="1" x14ac:dyDescent="0.25">
      <c r="A16" s="50" t="s">
        <v>22</v>
      </c>
      <c r="B16" s="51" t="s">
        <v>23</v>
      </c>
      <c r="C16" s="2">
        <v>139.97163822879693</v>
      </c>
      <c r="D16" s="2">
        <v>131.12488000000002</v>
      </c>
      <c r="E16" s="2">
        <v>126.35911999999998</v>
      </c>
      <c r="F16" s="2">
        <v>111.42206999999999</v>
      </c>
      <c r="G16" s="2">
        <v>67.480439999999945</v>
      </c>
      <c r="H16" s="2">
        <v>129.76408719607841</v>
      </c>
      <c r="I16" s="2">
        <v>155.07066</v>
      </c>
      <c r="J16" s="2">
        <v>81.163350000000008</v>
      </c>
      <c r="K16" s="2">
        <v>68.09523999999999</v>
      </c>
      <c r="L16" s="2">
        <v>67.501469999999998</v>
      </c>
      <c r="M16" s="2">
        <v>70.26847515721775</v>
      </c>
      <c r="N16" s="2">
        <v>101.05742525344856</v>
      </c>
      <c r="O16" s="2">
        <v>130.69405216328931</v>
      </c>
      <c r="P16" s="2">
        <v>110.22396589154434</v>
      </c>
      <c r="Q16" s="2">
        <v>110.88899659008231</v>
      </c>
      <c r="R16" s="2">
        <v>124.79817108407883</v>
      </c>
    </row>
    <row r="17" spans="1:18" ht="11.25" customHeight="1" x14ac:dyDescent="0.25">
      <c r="A17" s="55" t="s">
        <v>25</v>
      </c>
      <c r="B17" s="51" t="s">
        <v>26</v>
      </c>
      <c r="C17" s="2">
        <v>21.680570470666762</v>
      </c>
      <c r="D17" s="2">
        <v>21.393219999999999</v>
      </c>
      <c r="E17" s="2">
        <v>16.923000000000002</v>
      </c>
      <c r="F17" s="2">
        <v>13.00713</v>
      </c>
      <c r="G17" s="2">
        <v>11.910539999999999</v>
      </c>
      <c r="H17" s="2">
        <v>12.345770356680456</v>
      </c>
      <c r="I17" s="2">
        <v>11.303809999999983</v>
      </c>
      <c r="J17" s="2">
        <v>11.202649999999986</v>
      </c>
      <c r="K17" s="2">
        <v>10.406399999999989</v>
      </c>
      <c r="L17" s="2">
        <v>9.9103400000000015</v>
      </c>
      <c r="M17" s="2">
        <v>17.091385129590268</v>
      </c>
      <c r="N17" s="2">
        <v>16.454831061659334</v>
      </c>
      <c r="O17" s="2">
        <v>15.261036859006095</v>
      </c>
      <c r="P17" s="2">
        <v>8.2474191239505075</v>
      </c>
      <c r="Q17" s="2">
        <v>9.9435112680804618</v>
      </c>
      <c r="R17" s="2">
        <v>6.1620198463575573</v>
      </c>
    </row>
    <row r="18" spans="1:18" ht="11.25" customHeight="1" x14ac:dyDescent="0.25">
      <c r="A18" s="56" t="s">
        <v>312</v>
      </c>
      <c r="B18" s="51" t="s">
        <v>24</v>
      </c>
      <c r="C18" s="2">
        <v>85.984430283879462</v>
      </c>
      <c r="D18" s="2">
        <v>81.685540000000003</v>
      </c>
      <c r="E18" s="2">
        <v>93.161270000000002</v>
      </c>
      <c r="F18" s="2">
        <v>113.64024999999999</v>
      </c>
      <c r="G18" s="2">
        <v>156.74474000000001</v>
      </c>
      <c r="H18" s="2">
        <v>69.740233086758664</v>
      </c>
      <c r="I18" s="2">
        <v>62.108319999999999</v>
      </c>
      <c r="J18" s="2">
        <v>68.830609999999993</v>
      </c>
      <c r="K18" s="2">
        <v>73.105000000000004</v>
      </c>
      <c r="L18" s="2">
        <v>72.606219999999993</v>
      </c>
      <c r="M18" s="2">
        <v>80.252309653109123</v>
      </c>
      <c r="N18" s="2">
        <v>104.60641144135296</v>
      </c>
      <c r="O18" s="2">
        <v>123.7128872686185</v>
      </c>
      <c r="P18" s="2">
        <v>95.050206533243511</v>
      </c>
      <c r="Q18" s="2">
        <v>109.87005391306987</v>
      </c>
      <c r="R18" s="2">
        <v>96.501045944306583</v>
      </c>
    </row>
    <row r="19" spans="1:18" ht="11.25" customHeight="1" x14ac:dyDescent="0.25">
      <c r="A19" s="55" t="s">
        <v>27</v>
      </c>
      <c r="B19" s="51" t="s">
        <v>28</v>
      </c>
      <c r="C19" s="2">
        <v>0.47775681219212807</v>
      </c>
      <c r="D19" s="2">
        <v>0.5</v>
      </c>
      <c r="E19" s="2">
        <v>0</v>
      </c>
      <c r="F19" s="2">
        <v>0.49886000000000053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0.47770337044775779</v>
      </c>
      <c r="N19" s="2">
        <v>0.47779176180206129</v>
      </c>
      <c r="O19" s="2">
        <v>0.47744861587021625</v>
      </c>
      <c r="P19" s="2">
        <v>0.47961778108808567</v>
      </c>
      <c r="Q19" s="2">
        <v>0.47775199762434362</v>
      </c>
      <c r="R19" s="2">
        <v>0.47779618820863234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5140.944154455532</v>
      </c>
      <c r="D21" s="4">
        <v>5390.740419357694</v>
      </c>
      <c r="E21" s="4">
        <v>5374.7838889994082</v>
      </c>
      <c r="F21" s="4">
        <v>5057.6713978871476</v>
      </c>
      <c r="G21" s="4">
        <v>4883.3033271585782</v>
      </c>
      <c r="H21" s="4">
        <v>4382.8707323398066</v>
      </c>
      <c r="I21" s="4">
        <v>4105.2561627963451</v>
      </c>
      <c r="J21" s="4">
        <v>3874.5926927971682</v>
      </c>
      <c r="K21" s="4">
        <v>3602.0211974241888</v>
      </c>
      <c r="L21" s="4">
        <v>2868.8791460234233</v>
      </c>
      <c r="M21" s="4">
        <v>2594.0987398675215</v>
      </c>
      <c r="N21" s="4">
        <v>2254.600746827773</v>
      </c>
      <c r="O21" s="4">
        <v>2052.9300526849734</v>
      </c>
      <c r="P21" s="4">
        <v>1929.0346534030127</v>
      </c>
      <c r="Q21" s="4">
        <v>1771.174146484834</v>
      </c>
      <c r="R21" s="4">
        <v>1834.6031003628664</v>
      </c>
    </row>
    <row r="22" spans="1:18" ht="11.25" customHeight="1" x14ac:dyDescent="0.25">
      <c r="A22" s="48" t="s">
        <v>313</v>
      </c>
      <c r="B22" s="49" t="s">
        <v>314</v>
      </c>
      <c r="C22" s="3">
        <v>0.97984953853878842</v>
      </c>
      <c r="D22" s="3">
        <v>1.9967099999996347</v>
      </c>
      <c r="E22" s="3">
        <v>2.8503199999997371</v>
      </c>
      <c r="F22" s="3">
        <v>0.99996999999943381</v>
      </c>
      <c r="G22" s="3">
        <v>0.99996999999959613</v>
      </c>
      <c r="H22" s="3">
        <v>0.96750760548523029</v>
      </c>
      <c r="I22" s="3">
        <v>0.9995599999993432</v>
      </c>
      <c r="J22" s="3">
        <v>1.0000799999998886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0.97984953853878842</v>
      </c>
      <c r="D23" s="2">
        <v>1.9967099999996347</v>
      </c>
      <c r="E23" s="2">
        <v>2.8503199999997371</v>
      </c>
      <c r="F23" s="2">
        <v>0.99996999999943381</v>
      </c>
      <c r="G23" s="2">
        <v>0.99996999999959613</v>
      </c>
      <c r="H23" s="2">
        <v>0.96750760548523029</v>
      </c>
      <c r="I23" s="2">
        <v>0.9995599999993432</v>
      </c>
      <c r="J23" s="2">
        <v>1.0000799999998886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0.97984953853878842</v>
      </c>
      <c r="D24" s="1">
        <v>1.9967099999996347</v>
      </c>
      <c r="E24" s="1">
        <v>2.8503199999997371</v>
      </c>
      <c r="F24" s="1">
        <v>0.99996999999943381</v>
      </c>
      <c r="G24" s="1">
        <v>0.99996999999959613</v>
      </c>
      <c r="H24" s="1">
        <v>0.96750760548523029</v>
      </c>
      <c r="I24" s="1">
        <v>0.9995599999993432</v>
      </c>
      <c r="J24" s="1">
        <v>1.0000799999998886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5139.9643049169936</v>
      </c>
      <c r="D30" s="3">
        <v>5388.7437093576946</v>
      </c>
      <c r="E30" s="3">
        <v>5371.9335689994086</v>
      </c>
      <c r="F30" s="3">
        <v>5056.6714278871477</v>
      </c>
      <c r="G30" s="3">
        <v>4882.3033571585784</v>
      </c>
      <c r="H30" s="3">
        <v>4381.9032247343212</v>
      </c>
      <c r="I30" s="3">
        <v>4104.2566027963458</v>
      </c>
      <c r="J30" s="3">
        <v>3873.5926127971684</v>
      </c>
      <c r="K30" s="3">
        <v>3602.0211974241888</v>
      </c>
      <c r="L30" s="3">
        <v>2868.8791460234233</v>
      </c>
      <c r="M30" s="3">
        <v>2594.0987398675215</v>
      </c>
      <c r="N30" s="3">
        <v>2254.600746827773</v>
      </c>
      <c r="O30" s="3">
        <v>2052.9300526849734</v>
      </c>
      <c r="P30" s="3">
        <v>1929.0346534030127</v>
      </c>
      <c r="Q30" s="3">
        <v>1771.174146484834</v>
      </c>
      <c r="R30" s="3">
        <v>1834.6031003628664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480.26032305765762</v>
      </c>
      <c r="D34" s="2">
        <v>497.68231999999983</v>
      </c>
      <c r="E34" s="2">
        <v>504.27387999999905</v>
      </c>
      <c r="F34" s="2">
        <v>445.15643999999998</v>
      </c>
      <c r="G34" s="2">
        <v>422.34493999999989</v>
      </c>
      <c r="H34" s="2">
        <v>378.5693239864238</v>
      </c>
      <c r="I34" s="2">
        <v>384.65917000000013</v>
      </c>
      <c r="J34" s="2">
        <v>433.09353999999996</v>
      </c>
      <c r="K34" s="2">
        <v>345.45725000000016</v>
      </c>
      <c r="L34" s="2">
        <v>309.42725000000019</v>
      </c>
      <c r="M34" s="2">
        <v>355.64863333325519</v>
      </c>
      <c r="N34" s="2">
        <v>342.90293654194528</v>
      </c>
      <c r="O34" s="2">
        <v>318.59858197184042</v>
      </c>
      <c r="P34" s="2">
        <v>367.03194877671916</v>
      </c>
      <c r="Q34" s="2">
        <v>376.87955368607317</v>
      </c>
      <c r="R34" s="2">
        <v>372.58184115017559</v>
      </c>
    </row>
    <row r="35" spans="1:18" ht="11.25" customHeight="1" x14ac:dyDescent="0.25">
      <c r="A35" s="50" t="s">
        <v>324</v>
      </c>
      <c r="B35" s="51" t="s">
        <v>325</v>
      </c>
      <c r="C35" s="2">
        <v>9.6178541004278024</v>
      </c>
      <c r="D35" s="2">
        <v>7.5393300000002919</v>
      </c>
      <c r="E35" s="2">
        <v>6.4064999999992818</v>
      </c>
      <c r="F35" s="2">
        <v>10.735769999999999</v>
      </c>
      <c r="G35" s="2">
        <v>5.3865999999999996</v>
      </c>
      <c r="H35" s="2">
        <v>3.1471780714496767</v>
      </c>
      <c r="I35" s="2">
        <v>4.1781599999994343</v>
      </c>
      <c r="J35" s="2">
        <v>5.2845100000000294</v>
      </c>
      <c r="K35" s="2">
        <v>3.1700200000001728</v>
      </c>
      <c r="L35" s="2">
        <v>5.2710599999999799</v>
      </c>
      <c r="M35" s="2">
        <v>4.1989867353019736</v>
      </c>
      <c r="N35" s="2">
        <v>1.0509170889408779</v>
      </c>
      <c r="O35" s="2">
        <v>1.0448859462411431</v>
      </c>
      <c r="P35" s="2">
        <v>1.0481822235058527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9.6178541004278024</v>
      </c>
      <c r="D36" s="1">
        <v>7.5393300000002919</v>
      </c>
      <c r="E36" s="1">
        <v>6.4064999999992818</v>
      </c>
      <c r="F36" s="1">
        <v>10.735769999999999</v>
      </c>
      <c r="G36" s="1">
        <v>5.3865999999999996</v>
      </c>
      <c r="H36" s="1">
        <v>3.1471780714496767</v>
      </c>
      <c r="I36" s="1">
        <v>4.1781599999994343</v>
      </c>
      <c r="J36" s="1">
        <v>5.2845100000000294</v>
      </c>
      <c r="K36" s="1">
        <v>3.1700200000001728</v>
      </c>
      <c r="L36" s="1">
        <v>5.2710599999999799</v>
      </c>
      <c r="M36" s="1">
        <v>4.1989867353019736</v>
      </c>
      <c r="N36" s="1">
        <v>1.0509170889408779</v>
      </c>
      <c r="O36" s="1">
        <v>1.0448859462411431</v>
      </c>
      <c r="P36" s="1">
        <v>1.0481822235058527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5.2309265759342845</v>
      </c>
      <c r="D38" s="2">
        <v>6.2759399999999994</v>
      </c>
      <c r="E38" s="2">
        <v>6.3022200000000002</v>
      </c>
      <c r="F38" s="2">
        <v>8.409559999999999</v>
      </c>
      <c r="G38" s="2">
        <v>4.2003000000000004</v>
      </c>
      <c r="H38" s="2">
        <v>5.2786538753990744</v>
      </c>
      <c r="I38" s="2">
        <v>6.30633</v>
      </c>
      <c r="J38" s="2">
        <v>16.865690000000001</v>
      </c>
      <c r="K38" s="2">
        <v>36.944110000000002</v>
      </c>
      <c r="L38" s="2">
        <v>25.29721</v>
      </c>
      <c r="M38" s="2">
        <v>29.552500263601949</v>
      </c>
      <c r="N38" s="2">
        <v>54.88389212025389</v>
      </c>
      <c r="O38" s="2">
        <v>47.51510733573398</v>
      </c>
      <c r="P38" s="2">
        <v>57.007159514385677</v>
      </c>
      <c r="Q38" s="2">
        <v>40.118803158273209</v>
      </c>
      <c r="R38" s="2">
        <v>58.061021051854844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5.2309265759342845</v>
      </c>
      <c r="D41" s="1">
        <v>6.2759399999999994</v>
      </c>
      <c r="E41" s="1">
        <v>6.3022200000000002</v>
      </c>
      <c r="F41" s="1">
        <v>8.409559999999999</v>
      </c>
      <c r="G41" s="1">
        <v>4.2003000000000004</v>
      </c>
      <c r="H41" s="1">
        <v>5.2786538753990744</v>
      </c>
      <c r="I41" s="1">
        <v>6.30633</v>
      </c>
      <c r="J41" s="1">
        <v>16.865690000000001</v>
      </c>
      <c r="K41" s="1">
        <v>36.944110000000002</v>
      </c>
      <c r="L41" s="1">
        <v>25.29721</v>
      </c>
      <c r="M41" s="1">
        <v>29.552500263601949</v>
      </c>
      <c r="N41" s="1">
        <v>54.88389212025389</v>
      </c>
      <c r="O41" s="1">
        <v>47.51510733573398</v>
      </c>
      <c r="P41" s="1">
        <v>57.007159514385677</v>
      </c>
      <c r="Q41" s="1">
        <v>40.118803158273209</v>
      </c>
      <c r="R41" s="1">
        <v>58.061021051854844</v>
      </c>
    </row>
    <row r="42" spans="1:18" ht="11.25" customHeight="1" x14ac:dyDescent="0.25">
      <c r="A42" s="55" t="s">
        <v>57</v>
      </c>
      <c r="B42" s="51" t="s">
        <v>58</v>
      </c>
      <c r="C42" s="2">
        <v>3.1528611864099392</v>
      </c>
      <c r="D42" s="2">
        <v>2.0996499999999996</v>
      </c>
      <c r="E42" s="2">
        <v>3.1994199999999999</v>
      </c>
      <c r="F42" s="2">
        <v>0</v>
      </c>
      <c r="G42" s="2">
        <v>0</v>
      </c>
      <c r="H42" s="2">
        <v>1.0509012909446369</v>
      </c>
      <c r="I42" s="2">
        <v>2.1000399999999999</v>
      </c>
      <c r="J42" s="2">
        <v>0</v>
      </c>
      <c r="K42" s="2">
        <v>0</v>
      </c>
      <c r="L42" s="2">
        <v>0</v>
      </c>
      <c r="M42" s="2">
        <v>1.0509230056315162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1798.3551432998972</v>
      </c>
      <c r="D43" s="2">
        <v>1925.1656693576938</v>
      </c>
      <c r="E43" s="2">
        <v>1849.2533889994097</v>
      </c>
      <c r="F43" s="2">
        <v>1688.5822878871479</v>
      </c>
      <c r="G43" s="2">
        <v>1811.7369771585777</v>
      </c>
      <c r="H43" s="2">
        <v>1750.0483484726276</v>
      </c>
      <c r="I43" s="2">
        <v>1435.9449027963465</v>
      </c>
      <c r="J43" s="2">
        <v>1483.1347127971685</v>
      </c>
      <c r="K43" s="2">
        <v>1350.1694774241889</v>
      </c>
      <c r="L43" s="2">
        <v>1095.5977560234237</v>
      </c>
      <c r="M43" s="2">
        <v>1038.0374789263713</v>
      </c>
      <c r="N43" s="2">
        <v>856.11400555212913</v>
      </c>
      <c r="O43" s="2">
        <v>791.89014597757682</v>
      </c>
      <c r="P43" s="2">
        <v>759.92670052944663</v>
      </c>
      <c r="Q43" s="2">
        <v>703.77740430388394</v>
      </c>
      <c r="R43" s="2">
        <v>733.59368534565908</v>
      </c>
    </row>
    <row r="44" spans="1:18" ht="11.25" customHeight="1" x14ac:dyDescent="0.25">
      <c r="A44" s="50" t="s">
        <v>328</v>
      </c>
      <c r="B44" s="51" t="s">
        <v>61</v>
      </c>
      <c r="C44" s="2">
        <v>2837.5226203293205</v>
      </c>
      <c r="D44" s="2">
        <v>2938.4997700000004</v>
      </c>
      <c r="E44" s="2">
        <v>2981.3955700000001</v>
      </c>
      <c r="F44" s="2">
        <v>2898.6016699999996</v>
      </c>
      <c r="G44" s="2">
        <v>2632.7308100000005</v>
      </c>
      <c r="H44" s="2">
        <v>2238.4631311383387</v>
      </c>
      <c r="I44" s="2">
        <v>2265.5411400000003</v>
      </c>
      <c r="J44" s="2">
        <v>1928.7002899999998</v>
      </c>
      <c r="K44" s="2">
        <v>1862.6917699999997</v>
      </c>
      <c r="L44" s="2">
        <v>1432.3822099999995</v>
      </c>
      <c r="M44" s="2">
        <v>1162.7197665919587</v>
      </c>
      <c r="N44" s="2">
        <v>995.51683125672275</v>
      </c>
      <c r="O44" s="2">
        <v>891.37285760012821</v>
      </c>
      <c r="P44" s="2">
        <v>741.3694133958154</v>
      </c>
      <c r="Q44" s="2">
        <v>647.74733393520546</v>
      </c>
      <c r="R44" s="2">
        <v>667.79338968428306</v>
      </c>
    </row>
    <row r="45" spans="1:18" ht="11.25" customHeight="1" x14ac:dyDescent="0.25">
      <c r="A45" s="50" t="s">
        <v>329</v>
      </c>
      <c r="B45" s="51" t="s">
        <v>330</v>
      </c>
      <c r="C45" s="2">
        <v>5.8245763673454816</v>
      </c>
      <c r="D45" s="2">
        <v>11.481030000000004</v>
      </c>
      <c r="E45" s="2">
        <v>21.102589999999999</v>
      </c>
      <c r="F45" s="2">
        <v>5.1856999999999998</v>
      </c>
      <c r="G45" s="2">
        <v>5.9037299999999995</v>
      </c>
      <c r="H45" s="2">
        <v>5.3456878991376389</v>
      </c>
      <c r="I45" s="2">
        <v>5.5268600000000001</v>
      </c>
      <c r="J45" s="2">
        <v>6.5138699999999998</v>
      </c>
      <c r="K45" s="2">
        <v>3.5885699999999998</v>
      </c>
      <c r="L45" s="2">
        <v>0.90366000000000002</v>
      </c>
      <c r="M45" s="2">
        <v>2.8904510114008777</v>
      </c>
      <c r="N45" s="2">
        <v>4.1321642677811576</v>
      </c>
      <c r="O45" s="2">
        <v>2.5084738534529318</v>
      </c>
      <c r="P45" s="2">
        <v>2.6512489631399796</v>
      </c>
      <c r="Q45" s="2">
        <v>2.6510514013981812</v>
      </c>
      <c r="R45" s="2">
        <v>2.5731631308938989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3.7997800000000002</v>
      </c>
      <c r="E49" s="1">
        <v>3.8001200000000002</v>
      </c>
      <c r="F49" s="1">
        <v>1.5001800000000001</v>
      </c>
      <c r="G49" s="1">
        <v>1.50038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5.8245763673454816</v>
      </c>
      <c r="D51" s="1">
        <v>7.6812500000000039</v>
      </c>
      <c r="E51" s="1">
        <v>17.30247</v>
      </c>
      <c r="F51" s="1">
        <v>3.6855199999999999</v>
      </c>
      <c r="G51" s="1">
        <v>4.4033499999999997</v>
      </c>
      <c r="H51" s="1">
        <v>5.3456878991376389</v>
      </c>
      <c r="I51" s="1">
        <v>5.5268600000000001</v>
      </c>
      <c r="J51" s="1">
        <v>6.5138699999999998</v>
      </c>
      <c r="K51" s="1">
        <v>3.5885699999999998</v>
      </c>
      <c r="L51" s="1">
        <v>0.90366000000000002</v>
      </c>
      <c r="M51" s="1">
        <v>2.8904510114008777</v>
      </c>
      <c r="N51" s="1">
        <v>4.1321642677811576</v>
      </c>
      <c r="O51" s="1">
        <v>2.5084738534529318</v>
      </c>
      <c r="P51" s="1">
        <v>2.6512489631399796</v>
      </c>
      <c r="Q51" s="1">
        <v>2.6510514013981812</v>
      </c>
      <c r="R51" s="1">
        <v>2.5731631308938989</v>
      </c>
    </row>
    <row r="52" spans="1:18" ht="11.25" customHeight="1" x14ac:dyDescent="0.25">
      <c r="A52" s="46" t="s">
        <v>74</v>
      </c>
      <c r="B52" s="47" t="s">
        <v>75</v>
      </c>
      <c r="C52" s="4">
        <v>13610.843956999486</v>
      </c>
      <c r="D52" s="4">
        <v>14121.875989999997</v>
      </c>
      <c r="E52" s="4">
        <v>14734.118040000001</v>
      </c>
      <c r="F52" s="4">
        <v>15076.52853</v>
      </c>
      <c r="G52" s="4">
        <v>14555.871209999998</v>
      </c>
      <c r="H52" s="4">
        <v>13328.485978924764</v>
      </c>
      <c r="I52" s="4">
        <v>12461.740999999998</v>
      </c>
      <c r="J52" s="4">
        <v>12499.931240000002</v>
      </c>
      <c r="K52" s="4">
        <v>12219.721869999998</v>
      </c>
      <c r="L52" s="4">
        <v>11916.792410000004</v>
      </c>
      <c r="M52" s="4">
        <v>12927.857049764238</v>
      </c>
      <c r="N52" s="4">
        <v>12524.453231132436</v>
      </c>
      <c r="O52" s="4">
        <v>13109.111416225991</v>
      </c>
      <c r="P52" s="4">
        <v>13552.455522091306</v>
      </c>
      <c r="Q52" s="4">
        <v>13584.311707455785</v>
      </c>
      <c r="R52" s="4">
        <v>13810.248358984429</v>
      </c>
    </row>
    <row r="53" spans="1:18" ht="11.25" customHeight="1" x14ac:dyDescent="0.25">
      <c r="A53" s="48" t="s">
        <v>76</v>
      </c>
      <c r="B53" s="49" t="s">
        <v>77</v>
      </c>
      <c r="C53" s="3">
        <v>13558.937487194784</v>
      </c>
      <c r="D53" s="3">
        <v>14075.083439999997</v>
      </c>
      <c r="E53" s="3">
        <v>14688.710190000002</v>
      </c>
      <c r="F53" s="3">
        <v>15071.807649999999</v>
      </c>
      <c r="G53" s="3">
        <v>14549.569449999997</v>
      </c>
      <c r="H53" s="3">
        <v>13327.644812936258</v>
      </c>
      <c r="I53" s="3">
        <v>12461.440179999998</v>
      </c>
      <c r="J53" s="3">
        <v>12499.931240000002</v>
      </c>
      <c r="K53" s="3">
        <v>12218.412189999997</v>
      </c>
      <c r="L53" s="3">
        <v>11915.792410000004</v>
      </c>
      <c r="M53" s="3">
        <v>12926.899819127253</v>
      </c>
      <c r="N53" s="3">
        <v>12524.196096065396</v>
      </c>
      <c r="O53" s="3">
        <v>13109.087532148278</v>
      </c>
      <c r="P53" s="3">
        <v>13551.956637358706</v>
      </c>
      <c r="Q53" s="3">
        <v>13583.451835611517</v>
      </c>
      <c r="R53" s="3">
        <v>13809.388497067537</v>
      </c>
    </row>
    <row r="54" spans="1:18" ht="11.25" customHeight="1" x14ac:dyDescent="0.25">
      <c r="A54" s="48" t="s">
        <v>331</v>
      </c>
      <c r="B54" s="49" t="s">
        <v>332</v>
      </c>
      <c r="C54" s="3">
        <v>51.906469804702773</v>
      </c>
      <c r="D54" s="3">
        <v>46.792549999999999</v>
      </c>
      <c r="E54" s="3">
        <v>45.407849999999996</v>
      </c>
      <c r="F54" s="3">
        <v>4.7208799999999993</v>
      </c>
      <c r="G54" s="3">
        <v>6.3017599999999998</v>
      </c>
      <c r="H54" s="3">
        <v>0.84116598850638247</v>
      </c>
      <c r="I54" s="3">
        <v>0.30081999999999998</v>
      </c>
      <c r="J54" s="3">
        <v>0</v>
      </c>
      <c r="K54" s="3">
        <v>1.3096799999999988</v>
      </c>
      <c r="L54" s="3">
        <v>1</v>
      </c>
      <c r="M54" s="3">
        <v>0.95723063698453337</v>
      </c>
      <c r="N54" s="3">
        <v>0.25713506704047362</v>
      </c>
      <c r="O54" s="3">
        <v>2.3884077712305267E-2</v>
      </c>
      <c r="P54" s="3">
        <v>0.49888473260016802</v>
      </c>
      <c r="Q54" s="3">
        <v>0.85987184426775276</v>
      </c>
      <c r="R54" s="3">
        <v>0.85986191689170088</v>
      </c>
    </row>
    <row r="55" spans="1:18" ht="11.25" customHeight="1" x14ac:dyDescent="0.25">
      <c r="A55" s="50" t="s">
        <v>78</v>
      </c>
      <c r="B55" s="51" t="s">
        <v>79</v>
      </c>
      <c r="C55" s="2">
        <v>47.196380133878691</v>
      </c>
      <c r="D55" s="2">
        <v>42.193629999999999</v>
      </c>
      <c r="E55" s="2">
        <v>40.510429999999999</v>
      </c>
      <c r="F55" s="2">
        <v>0.59997999999999996</v>
      </c>
      <c r="G55" s="2">
        <v>0.29997000000000001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4.7100896708240825</v>
      </c>
      <c r="D57" s="2">
        <v>4.5989199999999997</v>
      </c>
      <c r="E57" s="2">
        <v>4.8974200000000003</v>
      </c>
      <c r="F57" s="2">
        <v>4.1208999999999998</v>
      </c>
      <c r="G57" s="2">
        <v>6.0017899999999997</v>
      </c>
      <c r="H57" s="2">
        <v>0.84116598850638247</v>
      </c>
      <c r="I57" s="2">
        <v>0.30081999999999998</v>
      </c>
      <c r="J57" s="2">
        <v>0</v>
      </c>
      <c r="K57" s="2">
        <v>1.3096799999999988</v>
      </c>
      <c r="L57" s="2">
        <v>1</v>
      </c>
      <c r="M57" s="2">
        <v>0.95723063698453337</v>
      </c>
      <c r="N57" s="2">
        <v>0.25713506704047362</v>
      </c>
      <c r="O57" s="2">
        <v>2.3884077712305267E-2</v>
      </c>
      <c r="P57" s="2">
        <v>0.49888473260016802</v>
      </c>
      <c r="Q57" s="2">
        <v>0.85987184426775276</v>
      </c>
      <c r="R57" s="2">
        <v>0.85986191689170088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702.07087483976295</v>
      </c>
      <c r="D60" s="4">
        <v>680.43586999999991</v>
      </c>
      <c r="E60" s="4">
        <v>752.57946000000004</v>
      </c>
      <c r="F60" s="4">
        <v>739.25050999999996</v>
      </c>
      <c r="G60" s="4">
        <v>993.85477000000014</v>
      </c>
      <c r="H60" s="4">
        <v>902.0055880323938</v>
      </c>
      <c r="I60" s="4">
        <v>895.8799600000001</v>
      </c>
      <c r="J60" s="4">
        <v>1070.4901100000002</v>
      </c>
      <c r="K60" s="4">
        <v>1040.0449799999999</v>
      </c>
      <c r="L60" s="4">
        <v>944.85847000000001</v>
      </c>
      <c r="M60" s="4">
        <v>911.12047389172449</v>
      </c>
      <c r="N60" s="4">
        <v>1027.9786367072136</v>
      </c>
      <c r="O60" s="4">
        <v>1038.6733180321071</v>
      </c>
      <c r="P60" s="4">
        <v>1106.3795548781713</v>
      </c>
      <c r="Q60" s="4">
        <v>1240.8718524470778</v>
      </c>
      <c r="R60" s="4">
        <v>1266.8863291268128</v>
      </c>
    </row>
    <row r="61" spans="1:18" ht="11.25" customHeight="1" x14ac:dyDescent="0.25">
      <c r="A61" s="46" t="s">
        <v>89</v>
      </c>
      <c r="B61" s="47" t="s">
        <v>90</v>
      </c>
      <c r="C61" s="4">
        <v>742.46884672251633</v>
      </c>
      <c r="D61" s="4">
        <v>729.95970000000011</v>
      </c>
      <c r="E61" s="4">
        <v>784.71164000000022</v>
      </c>
      <c r="F61" s="4">
        <v>823.09085999999991</v>
      </c>
      <c r="G61" s="4">
        <v>852.65310000000011</v>
      </c>
      <c r="H61" s="4">
        <v>828.66954282294591</v>
      </c>
      <c r="I61" s="4">
        <v>891.52787000000001</v>
      </c>
      <c r="J61" s="4">
        <v>901.94574000000011</v>
      </c>
      <c r="K61" s="4">
        <v>972.45747999999992</v>
      </c>
      <c r="L61" s="4">
        <v>925.45186999999999</v>
      </c>
      <c r="M61" s="4">
        <v>967.10965605068657</v>
      </c>
      <c r="N61" s="4">
        <v>946.9503958760522</v>
      </c>
      <c r="O61" s="4">
        <v>919.12465700868609</v>
      </c>
      <c r="P61" s="4">
        <v>877.90348110633875</v>
      </c>
      <c r="Q61" s="4">
        <v>980.69483678280858</v>
      </c>
      <c r="R61" s="4">
        <v>987.21723103529416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4.7769402145154488E-2</v>
      </c>
      <c r="D64" s="3">
        <v>0.10028000000000613</v>
      </c>
      <c r="E64" s="3">
        <v>0.13303999999999699</v>
      </c>
      <c r="F64" s="3">
        <v>0.25005999999999851</v>
      </c>
      <c r="G64" s="3">
        <v>0.34584000000000109</v>
      </c>
      <c r="H64" s="3">
        <v>0.40604974129002769</v>
      </c>
      <c r="I64" s="3">
        <v>0.40003999999999995</v>
      </c>
      <c r="J64" s="3">
        <v>0.54942000000000002</v>
      </c>
      <c r="K64" s="3">
        <v>0.64958000000000005</v>
      </c>
      <c r="L64" s="3">
        <v>0.61614000000000002</v>
      </c>
      <c r="M64" s="3">
        <v>0.74041944190901532</v>
      </c>
      <c r="N64" s="3">
        <v>0.74042158802500513</v>
      </c>
      <c r="O64" s="3">
        <v>0.7881855954978324</v>
      </c>
      <c r="P64" s="3">
        <v>0.88373307313138882</v>
      </c>
      <c r="Q64" s="3">
        <v>1.1942251916499762</v>
      </c>
      <c r="R64" s="3">
        <v>1.1942212871036986</v>
      </c>
    </row>
    <row r="65" spans="1:18" ht="11.25" customHeight="1" x14ac:dyDescent="0.25">
      <c r="A65" s="50" t="s">
        <v>95</v>
      </c>
      <c r="B65" s="51" t="s">
        <v>96</v>
      </c>
      <c r="C65" s="2">
        <v>4.7769402145154488E-2</v>
      </c>
      <c r="D65" s="2">
        <v>0.10028000000000613</v>
      </c>
      <c r="E65" s="2">
        <v>0.13303999999999699</v>
      </c>
      <c r="F65" s="2">
        <v>0.25005999999999851</v>
      </c>
      <c r="G65" s="2">
        <v>0.34584000000000109</v>
      </c>
      <c r="H65" s="2">
        <v>0.40604974129002769</v>
      </c>
      <c r="I65" s="2">
        <v>0.40003999999999995</v>
      </c>
      <c r="J65" s="2">
        <v>0.54942000000000002</v>
      </c>
      <c r="K65" s="2">
        <v>0.64958000000000005</v>
      </c>
      <c r="L65" s="2">
        <v>0.61614000000000002</v>
      </c>
      <c r="M65" s="2">
        <v>0.74041944190901532</v>
      </c>
      <c r="N65" s="2">
        <v>0.74042158802500513</v>
      </c>
      <c r="O65" s="2">
        <v>0.7881855954978324</v>
      </c>
      <c r="P65" s="2">
        <v>0.88373307313138882</v>
      </c>
      <c r="Q65" s="2">
        <v>1.1942251916499762</v>
      </c>
      <c r="R65" s="2">
        <v>1.1942212871036986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742.42107732037118</v>
      </c>
      <c r="D68" s="3">
        <v>729.85942000000011</v>
      </c>
      <c r="E68" s="3">
        <v>784.57860000000016</v>
      </c>
      <c r="F68" s="3">
        <v>822.84079999999994</v>
      </c>
      <c r="G68" s="3">
        <v>852.30726000000016</v>
      </c>
      <c r="H68" s="3">
        <v>828.26349308165584</v>
      </c>
      <c r="I68" s="3">
        <v>891.12783000000002</v>
      </c>
      <c r="J68" s="3">
        <v>901.39632000000006</v>
      </c>
      <c r="K68" s="3">
        <v>971.8078999999999</v>
      </c>
      <c r="L68" s="3">
        <v>924.83573000000001</v>
      </c>
      <c r="M68" s="3">
        <v>966.34535201911478</v>
      </c>
      <c r="N68" s="3">
        <v>946.18608969836441</v>
      </c>
      <c r="O68" s="3">
        <v>918.28870245675728</v>
      </c>
      <c r="P68" s="3">
        <v>876.58982473851461</v>
      </c>
      <c r="Q68" s="3">
        <v>978.4497118061513</v>
      </c>
      <c r="R68" s="3">
        <v>985.68862413790146</v>
      </c>
    </row>
    <row r="69" spans="1:18" ht="11.25" customHeight="1" x14ac:dyDescent="0.25">
      <c r="A69" s="50" t="s">
        <v>559</v>
      </c>
      <c r="B69" s="51" t="s">
        <v>101</v>
      </c>
      <c r="C69" s="2">
        <v>675.00852746523776</v>
      </c>
      <c r="D69" s="2">
        <v>658.1298700000001</v>
      </c>
      <c r="E69" s="2">
        <v>706.86151000000007</v>
      </c>
      <c r="F69" s="2">
        <v>729.96048999999994</v>
      </c>
      <c r="G69" s="2">
        <v>761.45481000000007</v>
      </c>
      <c r="H69" s="2">
        <v>741.2991960233976</v>
      </c>
      <c r="I69" s="2">
        <v>786.30598999999995</v>
      </c>
      <c r="J69" s="2">
        <v>799.31070000000011</v>
      </c>
      <c r="K69" s="2">
        <v>852.35652999999991</v>
      </c>
      <c r="L69" s="2">
        <v>807.59891999999991</v>
      </c>
      <c r="M69" s="2">
        <v>847.18439565602546</v>
      </c>
      <c r="N69" s="2">
        <v>835.14669546323034</v>
      </c>
      <c r="O69" s="2">
        <v>785.74959416754064</v>
      </c>
      <c r="P69" s="2">
        <v>714.48354439649847</v>
      </c>
      <c r="Q69" s="2">
        <v>808.92586922364103</v>
      </c>
      <c r="R69" s="2">
        <v>849.59864510142404</v>
      </c>
    </row>
    <row r="70" spans="1:18" ht="11.25" customHeight="1" x14ac:dyDescent="0.25">
      <c r="A70" s="50" t="s">
        <v>106</v>
      </c>
      <c r="B70" s="51" t="s">
        <v>107</v>
      </c>
      <c r="C70" s="2">
        <v>15.439718870268697</v>
      </c>
      <c r="D70" s="2">
        <v>17.64676</v>
      </c>
      <c r="E70" s="2">
        <v>22.099960000000003</v>
      </c>
      <c r="F70" s="2">
        <v>17.699470000000005</v>
      </c>
      <c r="G70" s="2">
        <v>16.928600000000003</v>
      </c>
      <c r="H70" s="2">
        <v>14.7128985786036</v>
      </c>
      <c r="I70" s="2">
        <v>15.429739999999995</v>
      </c>
      <c r="J70" s="2">
        <v>14.723880000000001</v>
      </c>
      <c r="K70" s="2">
        <v>31.653770000000002</v>
      </c>
      <c r="L70" s="2">
        <v>14.723100000000001</v>
      </c>
      <c r="M70" s="2">
        <v>7.3564672405642</v>
      </c>
      <c r="N70" s="2">
        <v>7.3564765445882685</v>
      </c>
      <c r="O70" s="2">
        <v>7.3564536161268697</v>
      </c>
      <c r="P70" s="2">
        <v>7.3564322169040608</v>
      </c>
      <c r="Q70" s="2">
        <v>7.3564536161268697</v>
      </c>
      <c r="R70" s="2">
        <v>7.3564318192918563</v>
      </c>
    </row>
    <row r="71" spans="1:18" ht="11.25" customHeight="1" x14ac:dyDescent="0.25">
      <c r="A71" s="50" t="s">
        <v>102</v>
      </c>
      <c r="B71" s="51" t="s">
        <v>103</v>
      </c>
      <c r="C71" s="2">
        <v>51.065146406526885</v>
      </c>
      <c r="D71" s="2">
        <v>53.380839999999999</v>
      </c>
      <c r="E71" s="2">
        <v>55.017050000000005</v>
      </c>
      <c r="F71" s="2">
        <v>68.08489999999999</v>
      </c>
      <c r="G71" s="2">
        <v>70.697030000000012</v>
      </c>
      <c r="H71" s="2">
        <v>64.775520108030861</v>
      </c>
      <c r="I71" s="2">
        <v>74.456699999999984</v>
      </c>
      <c r="J71" s="2">
        <v>78.579089999999994</v>
      </c>
      <c r="K71" s="2">
        <v>72.516069999999999</v>
      </c>
      <c r="L71" s="2">
        <v>78.155249999999981</v>
      </c>
      <c r="M71" s="2">
        <v>100.10087750695214</v>
      </c>
      <c r="N71" s="2">
        <v>96.37356509942525</v>
      </c>
      <c r="O71" s="2">
        <v>122.24167800495569</v>
      </c>
      <c r="P71" s="2">
        <v>150.04310368383767</v>
      </c>
      <c r="Q71" s="2">
        <v>155.05945720653804</v>
      </c>
      <c r="R71" s="2">
        <v>122.79127594008796</v>
      </c>
    </row>
    <row r="72" spans="1:18" ht="11.25" customHeight="1" x14ac:dyDescent="0.25">
      <c r="A72" s="55" t="s">
        <v>104</v>
      </c>
      <c r="B72" s="51" t="s">
        <v>105</v>
      </c>
      <c r="C72" s="2">
        <v>0.90768457833778105</v>
      </c>
      <c r="D72" s="2">
        <v>0.70194999999999996</v>
      </c>
      <c r="E72" s="2">
        <v>0.60007999999999995</v>
      </c>
      <c r="F72" s="2">
        <v>1.0833900000000001</v>
      </c>
      <c r="G72" s="2">
        <v>0.87575000000000003</v>
      </c>
      <c r="H72" s="2">
        <v>0.74043329041966111</v>
      </c>
      <c r="I72" s="2">
        <v>0.80380000000000007</v>
      </c>
      <c r="J72" s="2">
        <v>0.98162000000000005</v>
      </c>
      <c r="K72" s="2">
        <v>1.89974</v>
      </c>
      <c r="L72" s="2">
        <v>9.6797399999999989</v>
      </c>
      <c r="M72" s="2">
        <v>5.4230578069421291</v>
      </c>
      <c r="N72" s="2">
        <v>5.5412870782853059</v>
      </c>
      <c r="O72" s="2">
        <v>0.429940959246356</v>
      </c>
      <c r="P72" s="2">
        <v>0.50159586063805717</v>
      </c>
      <c r="Q72" s="2">
        <v>0.57328198333454361</v>
      </c>
      <c r="R72" s="2">
        <v>0.6926537942238874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6.0125500000000001</v>
      </c>
      <c r="G73" s="2">
        <v>2.35107</v>
      </c>
      <c r="H73" s="2">
        <v>6.7354450812041815</v>
      </c>
      <c r="I73" s="2">
        <v>14.131599999999999</v>
      </c>
      <c r="J73" s="2">
        <v>7.8010299999999999</v>
      </c>
      <c r="K73" s="2">
        <v>13.381789999999999</v>
      </c>
      <c r="L73" s="2">
        <v>14.678719999999998</v>
      </c>
      <c r="M73" s="2">
        <v>6.2805538086310371</v>
      </c>
      <c r="N73" s="2">
        <v>1.7680655128352123</v>
      </c>
      <c r="O73" s="2">
        <v>2.5110357088877748</v>
      </c>
      <c r="P73" s="2">
        <v>4.205148580636263</v>
      </c>
      <c r="Q73" s="2">
        <v>6.5346497765108404</v>
      </c>
      <c r="R73" s="2">
        <v>5.2496174828735995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0.89942999999999995</v>
      </c>
      <c r="K75" s="1">
        <v>0.89951000000000003</v>
      </c>
      <c r="L75" s="1">
        <v>0.98829</v>
      </c>
      <c r="M75" s="1">
        <v>1.0446002103223508</v>
      </c>
      <c r="N75" s="1">
        <v>0.88373652393119084</v>
      </c>
      <c r="O75" s="1">
        <v>1.7674685576262341</v>
      </c>
      <c r="P75" s="1">
        <v>3.5348387085309678</v>
      </c>
      <c r="Q75" s="1">
        <v>4.4111568811873267</v>
      </c>
      <c r="R75" s="1">
        <v>4.412651020792989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6.0125500000000001</v>
      </c>
      <c r="G77" s="1">
        <v>2.35107</v>
      </c>
      <c r="H77" s="1">
        <v>6.7354450812041815</v>
      </c>
      <c r="I77" s="1">
        <v>14.131599999999999</v>
      </c>
      <c r="J77" s="1">
        <v>6.9016000000000002</v>
      </c>
      <c r="K77" s="1">
        <v>12.482279999999999</v>
      </c>
      <c r="L77" s="1">
        <v>13.690429999999999</v>
      </c>
      <c r="M77" s="1">
        <v>5.2359535983086865</v>
      </c>
      <c r="N77" s="1">
        <v>0.88432898890402145</v>
      </c>
      <c r="O77" s="1">
        <v>0.74356715126154083</v>
      </c>
      <c r="P77" s="1">
        <v>0.67030987210529513</v>
      </c>
      <c r="Q77" s="1">
        <v>2.1234928953235137</v>
      </c>
      <c r="R77" s="1">
        <v>0.83696646208061043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2.3884589662749998E-2</v>
      </c>
      <c r="N78" s="3">
        <v>2.3884589662749998E-2</v>
      </c>
      <c r="O78" s="3">
        <v>4.7768956431035153E-2</v>
      </c>
      <c r="P78" s="3">
        <v>0.42992329469284118</v>
      </c>
      <c r="Q78" s="3">
        <v>1.0508997850073918</v>
      </c>
      <c r="R78" s="3">
        <v>0.33438561028904529</v>
      </c>
    </row>
    <row r="79" spans="1:18" ht="11.25" customHeight="1" x14ac:dyDescent="0.25">
      <c r="A79" s="59" t="s">
        <v>117</v>
      </c>
      <c r="B79" s="47" t="s">
        <v>118</v>
      </c>
      <c r="C79" s="4">
        <v>8522.6753581880585</v>
      </c>
      <c r="D79" s="4">
        <v>8709.0265499999987</v>
      </c>
      <c r="E79" s="4">
        <v>8974.2169400000002</v>
      </c>
      <c r="F79" s="4">
        <v>9240.6350000000002</v>
      </c>
      <c r="G79" s="4">
        <v>9421.7347900000004</v>
      </c>
      <c r="H79" s="4">
        <v>9621.2637582914977</v>
      </c>
      <c r="I79" s="4">
        <v>9494.532729999999</v>
      </c>
      <c r="J79" s="4">
        <v>9629.0550100000019</v>
      </c>
      <c r="K79" s="4">
        <v>9692.055379999998</v>
      </c>
      <c r="L79" s="4">
        <v>9418.0015900000035</v>
      </c>
      <c r="M79" s="4">
        <v>9606.95194964047</v>
      </c>
      <c r="N79" s="4">
        <v>9622.4416973525222</v>
      </c>
      <c r="O79" s="4">
        <v>9578.1854779142177</v>
      </c>
      <c r="P79" s="4">
        <v>9645.458868286265</v>
      </c>
      <c r="Q79" s="4">
        <v>9833.1271355109584</v>
      </c>
      <c r="R79" s="4">
        <v>9981.186036956411</v>
      </c>
    </row>
    <row r="80" spans="1:18" ht="11.25" customHeight="1" x14ac:dyDescent="0.25">
      <c r="A80" s="59" t="s">
        <v>560</v>
      </c>
      <c r="B80" s="47">
        <v>7200</v>
      </c>
      <c r="C80" s="4">
        <v>3.2961307376854361</v>
      </c>
      <c r="D80" s="4">
        <v>3.6091599999999997</v>
      </c>
      <c r="E80" s="4">
        <v>0.61746999999999996</v>
      </c>
      <c r="F80" s="4">
        <v>1.0046200000000001</v>
      </c>
      <c r="G80" s="4">
        <v>0.70521</v>
      </c>
      <c r="H80" s="4">
        <v>1.6719303164676842</v>
      </c>
      <c r="I80" s="4">
        <v>0.70199999999999996</v>
      </c>
      <c r="J80" s="4">
        <v>0.80208000000000002</v>
      </c>
      <c r="K80" s="4">
        <v>4.4912400000000003</v>
      </c>
      <c r="L80" s="4">
        <v>11.79791</v>
      </c>
      <c r="M80" s="4">
        <v>17.57902882974701</v>
      </c>
      <c r="N80" s="4">
        <v>12.563421527032887</v>
      </c>
      <c r="O80" s="4">
        <v>19.155579504743951</v>
      </c>
      <c r="P80" s="4">
        <v>15.310019267880968</v>
      </c>
      <c r="Q80" s="4">
        <v>10.604954706016137</v>
      </c>
      <c r="R80" s="4">
        <v>7.1414237675977512</v>
      </c>
    </row>
    <row r="81" spans="1:18" ht="11.25" customHeight="1" x14ac:dyDescent="0.25">
      <c r="A81" s="48" t="s">
        <v>119</v>
      </c>
      <c r="B81" s="49" t="s">
        <v>120</v>
      </c>
      <c r="C81" s="3">
        <v>2.5556494912554153</v>
      </c>
      <c r="D81" s="3">
        <v>3.1019099999999997</v>
      </c>
      <c r="E81" s="3">
        <v>0.1</v>
      </c>
      <c r="F81" s="3">
        <v>9.9919999999999995E-2</v>
      </c>
      <c r="G81" s="3">
        <v>0</v>
      </c>
      <c r="H81" s="3">
        <v>1.003152703088517</v>
      </c>
      <c r="I81" s="3">
        <v>0</v>
      </c>
      <c r="J81" s="3">
        <v>0</v>
      </c>
      <c r="K81" s="3">
        <v>2.8999700000000002</v>
      </c>
      <c r="L81" s="3">
        <v>2.4785200000000001</v>
      </c>
      <c r="M81" s="3">
        <v>12.539443484603567</v>
      </c>
      <c r="N81" s="3">
        <v>7.2609661515390176</v>
      </c>
      <c r="O81" s="3">
        <v>18.797295429360837</v>
      </c>
      <c r="P81" s="3">
        <v>14.903965451899463</v>
      </c>
      <c r="Q81" s="3">
        <v>10.079452727132381</v>
      </c>
      <c r="R81" s="3">
        <v>6.6876166042726455</v>
      </c>
    </row>
    <row r="82" spans="1:18" ht="11.25" customHeight="1" x14ac:dyDescent="0.25">
      <c r="A82" s="48" t="s">
        <v>121</v>
      </c>
      <c r="B82" s="49" t="s">
        <v>122</v>
      </c>
      <c r="C82" s="3">
        <v>0.74048124643002056</v>
      </c>
      <c r="D82" s="3">
        <v>0.50724999999999998</v>
      </c>
      <c r="E82" s="3">
        <v>0.51746999999999999</v>
      </c>
      <c r="F82" s="3">
        <v>0.90470000000000006</v>
      </c>
      <c r="G82" s="3">
        <v>0.70521</v>
      </c>
      <c r="H82" s="3">
        <v>0.6687776133791673</v>
      </c>
      <c r="I82" s="3">
        <v>0.70199999999999996</v>
      </c>
      <c r="J82" s="3">
        <v>0.80208000000000002</v>
      </c>
      <c r="K82" s="3">
        <v>1.59127</v>
      </c>
      <c r="L82" s="3">
        <v>9.3193900000000003</v>
      </c>
      <c r="M82" s="3">
        <v>5.0395853451434416</v>
      </c>
      <c r="N82" s="3">
        <v>5.302455375493869</v>
      </c>
      <c r="O82" s="3">
        <v>0.35828407538311502</v>
      </c>
      <c r="P82" s="3">
        <v>0.40605381598150525</v>
      </c>
      <c r="Q82" s="3">
        <v>0.52550197888375683</v>
      </c>
      <c r="R82" s="3">
        <v>0.45380716332510612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359</v>
      </c>
      <c r="B1" s="43" t="s">
        <v>272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9470.2394475854526</v>
      </c>
      <c r="D2" s="30">
        <v>9736.3312000000005</v>
      </c>
      <c r="E2" s="30">
        <v>9423.6248099999975</v>
      </c>
      <c r="F2" s="30">
        <v>9946.8279899999998</v>
      </c>
      <c r="G2" s="30">
        <v>10038.173429999999</v>
      </c>
      <c r="H2" s="30">
        <v>9646.315993508686</v>
      </c>
      <c r="I2" s="30">
        <v>9428.4863399999977</v>
      </c>
      <c r="J2" s="30">
        <v>9387.7464900000014</v>
      </c>
      <c r="K2" s="30">
        <v>8550.4515800000008</v>
      </c>
      <c r="L2" s="30">
        <v>7393.4565500000008</v>
      </c>
      <c r="M2" s="30">
        <v>8086.0029054344886</v>
      </c>
      <c r="N2" s="30">
        <v>7944.911978326295</v>
      </c>
      <c r="O2" s="30">
        <v>8131.0987321063049</v>
      </c>
      <c r="P2" s="30">
        <v>8403.5125188938455</v>
      </c>
      <c r="Q2" s="30">
        <v>7965.5955855917882</v>
      </c>
      <c r="R2" s="30">
        <v>8080.5889727781032</v>
      </c>
    </row>
    <row r="3" spans="1:18" ht="11.25" customHeight="1" x14ac:dyDescent="0.25">
      <c r="A3" s="46" t="s">
        <v>4</v>
      </c>
      <c r="B3" s="47" t="s">
        <v>5</v>
      </c>
      <c r="C3" s="4">
        <v>328.3848255980343</v>
      </c>
      <c r="D3" s="4">
        <v>285.61601000000002</v>
      </c>
      <c r="E3" s="4">
        <v>251.97315000000003</v>
      </c>
      <c r="F3" s="4">
        <v>239.73334999999997</v>
      </c>
      <c r="G3" s="4">
        <v>169.12755999999999</v>
      </c>
      <c r="H3" s="4">
        <v>137.04744096623349</v>
      </c>
      <c r="I3" s="4">
        <v>137.62594999999999</v>
      </c>
      <c r="J3" s="4">
        <v>130.10879999999997</v>
      </c>
      <c r="K3" s="4">
        <v>112.40667999999999</v>
      </c>
      <c r="L3" s="4">
        <v>83.997910000000005</v>
      </c>
      <c r="M3" s="4">
        <v>97.805886393939645</v>
      </c>
      <c r="N3" s="4">
        <v>93.649195984643512</v>
      </c>
      <c r="O3" s="4">
        <v>86.723215631543425</v>
      </c>
      <c r="P3" s="4">
        <v>83.117154971761977</v>
      </c>
      <c r="Q3" s="4">
        <v>80.871944135304346</v>
      </c>
      <c r="R3" s="4">
        <v>67.476351327673598</v>
      </c>
    </row>
    <row r="4" spans="1:18" ht="11.25" customHeight="1" x14ac:dyDescent="0.25">
      <c r="A4" s="48" t="s">
        <v>304</v>
      </c>
      <c r="B4" s="49" t="s">
        <v>305</v>
      </c>
      <c r="C4" s="3">
        <v>297.79373144796165</v>
      </c>
      <c r="D4" s="3">
        <v>266.30844000000002</v>
      </c>
      <c r="E4" s="3">
        <v>232.96633000000003</v>
      </c>
      <c r="F4" s="3">
        <v>216.92455999999999</v>
      </c>
      <c r="G4" s="3">
        <v>152.52692999999999</v>
      </c>
      <c r="H4" s="3">
        <v>123.96727965854595</v>
      </c>
      <c r="I4" s="3">
        <v>128.21768</v>
      </c>
      <c r="J4" s="3">
        <v>118.70948999999999</v>
      </c>
      <c r="K4" s="3">
        <v>104.20558</v>
      </c>
      <c r="L4" s="3">
        <v>76.498670000000004</v>
      </c>
      <c r="M4" s="3">
        <v>86.244991620719816</v>
      </c>
      <c r="N4" s="3">
        <v>81.875520067348702</v>
      </c>
      <c r="O4" s="3">
        <v>74.759526148871871</v>
      </c>
      <c r="P4" s="3">
        <v>71.869916647859753</v>
      </c>
      <c r="Q4" s="3">
        <v>72.464649521573648</v>
      </c>
      <c r="R4" s="3">
        <v>59.760861294653353</v>
      </c>
    </row>
    <row r="5" spans="1:18" ht="11.25" customHeight="1" x14ac:dyDescent="0.25">
      <c r="A5" s="50" t="s">
        <v>306</v>
      </c>
      <c r="B5" s="51" t="s">
        <v>307</v>
      </c>
      <c r="C5" s="2">
        <v>244.71786521818547</v>
      </c>
      <c r="D5" s="2">
        <v>212.40931</v>
      </c>
      <c r="E5" s="2">
        <v>186.05299000000002</v>
      </c>
      <c r="F5" s="2">
        <v>176.72037</v>
      </c>
      <c r="G5" s="2">
        <v>97.422480000000007</v>
      </c>
      <c r="H5" s="2">
        <v>77.008655598707847</v>
      </c>
      <c r="I5" s="2">
        <v>77.120270000000005</v>
      </c>
      <c r="J5" s="2">
        <v>63.510039999999996</v>
      </c>
      <c r="K5" s="2">
        <v>57.207390000000004</v>
      </c>
      <c r="L5" s="2">
        <v>49.901530000000001</v>
      </c>
      <c r="M5" s="2">
        <v>56.96245981849917</v>
      </c>
      <c r="N5" s="2">
        <v>54.623590429541856</v>
      </c>
      <c r="O5" s="2">
        <v>51.615848538863368</v>
      </c>
      <c r="P5" s="2">
        <v>51.472330812981681</v>
      </c>
      <c r="Q5" s="2">
        <v>59.542491052687517</v>
      </c>
      <c r="R5" s="2">
        <v>53.646441422356901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0.69999</v>
      </c>
      <c r="E7" s="1">
        <v>1.30148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244.71786521818547</v>
      </c>
      <c r="D8" s="1">
        <v>211.70931999999999</v>
      </c>
      <c r="E8" s="1">
        <v>184.35099</v>
      </c>
      <c r="F8" s="1">
        <v>176.72037</v>
      </c>
      <c r="G8" s="1">
        <v>97.422480000000007</v>
      </c>
      <c r="H8" s="1">
        <v>77.008655598707847</v>
      </c>
      <c r="I8" s="1">
        <v>77.120270000000005</v>
      </c>
      <c r="J8" s="1">
        <v>63.009789999999995</v>
      </c>
      <c r="K8" s="1">
        <v>57.207390000000004</v>
      </c>
      <c r="L8" s="1">
        <v>49.901530000000001</v>
      </c>
      <c r="M8" s="1">
        <v>56.96245981849917</v>
      </c>
      <c r="N8" s="1">
        <v>54.623590429541856</v>
      </c>
      <c r="O8" s="1">
        <v>51.615848538863368</v>
      </c>
      <c r="P8" s="1">
        <v>51.472330812981681</v>
      </c>
      <c r="Q8" s="1">
        <v>59.542491052687517</v>
      </c>
      <c r="R8" s="1">
        <v>53.646441422356901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0.40052000000001442</v>
      </c>
      <c r="F9" s="1">
        <v>0</v>
      </c>
      <c r="G9" s="1">
        <v>0</v>
      </c>
      <c r="H9" s="1">
        <v>0</v>
      </c>
      <c r="I9" s="1">
        <v>0</v>
      </c>
      <c r="J9" s="1">
        <v>0.50024999999999997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53.075866229776167</v>
      </c>
      <c r="D11" s="2">
        <v>53.89913</v>
      </c>
      <c r="E11" s="2">
        <v>46.913339999999998</v>
      </c>
      <c r="F11" s="2">
        <v>40.204189999999997</v>
      </c>
      <c r="G11" s="2">
        <v>55.10445</v>
      </c>
      <c r="H11" s="2">
        <v>46.958624059838101</v>
      </c>
      <c r="I11" s="2">
        <v>51.097409999999996</v>
      </c>
      <c r="J11" s="2">
        <v>55.199449999999999</v>
      </c>
      <c r="K11" s="2">
        <v>46.998190000000001</v>
      </c>
      <c r="L11" s="2">
        <v>26.59714</v>
      </c>
      <c r="M11" s="2">
        <v>29.282531802220639</v>
      </c>
      <c r="N11" s="2">
        <v>27.251929637806846</v>
      </c>
      <c r="O11" s="2">
        <v>23.143677610008506</v>
      </c>
      <c r="P11" s="2">
        <v>20.397585834878079</v>
      </c>
      <c r="Q11" s="2">
        <v>12.922158468886128</v>
      </c>
      <c r="R11" s="2">
        <v>6.1144198722964527</v>
      </c>
    </row>
    <row r="12" spans="1:18" ht="11.25" customHeight="1" x14ac:dyDescent="0.25">
      <c r="A12" s="52" t="s">
        <v>16</v>
      </c>
      <c r="B12" s="53" t="s">
        <v>17</v>
      </c>
      <c r="C12" s="1">
        <v>53.075866229776167</v>
      </c>
      <c r="D12" s="1">
        <v>53.89913</v>
      </c>
      <c r="E12" s="1">
        <v>46.913339999999998</v>
      </c>
      <c r="F12" s="1">
        <v>40.204189999999997</v>
      </c>
      <c r="G12" s="1">
        <v>55.10445</v>
      </c>
      <c r="H12" s="1">
        <v>46.958624059838101</v>
      </c>
      <c r="I12" s="1">
        <v>51.097409999999996</v>
      </c>
      <c r="J12" s="1">
        <v>55.199449999999999</v>
      </c>
      <c r="K12" s="1">
        <v>46.998190000000001</v>
      </c>
      <c r="L12" s="1">
        <v>26.59714</v>
      </c>
      <c r="M12" s="1">
        <v>29.282531802220639</v>
      </c>
      <c r="N12" s="1">
        <v>27.251929637806846</v>
      </c>
      <c r="O12" s="1">
        <v>23.143677610008506</v>
      </c>
      <c r="P12" s="1">
        <v>20.397585834878079</v>
      </c>
      <c r="Q12" s="1">
        <v>12.922158468886128</v>
      </c>
      <c r="R12" s="1">
        <v>6.1144198722964527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30.591094150072674</v>
      </c>
      <c r="D15" s="3">
        <v>19.307569999999998</v>
      </c>
      <c r="E15" s="3">
        <v>19.006820000000001</v>
      </c>
      <c r="F15" s="3">
        <v>22.808790000000002</v>
      </c>
      <c r="G15" s="3">
        <v>16.600629999999999</v>
      </c>
      <c r="H15" s="3">
        <v>13.080161307687536</v>
      </c>
      <c r="I15" s="3">
        <v>9.4082699999999999</v>
      </c>
      <c r="J15" s="3">
        <v>11.39931</v>
      </c>
      <c r="K15" s="3">
        <v>8.2011000000000003</v>
      </c>
      <c r="L15" s="3">
        <v>7.4992400000000004</v>
      </c>
      <c r="M15" s="3">
        <v>11.560894773219829</v>
      </c>
      <c r="N15" s="3">
        <v>11.773675917294804</v>
      </c>
      <c r="O15" s="3">
        <v>11.963689482671558</v>
      </c>
      <c r="P15" s="3">
        <v>11.247238323902224</v>
      </c>
      <c r="Q15" s="3">
        <v>8.4072946137307021</v>
      </c>
      <c r="R15" s="3">
        <v>7.7154900330202487</v>
      </c>
    </row>
    <row r="16" spans="1:18" ht="11.25" customHeight="1" x14ac:dyDescent="0.25">
      <c r="A16" s="50" t="s">
        <v>22</v>
      </c>
      <c r="B16" s="51" t="s">
        <v>23</v>
      </c>
      <c r="C16" s="2">
        <v>30.591094150072674</v>
      </c>
      <c r="D16" s="2">
        <v>19.307569999999998</v>
      </c>
      <c r="E16" s="2">
        <v>19.006820000000001</v>
      </c>
      <c r="F16" s="2">
        <v>22.808790000000002</v>
      </c>
      <c r="G16" s="2">
        <v>16.600629999999999</v>
      </c>
      <c r="H16" s="2">
        <v>13.080161307687536</v>
      </c>
      <c r="I16" s="2">
        <v>9.4082699999999999</v>
      </c>
      <c r="J16" s="2">
        <v>11.39931</v>
      </c>
      <c r="K16" s="2">
        <v>8.2011000000000003</v>
      </c>
      <c r="L16" s="2">
        <v>7.4992400000000004</v>
      </c>
      <c r="M16" s="2">
        <v>11.560894773219829</v>
      </c>
      <c r="N16" s="2">
        <v>11.773675917294804</v>
      </c>
      <c r="O16" s="2">
        <v>11.963689482671558</v>
      </c>
      <c r="P16" s="2">
        <v>11.247238323902224</v>
      </c>
      <c r="Q16" s="2">
        <v>8.4072946137307021</v>
      </c>
      <c r="R16" s="2">
        <v>7.7154900330202487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840.18399690873491</v>
      </c>
      <c r="D21" s="4">
        <v>925.86037000000113</v>
      </c>
      <c r="E21" s="4">
        <v>844.65876999999978</v>
      </c>
      <c r="F21" s="4">
        <v>698.21165999999971</v>
      </c>
      <c r="G21" s="4">
        <v>668.60303999999928</v>
      </c>
      <c r="H21" s="4">
        <v>658.47849064995376</v>
      </c>
      <c r="I21" s="4">
        <v>668.58348999999919</v>
      </c>
      <c r="J21" s="4">
        <v>574.72795999999994</v>
      </c>
      <c r="K21" s="4">
        <v>504.16513000000003</v>
      </c>
      <c r="L21" s="4">
        <v>441.34340000000003</v>
      </c>
      <c r="M21" s="4">
        <v>477.93205908761473</v>
      </c>
      <c r="N21" s="4">
        <v>418.91933449922323</v>
      </c>
      <c r="O21" s="4">
        <v>391.24920701901027</v>
      </c>
      <c r="P21" s="4">
        <v>378.50636040514939</v>
      </c>
      <c r="Q21" s="4">
        <v>353.90380979344889</v>
      </c>
      <c r="R21" s="4">
        <v>396.60562924135883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840.18399690873491</v>
      </c>
      <c r="D30" s="3">
        <v>925.86037000000113</v>
      </c>
      <c r="E30" s="3">
        <v>844.65876999999978</v>
      </c>
      <c r="F30" s="3">
        <v>698.21165999999971</v>
      </c>
      <c r="G30" s="3">
        <v>668.60303999999928</v>
      </c>
      <c r="H30" s="3">
        <v>658.47849064995376</v>
      </c>
      <c r="I30" s="3">
        <v>668.58348999999919</v>
      </c>
      <c r="J30" s="3">
        <v>574.72795999999994</v>
      </c>
      <c r="K30" s="3">
        <v>504.16513000000003</v>
      </c>
      <c r="L30" s="3">
        <v>441.34340000000003</v>
      </c>
      <c r="M30" s="3">
        <v>477.93205908761473</v>
      </c>
      <c r="N30" s="3">
        <v>418.91933449922323</v>
      </c>
      <c r="O30" s="3">
        <v>391.24920701901027</v>
      </c>
      <c r="P30" s="3">
        <v>378.50636040514939</v>
      </c>
      <c r="Q30" s="3">
        <v>353.90380979344889</v>
      </c>
      <c r="R30" s="3">
        <v>396.60562924135883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156.14472375609114</v>
      </c>
      <c r="D34" s="2">
        <v>180.37884</v>
      </c>
      <c r="E34" s="2">
        <v>150.71546000000001</v>
      </c>
      <c r="F34" s="2">
        <v>74.799269999999993</v>
      </c>
      <c r="G34" s="2">
        <v>78.224029999999999</v>
      </c>
      <c r="H34" s="2">
        <v>77.316267437438782</v>
      </c>
      <c r="I34" s="2">
        <v>84.983910000000009</v>
      </c>
      <c r="J34" s="2">
        <v>81.065030000000007</v>
      </c>
      <c r="K34" s="2">
        <v>75.947059999999993</v>
      </c>
      <c r="L34" s="2">
        <v>53.904729999999994</v>
      </c>
      <c r="M34" s="2">
        <v>70.318319575899778</v>
      </c>
      <c r="N34" s="2">
        <v>56.049110667435365</v>
      </c>
      <c r="O34" s="2">
        <v>56.080249315833811</v>
      </c>
      <c r="P34" s="2">
        <v>59.378649055309253</v>
      </c>
      <c r="Q34" s="2">
        <v>51.670846559930396</v>
      </c>
      <c r="R34" s="2">
        <v>55.012492981903179</v>
      </c>
    </row>
    <row r="35" spans="1:18" ht="11.25" customHeight="1" x14ac:dyDescent="0.25">
      <c r="A35" s="50" t="s">
        <v>324</v>
      </c>
      <c r="B35" s="51" t="s">
        <v>325</v>
      </c>
      <c r="C35" s="2">
        <v>4.27274121412455</v>
      </c>
      <c r="D35" s="2">
        <v>2.1982200000003687</v>
      </c>
      <c r="E35" s="2">
        <v>1.0979199999999949</v>
      </c>
      <c r="F35" s="2">
        <v>2.2064100000000018</v>
      </c>
      <c r="G35" s="2">
        <v>2.1766600000003336</v>
      </c>
      <c r="H35" s="2">
        <v>1.0699870523876898</v>
      </c>
      <c r="I35" s="2">
        <v>1.0800099999999999</v>
      </c>
      <c r="J35" s="2">
        <v>1.0703499999999999</v>
      </c>
      <c r="K35" s="2">
        <v>0</v>
      </c>
      <c r="L35" s="2">
        <v>1.0864499999999999</v>
      </c>
      <c r="M35" s="2">
        <v>3.2004418733342068</v>
      </c>
      <c r="N35" s="2">
        <v>2.1018623735274105</v>
      </c>
      <c r="O35" s="2">
        <v>3.128847983092669</v>
      </c>
      <c r="P35" s="2">
        <v>3.1539490399554779</v>
      </c>
      <c r="Q35" s="2">
        <v>3.1517468850414616</v>
      </c>
      <c r="R35" s="2">
        <v>1.0509032644289391</v>
      </c>
    </row>
    <row r="36" spans="1:18" ht="11.25" customHeight="1" x14ac:dyDescent="0.25">
      <c r="A36" s="57" t="s">
        <v>47</v>
      </c>
      <c r="B36" s="53" t="s">
        <v>48</v>
      </c>
      <c r="C36" s="1">
        <v>3.2218207809129771</v>
      </c>
      <c r="D36" s="1">
        <v>1.1000000000003638</v>
      </c>
      <c r="E36" s="1">
        <v>0</v>
      </c>
      <c r="F36" s="1">
        <v>1.1069899999999999</v>
      </c>
      <c r="G36" s="1">
        <v>1.0766400000003329</v>
      </c>
      <c r="H36" s="1">
        <v>1.0699870523876898</v>
      </c>
      <c r="I36" s="1">
        <v>1.0800099999999999</v>
      </c>
      <c r="J36" s="1">
        <v>1.0703499999999999</v>
      </c>
      <c r="K36" s="1">
        <v>0</v>
      </c>
      <c r="L36" s="1">
        <v>1.0864499999999999</v>
      </c>
      <c r="M36" s="1">
        <v>3.2004418733342068</v>
      </c>
      <c r="N36" s="1">
        <v>2.1018623735274105</v>
      </c>
      <c r="O36" s="1">
        <v>3.128847983092669</v>
      </c>
      <c r="P36" s="1">
        <v>3.1539490399554779</v>
      </c>
      <c r="Q36" s="1">
        <v>3.1517468850414616</v>
      </c>
      <c r="R36" s="1">
        <v>1.0509032644289391</v>
      </c>
    </row>
    <row r="37" spans="1:18" ht="11.25" customHeight="1" x14ac:dyDescent="0.25">
      <c r="A37" s="52" t="s">
        <v>49</v>
      </c>
      <c r="B37" s="53" t="s">
        <v>50</v>
      </c>
      <c r="C37" s="1">
        <v>1.0509204332115729</v>
      </c>
      <c r="D37" s="1">
        <v>1.0982200000000049</v>
      </c>
      <c r="E37" s="1">
        <v>1.0979199999999949</v>
      </c>
      <c r="F37" s="1">
        <v>1.0994200000000021</v>
      </c>
      <c r="G37" s="1">
        <v>1.1000200000000007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32.865187665511883</v>
      </c>
      <c r="D38" s="2">
        <v>32.899940000000868</v>
      </c>
      <c r="E38" s="2">
        <v>34.900219999999877</v>
      </c>
      <c r="F38" s="2">
        <v>36.981869999999631</v>
      </c>
      <c r="G38" s="2">
        <v>37.700569999998891</v>
      </c>
      <c r="H38" s="2">
        <v>38.788595578803211</v>
      </c>
      <c r="I38" s="2">
        <v>41.900579999999309</v>
      </c>
      <c r="J38" s="2">
        <v>2.0993799999999965</v>
      </c>
      <c r="K38" s="2">
        <v>1.0003400000000511</v>
      </c>
      <c r="L38" s="2">
        <v>3.0920300000000509</v>
      </c>
      <c r="M38" s="2">
        <v>1.0270373217790052</v>
      </c>
      <c r="N38" s="2">
        <v>2.0541006588569886</v>
      </c>
      <c r="O38" s="2">
        <v>0</v>
      </c>
      <c r="P38" s="2">
        <v>26.201285916224379</v>
      </c>
      <c r="Q38" s="2">
        <v>26.177497065160992</v>
      </c>
      <c r="R38" s="2">
        <v>25.17171636856574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30.811139791347557</v>
      </c>
      <c r="D40" s="1">
        <v>32.899940000000868</v>
      </c>
      <c r="E40" s="1">
        <v>34.900219999999877</v>
      </c>
      <c r="F40" s="1">
        <v>34.90033999999963</v>
      </c>
      <c r="G40" s="1">
        <v>37.700569999998891</v>
      </c>
      <c r="H40" s="1">
        <v>38.788595578803211</v>
      </c>
      <c r="I40" s="1">
        <v>41.900579999999309</v>
      </c>
      <c r="J40" s="1">
        <v>2.0993799999999965</v>
      </c>
      <c r="K40" s="1">
        <v>1.0003400000000511</v>
      </c>
      <c r="L40" s="1">
        <v>1.0001600000000508</v>
      </c>
      <c r="M40" s="1">
        <v>1.0270373217790052</v>
      </c>
      <c r="N40" s="1">
        <v>1.0270664314264195</v>
      </c>
      <c r="O40" s="1">
        <v>0</v>
      </c>
      <c r="P40" s="1">
        <v>1.0270384386944897</v>
      </c>
      <c r="Q40" s="1">
        <v>1.0270370182239503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2.0540478741643273</v>
      </c>
      <c r="D41" s="1">
        <v>0</v>
      </c>
      <c r="E41" s="1">
        <v>0</v>
      </c>
      <c r="F41" s="1">
        <v>2.081529999999999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2.0918700000000001</v>
      </c>
      <c r="M41" s="1">
        <v>0</v>
      </c>
      <c r="N41" s="1">
        <v>1.027034227430569</v>
      </c>
      <c r="O41" s="1">
        <v>0</v>
      </c>
      <c r="P41" s="1">
        <v>25.174247477529889</v>
      </c>
      <c r="Q41" s="1">
        <v>25.150460046937042</v>
      </c>
      <c r="R41" s="1">
        <v>25.17171636856574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445.70234935134056</v>
      </c>
      <c r="D43" s="2">
        <v>491.34902999999997</v>
      </c>
      <c r="E43" s="2">
        <v>462.77629000000002</v>
      </c>
      <c r="F43" s="2">
        <v>391.06268000000006</v>
      </c>
      <c r="G43" s="2">
        <v>401.35580000000004</v>
      </c>
      <c r="H43" s="2">
        <v>419.97403469915923</v>
      </c>
      <c r="I43" s="2">
        <v>380.74403999999993</v>
      </c>
      <c r="J43" s="2">
        <v>366.52617999999995</v>
      </c>
      <c r="K43" s="2">
        <v>329.65267999999998</v>
      </c>
      <c r="L43" s="2">
        <v>302.08987999999999</v>
      </c>
      <c r="M43" s="2">
        <v>341.28674239469558</v>
      </c>
      <c r="N43" s="2">
        <v>298.52522261757338</v>
      </c>
      <c r="O43" s="2">
        <v>299.55359256167526</v>
      </c>
      <c r="P43" s="2">
        <v>274.4856662796559</v>
      </c>
      <c r="Q43" s="2">
        <v>259.52324936831621</v>
      </c>
      <c r="R43" s="2">
        <v>303.97067027016129</v>
      </c>
    </row>
    <row r="44" spans="1:18" ht="11.25" customHeight="1" x14ac:dyDescent="0.25">
      <c r="A44" s="50" t="s">
        <v>328</v>
      </c>
      <c r="B44" s="51" t="s">
        <v>61</v>
      </c>
      <c r="C44" s="2">
        <v>199.67040515588343</v>
      </c>
      <c r="D44" s="2">
        <v>219.03433999999996</v>
      </c>
      <c r="E44" s="2">
        <v>195.16888</v>
      </c>
      <c r="F44" s="2">
        <v>193.16143</v>
      </c>
      <c r="G44" s="2">
        <v>149.14597999999998</v>
      </c>
      <c r="H44" s="2">
        <v>121.3296058821648</v>
      </c>
      <c r="I44" s="2">
        <v>157.66561999999999</v>
      </c>
      <c r="J44" s="2">
        <v>119.52453</v>
      </c>
      <c r="K44" s="2">
        <v>97.565049999999999</v>
      </c>
      <c r="L44" s="2">
        <v>81.170309999999986</v>
      </c>
      <c r="M44" s="2">
        <v>62.099517921906177</v>
      </c>
      <c r="N44" s="2">
        <v>59.233082338292547</v>
      </c>
      <c r="O44" s="2">
        <v>31.530826079923685</v>
      </c>
      <c r="P44" s="2">
        <v>14.331308583765168</v>
      </c>
      <c r="Q44" s="2">
        <v>12.425441061369629</v>
      </c>
      <c r="R44" s="2">
        <v>9.5607483530754553</v>
      </c>
    </row>
    <row r="45" spans="1:18" ht="11.25" customHeight="1" x14ac:dyDescent="0.25">
      <c r="A45" s="50" t="s">
        <v>329</v>
      </c>
      <c r="B45" s="51" t="s">
        <v>330</v>
      </c>
      <c r="C45" s="2">
        <v>1.5285897657832936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2.20933</v>
      </c>
      <c r="J45" s="2">
        <v>4.4424900000000003</v>
      </c>
      <c r="K45" s="2">
        <v>0</v>
      </c>
      <c r="L45" s="2">
        <v>0</v>
      </c>
      <c r="M45" s="2">
        <v>0</v>
      </c>
      <c r="N45" s="2">
        <v>0.9559558435375155</v>
      </c>
      <c r="O45" s="2">
        <v>0.9556910784847642</v>
      </c>
      <c r="P45" s="2">
        <v>0.95550153023918516</v>
      </c>
      <c r="Q45" s="2">
        <v>0.95502885363023593</v>
      </c>
      <c r="R45" s="2">
        <v>1.8390980032242239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1.5285897657832936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2.20933</v>
      </c>
      <c r="J49" s="1">
        <v>4.4424900000000003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0.9559558435375155</v>
      </c>
      <c r="O51" s="1">
        <v>0.9556910784847642</v>
      </c>
      <c r="P51" s="1">
        <v>0.95550153023918516</v>
      </c>
      <c r="Q51" s="1">
        <v>0.95502885363023593</v>
      </c>
      <c r="R51" s="1">
        <v>1.8390980032242239</v>
      </c>
    </row>
    <row r="52" spans="1:18" ht="11.25" customHeight="1" x14ac:dyDescent="0.25">
      <c r="A52" s="46" t="s">
        <v>74</v>
      </c>
      <c r="B52" s="47" t="s">
        <v>75</v>
      </c>
      <c r="C52" s="4">
        <v>3432.7041017679958</v>
      </c>
      <c r="D52" s="4">
        <v>3666.7846539185662</v>
      </c>
      <c r="E52" s="4">
        <v>3515.543169999999</v>
      </c>
      <c r="F52" s="4">
        <v>3834.7327799999994</v>
      </c>
      <c r="G52" s="4">
        <v>3759.8086699999994</v>
      </c>
      <c r="H52" s="4">
        <v>3355.0870004969534</v>
      </c>
      <c r="I52" s="4">
        <v>3217.1137499999991</v>
      </c>
      <c r="J52" s="4">
        <v>3224.4849899999999</v>
      </c>
      <c r="K52" s="4">
        <v>2555.0031000000004</v>
      </c>
      <c r="L52" s="4">
        <v>2209.94002</v>
      </c>
      <c r="M52" s="4">
        <v>2448.6530064797771</v>
      </c>
      <c r="N52" s="4">
        <v>2399.0461282069573</v>
      </c>
      <c r="O52" s="4">
        <v>2469.4950918280369</v>
      </c>
      <c r="P52" s="4">
        <v>2751.8243596610291</v>
      </c>
      <c r="Q52" s="4">
        <v>2321.3671769303796</v>
      </c>
      <c r="R52" s="4">
        <v>2407.1685099938418</v>
      </c>
    </row>
    <row r="53" spans="1:18" ht="11.25" customHeight="1" x14ac:dyDescent="0.25">
      <c r="A53" s="48" t="s">
        <v>76</v>
      </c>
      <c r="B53" s="49" t="s">
        <v>77</v>
      </c>
      <c r="C53" s="3">
        <v>3420.1168808830112</v>
      </c>
      <c r="D53" s="3">
        <v>3655.4814039185662</v>
      </c>
      <c r="E53" s="3">
        <v>3504.9413499999991</v>
      </c>
      <c r="F53" s="3">
        <v>3834.7327799999994</v>
      </c>
      <c r="G53" s="3">
        <v>3759.7082099999993</v>
      </c>
      <c r="H53" s="3">
        <v>3355.0870004969534</v>
      </c>
      <c r="I53" s="3">
        <v>3206.7115799999992</v>
      </c>
      <c r="J53" s="3">
        <v>3215.2968700000001</v>
      </c>
      <c r="K53" s="3">
        <v>2545.9023900000002</v>
      </c>
      <c r="L53" s="3">
        <v>2202.04108</v>
      </c>
      <c r="M53" s="3">
        <v>2440.2933983889839</v>
      </c>
      <c r="N53" s="3">
        <v>2361.811248336825</v>
      </c>
      <c r="O53" s="3">
        <v>2432.7361008621365</v>
      </c>
      <c r="P53" s="3">
        <v>2720.4394978759378</v>
      </c>
      <c r="Q53" s="3">
        <v>2285.492914708735</v>
      </c>
      <c r="R53" s="3">
        <v>2367.4248677140063</v>
      </c>
    </row>
    <row r="54" spans="1:18" ht="11.25" customHeight="1" x14ac:dyDescent="0.25">
      <c r="A54" s="48" t="s">
        <v>331</v>
      </c>
      <c r="B54" s="49" t="s">
        <v>332</v>
      </c>
      <c r="C54" s="3">
        <v>12.587220884984767</v>
      </c>
      <c r="D54" s="3">
        <v>11.303249999999998</v>
      </c>
      <c r="E54" s="3">
        <v>10.60182</v>
      </c>
      <c r="F54" s="3">
        <v>0</v>
      </c>
      <c r="G54" s="3">
        <v>0.10045999999999999</v>
      </c>
      <c r="H54" s="3">
        <v>0</v>
      </c>
      <c r="I54" s="3">
        <v>10.40217</v>
      </c>
      <c r="J54" s="3">
        <v>9.1881199999999996</v>
      </c>
      <c r="K54" s="3">
        <v>9.1007099999999994</v>
      </c>
      <c r="L54" s="3">
        <v>7.8989399999999996</v>
      </c>
      <c r="M54" s="3">
        <v>8.3596080907931416</v>
      </c>
      <c r="N54" s="3">
        <v>37.234879870132417</v>
      </c>
      <c r="O54" s="3">
        <v>36.758990965900601</v>
      </c>
      <c r="P54" s="3">
        <v>31.384861785091267</v>
      </c>
      <c r="Q54" s="3">
        <v>35.874262221644535</v>
      </c>
      <c r="R54" s="3">
        <v>39.74364227983547</v>
      </c>
    </row>
    <row r="55" spans="1:18" ht="11.25" customHeight="1" x14ac:dyDescent="0.25">
      <c r="A55" s="50" t="s">
        <v>78</v>
      </c>
      <c r="B55" s="51" t="s">
        <v>79</v>
      </c>
      <c r="C55" s="2">
        <v>12.20506393004179</v>
      </c>
      <c r="D55" s="2">
        <v>10.998939999999999</v>
      </c>
      <c r="E55" s="2">
        <v>10.301830000000001</v>
      </c>
      <c r="F55" s="2">
        <v>0</v>
      </c>
      <c r="G55" s="2">
        <v>0</v>
      </c>
      <c r="H55" s="2">
        <v>0</v>
      </c>
      <c r="I55" s="2">
        <v>9.4000400000000006</v>
      </c>
      <c r="J55" s="2">
        <v>8.3991299999999995</v>
      </c>
      <c r="K55" s="2">
        <v>9.0006699999999995</v>
      </c>
      <c r="L55" s="2">
        <v>7.8989399999999996</v>
      </c>
      <c r="M55" s="2">
        <v>8.3596080907931416</v>
      </c>
      <c r="N55" s="2">
        <v>37.234879870132417</v>
      </c>
      <c r="O55" s="2">
        <v>36.758990965900601</v>
      </c>
      <c r="P55" s="2">
        <v>31.361272150559806</v>
      </c>
      <c r="Q55" s="2">
        <v>35.874262221644535</v>
      </c>
      <c r="R55" s="2">
        <v>39.74364227983547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0.38215695494297625</v>
      </c>
      <c r="D57" s="2">
        <v>0.30431000000000002</v>
      </c>
      <c r="E57" s="2">
        <v>0.29998999999999998</v>
      </c>
      <c r="F57" s="2">
        <v>0</v>
      </c>
      <c r="G57" s="2">
        <v>0.10045999999999999</v>
      </c>
      <c r="H57" s="2">
        <v>0</v>
      </c>
      <c r="I57" s="2">
        <v>1.00213</v>
      </c>
      <c r="J57" s="2">
        <v>0.78898999999999997</v>
      </c>
      <c r="K57" s="2">
        <v>0.10004</v>
      </c>
      <c r="L57" s="2">
        <v>0</v>
      </c>
      <c r="M57" s="2">
        <v>0</v>
      </c>
      <c r="N57" s="2">
        <v>0</v>
      </c>
      <c r="O57" s="2">
        <v>0</v>
      </c>
      <c r="P57" s="2">
        <v>2.3589634531460006E-2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303.24420487921759</v>
      </c>
      <c r="D60" s="4">
        <v>325.64573999999993</v>
      </c>
      <c r="E60" s="4">
        <v>316.28865000000002</v>
      </c>
      <c r="F60" s="4">
        <v>734.13054999999997</v>
      </c>
      <c r="G60" s="4">
        <v>849.79904999999997</v>
      </c>
      <c r="H60" s="4">
        <v>810.36937720923822</v>
      </c>
      <c r="I60" s="4">
        <v>711.8349300000001</v>
      </c>
      <c r="J60" s="4">
        <v>667.39240999999981</v>
      </c>
      <c r="K60" s="4">
        <v>653.3107</v>
      </c>
      <c r="L60" s="4">
        <v>611.98348999999985</v>
      </c>
      <c r="M60" s="4">
        <v>752.84239064683277</v>
      </c>
      <c r="N60" s="4">
        <v>614.27180650512742</v>
      </c>
      <c r="O60" s="4">
        <v>735.22119640840401</v>
      </c>
      <c r="P60" s="4">
        <v>713.67116977758008</v>
      </c>
      <c r="Q60" s="4">
        <v>615.57800161430032</v>
      </c>
      <c r="R60" s="4">
        <v>570.34490302422557</v>
      </c>
    </row>
    <row r="61" spans="1:18" ht="11.25" customHeight="1" x14ac:dyDescent="0.25">
      <c r="A61" s="46" t="s">
        <v>89</v>
      </c>
      <c r="B61" s="47" t="s">
        <v>90</v>
      </c>
      <c r="C61" s="4">
        <v>0.7640652279457627</v>
      </c>
      <c r="D61" s="4">
        <v>0.99841999999999997</v>
      </c>
      <c r="E61" s="4">
        <v>1.3002</v>
      </c>
      <c r="F61" s="4">
        <v>4.0788799999999998</v>
      </c>
      <c r="G61" s="4">
        <v>5.9059500000000007</v>
      </c>
      <c r="H61" s="4">
        <v>7.2132867407830563</v>
      </c>
      <c r="I61" s="4">
        <v>10.738619999999999</v>
      </c>
      <c r="J61" s="4">
        <v>8.2136700000000005</v>
      </c>
      <c r="K61" s="4">
        <v>8.5342900000000004</v>
      </c>
      <c r="L61" s="4">
        <v>7.8027700000000006</v>
      </c>
      <c r="M61" s="4">
        <v>16.364605638894954</v>
      </c>
      <c r="N61" s="4">
        <v>12.922459152524278</v>
      </c>
      <c r="O61" s="4">
        <v>17.01191723259365</v>
      </c>
      <c r="P61" s="4">
        <v>14.429145808857404</v>
      </c>
      <c r="Q61" s="4">
        <v>17.385006988878558</v>
      </c>
      <c r="R61" s="4">
        <v>18.965316035918093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2.3884397719355473E-2</v>
      </c>
      <c r="I64" s="3">
        <v>9.9989999999999996E-2</v>
      </c>
      <c r="J64" s="3">
        <v>0.10988000000000001</v>
      </c>
      <c r="K64" s="3">
        <v>0.10823000000000001</v>
      </c>
      <c r="L64" s="3">
        <v>0.20535</v>
      </c>
      <c r="M64" s="3">
        <v>0.19107805158875629</v>
      </c>
      <c r="N64" s="3">
        <v>0.19107653884516518</v>
      </c>
      <c r="O64" s="3">
        <v>0.19107750089004311</v>
      </c>
      <c r="P64" s="3">
        <v>0.21496209886979972</v>
      </c>
      <c r="Q64" s="3">
        <v>0.2149514194180718</v>
      </c>
      <c r="R64" s="3">
        <v>0.21495037911009454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2.3884397719355473E-2</v>
      </c>
      <c r="I65" s="2">
        <v>9.9989999999999996E-2</v>
      </c>
      <c r="J65" s="2">
        <v>0.10988000000000001</v>
      </c>
      <c r="K65" s="2">
        <v>0.10823000000000001</v>
      </c>
      <c r="L65" s="2">
        <v>0.20535</v>
      </c>
      <c r="M65" s="2">
        <v>0.19107805158875629</v>
      </c>
      <c r="N65" s="2">
        <v>0.19107653884516518</v>
      </c>
      <c r="O65" s="2">
        <v>0.19107750089004311</v>
      </c>
      <c r="P65" s="2">
        <v>0.21496209886979972</v>
      </c>
      <c r="Q65" s="2">
        <v>0.2149514194180718</v>
      </c>
      <c r="R65" s="2">
        <v>0.21495037911009454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0.7640652279457627</v>
      </c>
      <c r="D68" s="3">
        <v>0.99841999999999997</v>
      </c>
      <c r="E68" s="3">
        <v>1.3002</v>
      </c>
      <c r="F68" s="3">
        <v>3.7007999999999996</v>
      </c>
      <c r="G68" s="3">
        <v>5.5050000000000008</v>
      </c>
      <c r="H68" s="3">
        <v>6.7594758020698293</v>
      </c>
      <c r="I68" s="3">
        <v>10.207749999999999</v>
      </c>
      <c r="J68" s="3">
        <v>7.7035299999999998</v>
      </c>
      <c r="K68" s="3">
        <v>7.9931199999999993</v>
      </c>
      <c r="L68" s="3">
        <v>7.1972000000000005</v>
      </c>
      <c r="M68" s="3">
        <v>15.671921378275027</v>
      </c>
      <c r="N68" s="3">
        <v>12.205938186807067</v>
      </c>
      <c r="O68" s="3">
        <v>16.749193150614339</v>
      </c>
      <c r="P68" s="3">
        <v>14.214183709987605</v>
      </c>
      <c r="Q68" s="3">
        <v>17.170055569460487</v>
      </c>
      <c r="R68" s="3">
        <v>18.750365656807997</v>
      </c>
    </row>
    <row r="69" spans="1:18" ht="11.25" customHeight="1" x14ac:dyDescent="0.25">
      <c r="A69" s="50" t="s">
        <v>559</v>
      </c>
      <c r="B69" s="51" t="s">
        <v>101</v>
      </c>
      <c r="C69" s="2">
        <v>0.7640652279457627</v>
      </c>
      <c r="D69" s="2">
        <v>0.99841999999999997</v>
      </c>
      <c r="E69" s="2">
        <v>1.3002</v>
      </c>
      <c r="F69" s="2">
        <v>3.5007099999999998</v>
      </c>
      <c r="G69" s="2">
        <v>5.1956100000000003</v>
      </c>
      <c r="H69" s="2">
        <v>6.401209678246099</v>
      </c>
      <c r="I69" s="2">
        <v>9.0832899999999981</v>
      </c>
      <c r="J69" s="2">
        <v>7.00467</v>
      </c>
      <c r="K69" s="2">
        <v>7.4787199999999991</v>
      </c>
      <c r="L69" s="2">
        <v>6.2965600000000004</v>
      </c>
      <c r="M69" s="2">
        <v>13.376699137098742</v>
      </c>
      <c r="N69" s="2">
        <v>10.485313678243875</v>
      </c>
      <c r="O69" s="2">
        <v>14.521815704664913</v>
      </c>
      <c r="P69" s="2">
        <v>12.46741608313069</v>
      </c>
      <c r="Q69" s="2">
        <v>14.569648825092939</v>
      </c>
      <c r="R69" s="2">
        <v>16.194570920330591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0.31049674895601104</v>
      </c>
      <c r="O71" s="2">
        <v>0.69265788261512395</v>
      </c>
      <c r="P71" s="2">
        <v>0.2627168378434559</v>
      </c>
      <c r="Q71" s="2">
        <v>9.5537895534853173E-2</v>
      </c>
      <c r="R71" s="2">
        <v>9.5537504838309542E-2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0.20008999999999999</v>
      </c>
      <c r="G72" s="2">
        <v>0.20474000000000001</v>
      </c>
      <c r="H72" s="2">
        <v>0.21495910645806457</v>
      </c>
      <c r="I72" s="2">
        <v>0.10148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2.3884733516609784E-2</v>
      </c>
      <c r="P72" s="2">
        <v>2.3884574966383527E-2</v>
      </c>
      <c r="Q72" s="2">
        <v>2.3884334050056348E-2</v>
      </c>
      <c r="R72" s="2">
        <v>2.3884630596273347E-2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0.10465000000000001</v>
      </c>
      <c r="H73" s="2">
        <v>0.14330701736566545</v>
      </c>
      <c r="I73" s="2">
        <v>1.02298</v>
      </c>
      <c r="J73" s="2">
        <v>0.69886000000000004</v>
      </c>
      <c r="K73" s="2">
        <v>0.51439999999999997</v>
      </c>
      <c r="L73" s="2">
        <v>0.90064</v>
      </c>
      <c r="M73" s="2">
        <v>2.2952222411762846</v>
      </c>
      <c r="N73" s="2">
        <v>1.4101277596071817</v>
      </c>
      <c r="O73" s="2">
        <v>1.5108348298176912</v>
      </c>
      <c r="P73" s="2">
        <v>1.4601662140470768</v>
      </c>
      <c r="Q73" s="2">
        <v>2.4809845147826386</v>
      </c>
      <c r="R73" s="2">
        <v>2.4363726010428222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0.88230484493921224</v>
      </c>
      <c r="R75" s="1">
        <v>0.88209260703421599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0.10465000000000001</v>
      </c>
      <c r="H77" s="1">
        <v>0.14330701736566545</v>
      </c>
      <c r="I77" s="1">
        <v>1.02298</v>
      </c>
      <c r="J77" s="1">
        <v>0.69886000000000004</v>
      </c>
      <c r="K77" s="1">
        <v>0.51439999999999997</v>
      </c>
      <c r="L77" s="1">
        <v>0.90064</v>
      </c>
      <c r="M77" s="1">
        <v>2.2952222411762846</v>
      </c>
      <c r="N77" s="1">
        <v>1.4101277596071817</v>
      </c>
      <c r="O77" s="1">
        <v>1.5108348298176912</v>
      </c>
      <c r="P77" s="1">
        <v>1.4601662140470768</v>
      </c>
      <c r="Q77" s="1">
        <v>1.5986796698434262</v>
      </c>
      <c r="R77" s="1">
        <v>1.5542799940086063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0.37808000000000003</v>
      </c>
      <c r="G78" s="3">
        <v>0.40094999999999997</v>
      </c>
      <c r="H78" s="3">
        <v>0.42992654099387106</v>
      </c>
      <c r="I78" s="3">
        <v>0.43087999999999999</v>
      </c>
      <c r="J78" s="3">
        <v>0.40026</v>
      </c>
      <c r="K78" s="3">
        <v>0.43293999999999999</v>
      </c>
      <c r="L78" s="3">
        <v>0.40022000000000002</v>
      </c>
      <c r="M78" s="3">
        <v>0.50160620903117048</v>
      </c>
      <c r="N78" s="3">
        <v>0.52544442687204607</v>
      </c>
      <c r="O78" s="3">
        <v>7.1646581089267802E-2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4564.9104838092453</v>
      </c>
      <c r="D79" s="4">
        <v>4531.4260060814331</v>
      </c>
      <c r="E79" s="4">
        <v>4493.8608699999995</v>
      </c>
      <c r="F79" s="4">
        <v>4435.7407700000003</v>
      </c>
      <c r="G79" s="4">
        <v>4584.729159999999</v>
      </c>
      <c r="H79" s="4">
        <v>4677.8815552052729</v>
      </c>
      <c r="I79" s="4">
        <v>4682.4895600000009</v>
      </c>
      <c r="J79" s="4">
        <v>4782.8186600000008</v>
      </c>
      <c r="K79" s="4">
        <v>4717.0316800000001</v>
      </c>
      <c r="L79" s="4">
        <v>4038.3889600000011</v>
      </c>
      <c r="M79" s="4">
        <v>4292.4049571874293</v>
      </c>
      <c r="N79" s="4">
        <v>4406.1030539778194</v>
      </c>
      <c r="O79" s="4">
        <v>4431.3742192043246</v>
      </c>
      <c r="P79" s="4">
        <v>4461.9404436947625</v>
      </c>
      <c r="Q79" s="4">
        <v>4576.4657617952862</v>
      </c>
      <c r="R79" s="4">
        <v>4620.0043785676326</v>
      </c>
    </row>
    <row r="80" spans="1:18" ht="11.25" customHeight="1" x14ac:dyDescent="0.25">
      <c r="A80" s="59" t="s">
        <v>560</v>
      </c>
      <c r="B80" s="47">
        <v>7200</v>
      </c>
      <c r="C80" s="4">
        <v>4.7769394278719471E-2</v>
      </c>
      <c r="D80" s="4">
        <v>0</v>
      </c>
      <c r="E80" s="4">
        <v>0</v>
      </c>
      <c r="F80" s="4">
        <v>0.2</v>
      </c>
      <c r="G80" s="4">
        <v>0.2</v>
      </c>
      <c r="H80" s="4">
        <v>0.2388422402528787</v>
      </c>
      <c r="I80" s="4">
        <v>0.10004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2.3884782391778672E-2</v>
      </c>
      <c r="P80" s="4">
        <v>2.3884574705588506E-2</v>
      </c>
      <c r="Q80" s="4">
        <v>2.3884334190748327E-2</v>
      </c>
      <c r="R80" s="4">
        <v>2.3884587452694075E-2</v>
      </c>
    </row>
    <row r="81" spans="1:18" ht="11.25" customHeight="1" x14ac:dyDescent="0.25">
      <c r="A81" s="48" t="s">
        <v>119</v>
      </c>
      <c r="B81" s="49" t="s">
        <v>120</v>
      </c>
      <c r="C81" s="3">
        <v>4.7769394278719471E-2</v>
      </c>
      <c r="D81" s="3">
        <v>0</v>
      </c>
      <c r="E81" s="3">
        <v>0</v>
      </c>
      <c r="F81" s="3">
        <v>0</v>
      </c>
      <c r="G81" s="3">
        <v>0</v>
      </c>
      <c r="H81" s="3">
        <v>2.3883134525484059E-2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0.2</v>
      </c>
      <c r="G82" s="3">
        <v>0.2</v>
      </c>
      <c r="H82" s="3">
        <v>0.21495910572739466</v>
      </c>
      <c r="I82" s="3">
        <v>0.10004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2.3884782391778672E-2</v>
      </c>
      <c r="P82" s="3">
        <v>2.3884574705588506E-2</v>
      </c>
      <c r="Q82" s="3">
        <v>2.3884334190748327E-2</v>
      </c>
      <c r="R82" s="3">
        <v>2.3884587452694075E-2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358</v>
      </c>
      <c r="B1" s="43" t="s">
        <v>274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19600.262937967491</v>
      </c>
      <c r="D2" s="30">
        <v>20079.504070000003</v>
      </c>
      <c r="E2" s="30">
        <v>19751.348709999998</v>
      </c>
      <c r="F2" s="30">
        <v>21345.696520000001</v>
      </c>
      <c r="G2" s="30">
        <v>21493.936819999995</v>
      </c>
      <c r="H2" s="30">
        <v>21304.679727577532</v>
      </c>
      <c r="I2" s="30">
        <v>21376.50604</v>
      </c>
      <c r="J2" s="30">
        <v>21316.572970000001</v>
      </c>
      <c r="K2" s="30">
        <v>21982.7634</v>
      </c>
      <c r="L2" s="30">
        <v>19012.370280000006</v>
      </c>
      <c r="M2" s="30">
        <v>20445.398339783053</v>
      </c>
      <c r="N2" s="30">
        <v>20083.089512785682</v>
      </c>
      <c r="O2" s="30">
        <v>19446.168115591994</v>
      </c>
      <c r="P2" s="30">
        <v>19445.424958923486</v>
      </c>
      <c r="Q2" s="30">
        <v>18771.264904382842</v>
      </c>
      <c r="R2" s="30">
        <v>18452.294907975327</v>
      </c>
    </row>
    <row r="3" spans="1:18" ht="11.25" customHeight="1" x14ac:dyDescent="0.25">
      <c r="A3" s="46" t="s">
        <v>4</v>
      </c>
      <c r="B3" s="47" t="s">
        <v>5</v>
      </c>
      <c r="C3" s="4">
        <v>550.75259485212098</v>
      </c>
      <c r="D3" s="4">
        <v>487.1274700000007</v>
      </c>
      <c r="E3" s="4">
        <v>426.33234000000004</v>
      </c>
      <c r="F3" s="4">
        <v>411.65526999999997</v>
      </c>
      <c r="G3" s="4">
        <v>255.09761999999998</v>
      </c>
      <c r="H3" s="4">
        <v>240.90501090449717</v>
      </c>
      <c r="I3" s="4">
        <v>210.59634</v>
      </c>
      <c r="J3" s="4">
        <v>175.90402</v>
      </c>
      <c r="K3" s="4">
        <v>169.10312999999999</v>
      </c>
      <c r="L3" s="4">
        <v>123.99701</v>
      </c>
      <c r="M3" s="4">
        <v>128.27017431556766</v>
      </c>
      <c r="N3" s="4">
        <v>117.24779713871477</v>
      </c>
      <c r="O3" s="4">
        <v>102.66032678368947</v>
      </c>
      <c r="P3" s="4">
        <v>104.04367920096985</v>
      </c>
      <c r="Q3" s="4">
        <v>98.023933046316259</v>
      </c>
      <c r="R3" s="4">
        <v>104.71716943359928</v>
      </c>
    </row>
    <row r="4" spans="1:18" ht="11.25" customHeight="1" x14ac:dyDescent="0.25">
      <c r="A4" s="48" t="s">
        <v>304</v>
      </c>
      <c r="B4" s="49" t="s">
        <v>305</v>
      </c>
      <c r="C4" s="3">
        <v>431.13945658118234</v>
      </c>
      <c r="D4" s="3">
        <v>412.90454000000068</v>
      </c>
      <c r="E4" s="3">
        <v>353.35881000000006</v>
      </c>
      <c r="F4" s="3">
        <v>279.26941999999997</v>
      </c>
      <c r="G4" s="3">
        <v>221.64269999999999</v>
      </c>
      <c r="H4" s="3">
        <v>208.82883852778107</v>
      </c>
      <c r="I4" s="3">
        <v>180.58141000000001</v>
      </c>
      <c r="J4" s="3">
        <v>151.70999</v>
      </c>
      <c r="K4" s="3">
        <v>145.18938</v>
      </c>
      <c r="L4" s="3">
        <v>106.75645</v>
      </c>
      <c r="M4" s="3">
        <v>113.54451703379553</v>
      </c>
      <c r="N4" s="3">
        <v>104.49477732118174</v>
      </c>
      <c r="O4" s="3">
        <v>91.412149310917897</v>
      </c>
      <c r="P4" s="3">
        <v>93.784610750256064</v>
      </c>
      <c r="Q4" s="3">
        <v>91.216623528362447</v>
      </c>
      <c r="R4" s="3">
        <v>98.817354808632572</v>
      </c>
    </row>
    <row r="5" spans="1:18" ht="11.25" customHeight="1" x14ac:dyDescent="0.25">
      <c r="A5" s="50" t="s">
        <v>306</v>
      </c>
      <c r="B5" s="51" t="s">
        <v>307</v>
      </c>
      <c r="C5" s="2">
        <v>265.69752462448452</v>
      </c>
      <c r="D5" s="2">
        <v>243.44690000000062</v>
      </c>
      <c r="E5" s="2">
        <v>200.06053000000003</v>
      </c>
      <c r="F5" s="2">
        <v>167.59518</v>
      </c>
      <c r="G5" s="2">
        <v>135.16573</v>
      </c>
      <c r="H5" s="2">
        <v>150.28428720639411</v>
      </c>
      <c r="I5" s="2">
        <v>121.92245</v>
      </c>
      <c r="J5" s="2">
        <v>98.411940000000016</v>
      </c>
      <c r="K5" s="2">
        <v>83.149979999999999</v>
      </c>
      <c r="L5" s="2">
        <v>63.142060000000001</v>
      </c>
      <c r="M5" s="2">
        <v>64.549761158428481</v>
      </c>
      <c r="N5" s="2">
        <v>57.561534869219408</v>
      </c>
      <c r="O5" s="2">
        <v>55.340273855837054</v>
      </c>
      <c r="P5" s="2">
        <v>56.369282672222475</v>
      </c>
      <c r="Q5" s="2">
        <v>49.726860180164451</v>
      </c>
      <c r="R5" s="2">
        <v>68.860497457367515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10.49005</v>
      </c>
      <c r="F6" s="1">
        <v>7.7979700000000003</v>
      </c>
      <c r="G6" s="1">
        <v>3.6047199999999999</v>
      </c>
      <c r="H6" s="1">
        <v>23.455550986279931</v>
      </c>
      <c r="I6" s="1">
        <v>18.634309999999999</v>
      </c>
      <c r="J6" s="1">
        <v>11.404299999999999</v>
      </c>
      <c r="K6" s="1">
        <v>0</v>
      </c>
      <c r="L6" s="1">
        <v>0</v>
      </c>
      <c r="M6" s="1">
        <v>0</v>
      </c>
      <c r="N6" s="1">
        <v>0.644843331256575</v>
      </c>
      <c r="O6" s="1">
        <v>0.64487274864915733</v>
      </c>
      <c r="P6" s="1">
        <v>0.64489737746313114</v>
      </c>
      <c r="Q6" s="1">
        <v>0</v>
      </c>
      <c r="R6" s="1">
        <v>2.7244599642222607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265.69752462448452</v>
      </c>
      <c r="D8" s="1">
        <v>243.44690000000062</v>
      </c>
      <c r="E8" s="1">
        <v>189.57048000000003</v>
      </c>
      <c r="F8" s="1">
        <v>159.79721000000001</v>
      </c>
      <c r="G8" s="1">
        <v>131.56101000000001</v>
      </c>
      <c r="H8" s="1">
        <v>126.82873622011418</v>
      </c>
      <c r="I8" s="1">
        <v>103.28814</v>
      </c>
      <c r="J8" s="1">
        <v>86.505410000000012</v>
      </c>
      <c r="K8" s="1">
        <v>81.89864</v>
      </c>
      <c r="L8" s="1">
        <v>62.742440000000002</v>
      </c>
      <c r="M8" s="1">
        <v>64.549761158428481</v>
      </c>
      <c r="N8" s="1">
        <v>56.916691537962834</v>
      </c>
      <c r="O8" s="1">
        <v>54.695401107187898</v>
      </c>
      <c r="P8" s="1">
        <v>55.724385294759344</v>
      </c>
      <c r="Q8" s="1">
        <v>49.320615503363811</v>
      </c>
      <c r="R8" s="1">
        <v>65.10913203763505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0.50222999999999995</v>
      </c>
      <c r="K9" s="1">
        <v>1.2513399999999999</v>
      </c>
      <c r="L9" s="1">
        <v>0.39961999999999998</v>
      </c>
      <c r="M9" s="1">
        <v>0</v>
      </c>
      <c r="N9" s="1">
        <v>0</v>
      </c>
      <c r="O9" s="1">
        <v>0</v>
      </c>
      <c r="P9" s="1">
        <v>0</v>
      </c>
      <c r="Q9" s="1">
        <v>0.40624467680063825</v>
      </c>
      <c r="R9" s="1">
        <v>1.0269054555101969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165.44193195669786</v>
      </c>
      <c r="D11" s="2">
        <v>169.45764000000003</v>
      </c>
      <c r="E11" s="2">
        <v>153.29828000000001</v>
      </c>
      <c r="F11" s="2">
        <v>111.67424</v>
      </c>
      <c r="G11" s="2">
        <v>86.476969999999994</v>
      </c>
      <c r="H11" s="2">
        <v>58.544551321386969</v>
      </c>
      <c r="I11" s="2">
        <v>58.658960000000008</v>
      </c>
      <c r="J11" s="2">
        <v>53.298050000000003</v>
      </c>
      <c r="K11" s="2">
        <v>62.039400000000001</v>
      </c>
      <c r="L11" s="2">
        <v>43.61439</v>
      </c>
      <c r="M11" s="2">
        <v>48.994755875367048</v>
      </c>
      <c r="N11" s="2">
        <v>46.933242451962336</v>
      </c>
      <c r="O11" s="2">
        <v>36.07187545508085</v>
      </c>
      <c r="P11" s="2">
        <v>37.415328078033596</v>
      </c>
      <c r="Q11" s="2">
        <v>41.489763348198004</v>
      </c>
      <c r="R11" s="2">
        <v>29.956857351265054</v>
      </c>
    </row>
    <row r="12" spans="1:18" ht="11.25" customHeight="1" x14ac:dyDescent="0.25">
      <c r="A12" s="52" t="s">
        <v>16</v>
      </c>
      <c r="B12" s="53" t="s">
        <v>17</v>
      </c>
      <c r="C12" s="1">
        <v>165.44193195669786</v>
      </c>
      <c r="D12" s="1">
        <v>169.45764000000003</v>
      </c>
      <c r="E12" s="1">
        <v>153.29828000000001</v>
      </c>
      <c r="F12" s="1">
        <v>111.67424</v>
      </c>
      <c r="G12" s="1">
        <v>86.476969999999994</v>
      </c>
      <c r="H12" s="1">
        <v>58.544551321386969</v>
      </c>
      <c r="I12" s="1">
        <v>58.658960000000008</v>
      </c>
      <c r="J12" s="1">
        <v>53.298050000000003</v>
      </c>
      <c r="K12" s="1">
        <v>62.039400000000001</v>
      </c>
      <c r="L12" s="1">
        <v>43.61439</v>
      </c>
      <c r="M12" s="1">
        <v>48.994755875367048</v>
      </c>
      <c r="N12" s="1">
        <v>46.933242451962336</v>
      </c>
      <c r="O12" s="1">
        <v>36.07187545508085</v>
      </c>
      <c r="P12" s="1">
        <v>37.415328078033596</v>
      </c>
      <c r="Q12" s="1">
        <v>41.489763348198004</v>
      </c>
      <c r="R12" s="1">
        <v>29.956857351265054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119.61313827093862</v>
      </c>
      <c r="D15" s="3">
        <v>74.222930000000005</v>
      </c>
      <c r="E15" s="3">
        <v>72.973529999999997</v>
      </c>
      <c r="F15" s="3">
        <v>132.38585</v>
      </c>
      <c r="G15" s="3">
        <v>33.454919999999994</v>
      </c>
      <c r="H15" s="3">
        <v>32.076172376716109</v>
      </c>
      <c r="I15" s="3">
        <v>30.01493</v>
      </c>
      <c r="J15" s="3">
        <v>24.194029999999998</v>
      </c>
      <c r="K15" s="3">
        <v>23.913749999999997</v>
      </c>
      <c r="L15" s="3">
        <v>17.240560000000002</v>
      </c>
      <c r="M15" s="3">
        <v>14.725657281772138</v>
      </c>
      <c r="N15" s="3">
        <v>12.753019817533033</v>
      </c>
      <c r="O15" s="3">
        <v>11.248177472771571</v>
      </c>
      <c r="P15" s="3">
        <v>10.259068450713784</v>
      </c>
      <c r="Q15" s="3">
        <v>6.8073095179538177</v>
      </c>
      <c r="R15" s="3">
        <v>5.8998146249667114</v>
      </c>
    </row>
    <row r="16" spans="1:18" ht="11.25" customHeight="1" x14ac:dyDescent="0.25">
      <c r="A16" s="50" t="s">
        <v>22</v>
      </c>
      <c r="B16" s="51" t="s">
        <v>23</v>
      </c>
      <c r="C16" s="2">
        <v>116.74695401131757</v>
      </c>
      <c r="D16" s="2">
        <v>71.396500000000003</v>
      </c>
      <c r="E16" s="2">
        <v>69.709209999999999</v>
      </c>
      <c r="F16" s="2">
        <v>131.45908</v>
      </c>
      <c r="G16" s="2">
        <v>32.482299999999995</v>
      </c>
      <c r="H16" s="2">
        <v>31.361022053086231</v>
      </c>
      <c r="I16" s="2">
        <v>25.520949999999999</v>
      </c>
      <c r="J16" s="2">
        <v>20.594739999999998</v>
      </c>
      <c r="K16" s="2">
        <v>20.401239999999998</v>
      </c>
      <c r="L16" s="2">
        <v>12.23963</v>
      </c>
      <c r="M16" s="2">
        <v>11.14297027880386</v>
      </c>
      <c r="N16" s="2">
        <v>8.9315400125585658</v>
      </c>
      <c r="O16" s="2">
        <v>8.6211179864108409</v>
      </c>
      <c r="P16" s="2">
        <v>8.3482780243201908</v>
      </c>
      <c r="Q16" s="2">
        <v>5.3742368167847427</v>
      </c>
      <c r="R16" s="2">
        <v>5.4221337100170404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0.49173000000000028</v>
      </c>
      <c r="H17" s="2">
        <v>0.23881649188142154</v>
      </c>
      <c r="I17" s="2">
        <v>0.20007</v>
      </c>
      <c r="J17" s="2">
        <v>0.20011000000000001</v>
      </c>
      <c r="K17" s="2">
        <v>0.20011000000000001</v>
      </c>
      <c r="L17" s="2">
        <v>0.20022999999999999</v>
      </c>
      <c r="M17" s="2">
        <v>0.23885736987002765</v>
      </c>
      <c r="N17" s="2">
        <v>0.47758130400445986</v>
      </c>
      <c r="O17" s="2">
        <v>0.23882606485576419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2.8661842596210443</v>
      </c>
      <c r="D18" s="2">
        <v>2.8264300000000002</v>
      </c>
      <c r="E18" s="2">
        <v>3.2643199999999997</v>
      </c>
      <c r="F18" s="2">
        <v>0.92676999999999998</v>
      </c>
      <c r="G18" s="2">
        <v>0.48088999999999998</v>
      </c>
      <c r="H18" s="2">
        <v>0.47633383174845806</v>
      </c>
      <c r="I18" s="2">
        <v>4.2939100000000003</v>
      </c>
      <c r="J18" s="2">
        <v>3.3991800000000003</v>
      </c>
      <c r="K18" s="2">
        <v>3.3123999999999998</v>
      </c>
      <c r="L18" s="2">
        <v>4.8007</v>
      </c>
      <c r="M18" s="2">
        <v>3.3438296330982507</v>
      </c>
      <c r="N18" s="2">
        <v>3.3438985009700075</v>
      </c>
      <c r="O18" s="2">
        <v>1.9107848056347496</v>
      </c>
      <c r="P18" s="2">
        <v>1.910790426393592</v>
      </c>
      <c r="Q18" s="2">
        <v>1.4330727011690749</v>
      </c>
      <c r="R18" s="2">
        <v>0.47768091494967135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0.47744861587021631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2469.6287722085772</v>
      </c>
      <c r="D21" s="4">
        <v>2601.6083500000022</v>
      </c>
      <c r="E21" s="4">
        <v>2594.2844299999997</v>
      </c>
      <c r="F21" s="4">
        <v>2700.1574000000001</v>
      </c>
      <c r="G21" s="4">
        <v>2344.4555199999995</v>
      </c>
      <c r="H21" s="4">
        <v>2295.0326823666942</v>
      </c>
      <c r="I21" s="4">
        <v>2297.0281599999989</v>
      </c>
      <c r="J21" s="4">
        <v>2154.5504900000001</v>
      </c>
      <c r="K21" s="4">
        <v>1983.5183499999994</v>
      </c>
      <c r="L21" s="4">
        <v>1858.5411100000003</v>
      </c>
      <c r="M21" s="4">
        <v>1679.4184786792546</v>
      </c>
      <c r="N21" s="4">
        <v>1405.4546214825268</v>
      </c>
      <c r="O21" s="4">
        <v>1303.1648124097019</v>
      </c>
      <c r="P21" s="4">
        <v>1357.2730587379783</v>
      </c>
      <c r="Q21" s="4">
        <v>1120.6911574946116</v>
      </c>
      <c r="R21" s="4">
        <v>1047.9328125794339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2469.6287722085772</v>
      </c>
      <c r="D30" s="3">
        <v>2601.6083500000022</v>
      </c>
      <c r="E30" s="3">
        <v>2594.2844299999997</v>
      </c>
      <c r="F30" s="3">
        <v>2700.1574000000001</v>
      </c>
      <c r="G30" s="3">
        <v>2344.4555199999995</v>
      </c>
      <c r="H30" s="3">
        <v>2295.0326823666942</v>
      </c>
      <c r="I30" s="3">
        <v>2297.0281599999989</v>
      </c>
      <c r="J30" s="3">
        <v>2154.5504900000001</v>
      </c>
      <c r="K30" s="3">
        <v>1983.5183499999994</v>
      </c>
      <c r="L30" s="3">
        <v>1858.5411100000003</v>
      </c>
      <c r="M30" s="3">
        <v>1679.4184786792546</v>
      </c>
      <c r="N30" s="3">
        <v>1405.4546214825268</v>
      </c>
      <c r="O30" s="3">
        <v>1303.1648124097019</v>
      </c>
      <c r="P30" s="3">
        <v>1357.2730587379783</v>
      </c>
      <c r="Q30" s="3">
        <v>1120.6911574946116</v>
      </c>
      <c r="R30" s="3">
        <v>1047.9328125794339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333.23549395712428</v>
      </c>
      <c r="D34" s="2">
        <v>344.97071</v>
      </c>
      <c r="E34" s="2">
        <v>326.37858999999997</v>
      </c>
      <c r="F34" s="2">
        <v>478.69697000000014</v>
      </c>
      <c r="G34" s="2">
        <v>358.03575000000001</v>
      </c>
      <c r="H34" s="2">
        <v>374.50886265920235</v>
      </c>
      <c r="I34" s="2">
        <v>458.82146999999998</v>
      </c>
      <c r="J34" s="2">
        <v>408.12856000000005</v>
      </c>
      <c r="K34" s="2">
        <v>355.1449300000001</v>
      </c>
      <c r="L34" s="2">
        <v>319.89538999999996</v>
      </c>
      <c r="M34" s="2">
        <v>306.85475360691743</v>
      </c>
      <c r="N34" s="2">
        <v>292.65835443497014</v>
      </c>
      <c r="O34" s="2">
        <v>270.64141387008095</v>
      </c>
      <c r="P34" s="2">
        <v>291.0313378157357</v>
      </c>
      <c r="Q34" s="2">
        <v>244.35255708453317</v>
      </c>
      <c r="R34" s="2">
        <v>248.10259581804084</v>
      </c>
    </row>
    <row r="35" spans="1:18" ht="11.25" customHeight="1" x14ac:dyDescent="0.25">
      <c r="A35" s="50" t="s">
        <v>324</v>
      </c>
      <c r="B35" s="51" t="s">
        <v>325</v>
      </c>
      <c r="C35" s="2">
        <v>48.479543854538548</v>
      </c>
      <c r="D35" s="2">
        <v>48.392860000001875</v>
      </c>
      <c r="E35" s="2">
        <v>64.85226999999999</v>
      </c>
      <c r="F35" s="2">
        <v>54.133939999999967</v>
      </c>
      <c r="G35" s="2">
        <v>37.963520000000003</v>
      </c>
      <c r="H35" s="2">
        <v>38.829220026194839</v>
      </c>
      <c r="I35" s="2">
        <v>44.120429999999992</v>
      </c>
      <c r="J35" s="2">
        <v>38.814749999999997</v>
      </c>
      <c r="K35" s="2">
        <v>33.590019999999996</v>
      </c>
      <c r="L35" s="2">
        <v>37.744510000000076</v>
      </c>
      <c r="M35" s="2">
        <v>36.777570687913524</v>
      </c>
      <c r="N35" s="2">
        <v>29.425833186331317</v>
      </c>
      <c r="O35" s="2">
        <v>24.189491660455246</v>
      </c>
      <c r="P35" s="2">
        <v>16.837259546028463</v>
      </c>
      <c r="Q35" s="2">
        <v>16.813259583586184</v>
      </c>
      <c r="R35" s="2">
        <v>18.889361453248533</v>
      </c>
    </row>
    <row r="36" spans="1:18" ht="11.25" customHeight="1" x14ac:dyDescent="0.25">
      <c r="A36" s="57" t="s">
        <v>47</v>
      </c>
      <c r="B36" s="53" t="s">
        <v>48</v>
      </c>
      <c r="C36" s="1">
        <v>48.479543854538548</v>
      </c>
      <c r="D36" s="1">
        <v>48.392860000001875</v>
      </c>
      <c r="E36" s="1">
        <v>64.85226999999999</v>
      </c>
      <c r="F36" s="1">
        <v>54.133939999999967</v>
      </c>
      <c r="G36" s="1">
        <v>37.963520000000003</v>
      </c>
      <c r="H36" s="1">
        <v>38.829220026194839</v>
      </c>
      <c r="I36" s="1">
        <v>44.120429999999992</v>
      </c>
      <c r="J36" s="1">
        <v>38.814749999999997</v>
      </c>
      <c r="K36" s="1">
        <v>33.590019999999996</v>
      </c>
      <c r="L36" s="1">
        <v>37.744510000000076</v>
      </c>
      <c r="M36" s="1">
        <v>36.777570687913524</v>
      </c>
      <c r="N36" s="1">
        <v>29.425833186331317</v>
      </c>
      <c r="O36" s="1">
        <v>24.189491660455246</v>
      </c>
      <c r="P36" s="1">
        <v>16.837259546028463</v>
      </c>
      <c r="Q36" s="1">
        <v>16.813259583586184</v>
      </c>
      <c r="R36" s="1">
        <v>18.889361453248533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31.00233195541383</v>
      </c>
      <c r="D38" s="2">
        <v>31.055630000000008</v>
      </c>
      <c r="E38" s="2">
        <v>36.154670000000053</v>
      </c>
      <c r="F38" s="2">
        <v>32.158919999999682</v>
      </c>
      <c r="G38" s="2">
        <v>31.010550000000038</v>
      </c>
      <c r="H38" s="2">
        <v>36.494841992684449</v>
      </c>
      <c r="I38" s="2">
        <v>40.708399999999308</v>
      </c>
      <c r="J38" s="2">
        <v>24.99274999999971</v>
      </c>
      <c r="K38" s="2">
        <v>17.498129999999687</v>
      </c>
      <c r="L38" s="2">
        <v>14.595090000000274</v>
      </c>
      <c r="M38" s="2">
        <v>23.790558054632651</v>
      </c>
      <c r="N38" s="2">
        <v>17.579104602611608</v>
      </c>
      <c r="O38" s="2">
        <v>13.470945959701595</v>
      </c>
      <c r="P38" s="2">
        <v>15.548715870706559</v>
      </c>
      <c r="Q38" s="2">
        <v>13.494710519266217</v>
      </c>
      <c r="R38" s="2">
        <v>7.3325528145782259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18.486659342662733</v>
      </c>
      <c r="D40" s="1">
        <v>18.49991</v>
      </c>
      <c r="E40" s="1">
        <v>18.500070000000051</v>
      </c>
      <c r="F40" s="1">
        <v>15.399979999999687</v>
      </c>
      <c r="G40" s="1">
        <v>16.40002000000004</v>
      </c>
      <c r="H40" s="1">
        <v>22.881363491421283</v>
      </c>
      <c r="I40" s="1">
        <v>23.897979999999308</v>
      </c>
      <c r="J40" s="1">
        <v>19.799939999999708</v>
      </c>
      <c r="K40" s="1">
        <v>15.400249999999687</v>
      </c>
      <c r="L40" s="1">
        <v>13.499970000000275</v>
      </c>
      <c r="M40" s="1">
        <v>21.711141289837997</v>
      </c>
      <c r="N40" s="1">
        <v>17.579104602611608</v>
      </c>
      <c r="O40" s="1">
        <v>13.470945959701595</v>
      </c>
      <c r="P40" s="1">
        <v>14.521690964603124</v>
      </c>
      <c r="Q40" s="1">
        <v>12.467677070993034</v>
      </c>
      <c r="R40" s="1">
        <v>6.3055120501488204</v>
      </c>
    </row>
    <row r="41" spans="1:18" ht="11.25" customHeight="1" x14ac:dyDescent="0.25">
      <c r="A41" s="52" t="s">
        <v>51</v>
      </c>
      <c r="B41" s="53" t="s">
        <v>52</v>
      </c>
      <c r="C41" s="1">
        <v>12.515672612751096</v>
      </c>
      <c r="D41" s="1">
        <v>12.555720000000008</v>
      </c>
      <c r="E41" s="1">
        <v>17.654599999999999</v>
      </c>
      <c r="F41" s="1">
        <v>16.758939999999996</v>
      </c>
      <c r="G41" s="1">
        <v>14.610529999999997</v>
      </c>
      <c r="H41" s="1">
        <v>13.613478501263167</v>
      </c>
      <c r="I41" s="1">
        <v>16.810420000000001</v>
      </c>
      <c r="J41" s="1">
        <v>5.1928100000000006</v>
      </c>
      <c r="K41" s="1">
        <v>2.0978799999999995</v>
      </c>
      <c r="L41" s="1">
        <v>1.0951200000000001</v>
      </c>
      <c r="M41" s="1">
        <v>2.079416764794654</v>
      </c>
      <c r="N41" s="1">
        <v>0</v>
      </c>
      <c r="O41" s="1">
        <v>0</v>
      </c>
      <c r="P41" s="1">
        <v>1.0270249061034349</v>
      </c>
      <c r="Q41" s="1">
        <v>1.0270334482731824</v>
      </c>
      <c r="R41" s="1">
        <v>1.0270407644294055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1227.4907656694445</v>
      </c>
      <c r="D43" s="2">
        <v>1241.7418900000002</v>
      </c>
      <c r="E43" s="2">
        <v>1230.5703999999998</v>
      </c>
      <c r="F43" s="2">
        <v>1247.7864</v>
      </c>
      <c r="G43" s="2">
        <v>1152.1010099999996</v>
      </c>
      <c r="H43" s="2">
        <v>1146.2320893110893</v>
      </c>
      <c r="I43" s="2">
        <v>1012.8599199999999</v>
      </c>
      <c r="J43" s="2">
        <v>1061.8955500000002</v>
      </c>
      <c r="K43" s="2">
        <v>949.35509999999999</v>
      </c>
      <c r="L43" s="2">
        <v>1067.3736100000001</v>
      </c>
      <c r="M43" s="2">
        <v>979.21208069978945</v>
      </c>
      <c r="N43" s="2">
        <v>808.29140407013881</v>
      </c>
      <c r="O43" s="2">
        <v>734.65233506254242</v>
      </c>
      <c r="P43" s="2">
        <v>697.94643800220638</v>
      </c>
      <c r="Q43" s="2">
        <v>587.91678865784206</v>
      </c>
      <c r="R43" s="2">
        <v>536.5062675256379</v>
      </c>
    </row>
    <row r="44" spans="1:18" ht="11.25" customHeight="1" x14ac:dyDescent="0.25">
      <c r="A44" s="50" t="s">
        <v>328</v>
      </c>
      <c r="B44" s="51" t="s">
        <v>61</v>
      </c>
      <c r="C44" s="2">
        <v>708.89701957117938</v>
      </c>
      <c r="D44" s="2">
        <v>813.89857000000018</v>
      </c>
      <c r="E44" s="2">
        <v>826.42683999999986</v>
      </c>
      <c r="F44" s="2">
        <v>769.03768000000002</v>
      </c>
      <c r="G44" s="2">
        <v>643.20010000000002</v>
      </c>
      <c r="H44" s="2">
        <v>589.45966770308917</v>
      </c>
      <c r="I44" s="2">
        <v>633.41399999999999</v>
      </c>
      <c r="J44" s="2">
        <v>528.48187999999993</v>
      </c>
      <c r="K44" s="2">
        <v>539.21272999999985</v>
      </c>
      <c r="L44" s="2">
        <v>335.64204000000001</v>
      </c>
      <c r="M44" s="2">
        <v>223.56118213794559</v>
      </c>
      <c r="N44" s="2">
        <v>178.65631313085265</v>
      </c>
      <c r="O44" s="2">
        <v>179.60174914972185</v>
      </c>
      <c r="P44" s="2">
        <v>275.14674386168167</v>
      </c>
      <c r="Q44" s="2">
        <v>234.06261153200296</v>
      </c>
      <c r="R44" s="2">
        <v>216.87178100185434</v>
      </c>
    </row>
    <row r="45" spans="1:18" ht="11.25" customHeight="1" x14ac:dyDescent="0.25">
      <c r="A45" s="50" t="s">
        <v>329</v>
      </c>
      <c r="B45" s="51" t="s">
        <v>330</v>
      </c>
      <c r="C45" s="2">
        <v>120.52361720087686</v>
      </c>
      <c r="D45" s="2">
        <v>121.54868999999999</v>
      </c>
      <c r="E45" s="2">
        <v>109.90166000000001</v>
      </c>
      <c r="F45" s="2">
        <v>118.34348999999999</v>
      </c>
      <c r="G45" s="2">
        <v>122.14458999999999</v>
      </c>
      <c r="H45" s="2">
        <v>109.50800067443416</v>
      </c>
      <c r="I45" s="2">
        <v>107.10393999999999</v>
      </c>
      <c r="J45" s="2">
        <v>92.236999999999995</v>
      </c>
      <c r="K45" s="2">
        <v>88.717439999999996</v>
      </c>
      <c r="L45" s="2">
        <v>83.290469999999999</v>
      </c>
      <c r="M45" s="2">
        <v>109.22233349205611</v>
      </c>
      <c r="N45" s="2">
        <v>78.843612057622408</v>
      </c>
      <c r="O45" s="2">
        <v>80.608876707199585</v>
      </c>
      <c r="P45" s="2">
        <v>60.762563641619607</v>
      </c>
      <c r="Q45" s="2">
        <v>24.051230117380967</v>
      </c>
      <c r="R45" s="2">
        <v>20.230253966074166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117.70332591114214</v>
      </c>
      <c r="D49" s="1">
        <v>117.65307</v>
      </c>
      <c r="E49" s="1">
        <v>107.00175</v>
      </c>
      <c r="F49" s="1">
        <v>115.35818999999999</v>
      </c>
      <c r="G49" s="1">
        <v>119.19358</v>
      </c>
      <c r="H49" s="1">
        <v>108.53005850588441</v>
      </c>
      <c r="I49" s="1">
        <v>103.14785999999999</v>
      </c>
      <c r="J49" s="1">
        <v>89.385840000000002</v>
      </c>
      <c r="K49" s="1">
        <v>84.860950000000003</v>
      </c>
      <c r="L49" s="1">
        <v>83.290469999999999</v>
      </c>
      <c r="M49" s="1">
        <v>108.50579194185187</v>
      </c>
      <c r="N49" s="1">
        <v>77.171504015469949</v>
      </c>
      <c r="O49" s="1">
        <v>77.957111096021563</v>
      </c>
      <c r="P49" s="1">
        <v>58.087246537007232</v>
      </c>
      <c r="Q49" s="1">
        <v>21.400723618877706</v>
      </c>
      <c r="R49" s="1">
        <v>17.579087926992919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2.8202912897347074</v>
      </c>
      <c r="D51" s="1">
        <v>3.8956200000000001</v>
      </c>
      <c r="E51" s="1">
        <v>2.8999100000000002</v>
      </c>
      <c r="F51" s="1">
        <v>2.9852999999999996</v>
      </c>
      <c r="G51" s="1">
        <v>2.9510100000000001</v>
      </c>
      <c r="H51" s="1">
        <v>0.97794216854974669</v>
      </c>
      <c r="I51" s="1">
        <v>3.95608</v>
      </c>
      <c r="J51" s="1">
        <v>2.8511600000000001</v>
      </c>
      <c r="K51" s="1">
        <v>3.85649</v>
      </c>
      <c r="L51" s="1">
        <v>0</v>
      </c>
      <c r="M51" s="1">
        <v>0.71654155020423738</v>
      </c>
      <c r="N51" s="1">
        <v>1.6721080421524581</v>
      </c>
      <c r="O51" s="1">
        <v>2.6517656111780226</v>
      </c>
      <c r="P51" s="1">
        <v>2.6753171046123727</v>
      </c>
      <c r="Q51" s="1">
        <v>2.6505064985032623</v>
      </c>
      <c r="R51" s="1">
        <v>2.6511660390812484</v>
      </c>
    </row>
    <row r="52" spans="1:18" ht="11.25" customHeight="1" x14ac:dyDescent="0.25">
      <c r="A52" s="46" t="s">
        <v>74</v>
      </c>
      <c r="B52" s="47" t="s">
        <v>75</v>
      </c>
      <c r="C52" s="4">
        <v>7999.5463096022604</v>
      </c>
      <c r="D52" s="4">
        <v>8295.8899299999994</v>
      </c>
      <c r="E52" s="4">
        <v>8019.3419999999996</v>
      </c>
      <c r="F52" s="4">
        <v>7715.08734</v>
      </c>
      <c r="G52" s="4">
        <v>8312.1355599999988</v>
      </c>
      <c r="H52" s="4">
        <v>8130.0861565509349</v>
      </c>
      <c r="I52" s="4">
        <v>8110.9569899999988</v>
      </c>
      <c r="J52" s="4">
        <v>8027.7707800000017</v>
      </c>
      <c r="K52" s="4">
        <v>7588.2473300000011</v>
      </c>
      <c r="L52" s="4">
        <v>6627.4912000000013</v>
      </c>
      <c r="M52" s="4">
        <v>7226.6598315908859</v>
      </c>
      <c r="N52" s="4">
        <v>6969.143736904115</v>
      </c>
      <c r="O52" s="4">
        <v>6681.4580764869588</v>
      </c>
      <c r="P52" s="4">
        <v>6736.8369614883259</v>
      </c>
      <c r="Q52" s="4">
        <v>6207.1521167221008</v>
      </c>
      <c r="R52" s="4">
        <v>6467.2959688510555</v>
      </c>
    </row>
    <row r="53" spans="1:18" ht="11.25" customHeight="1" x14ac:dyDescent="0.25">
      <c r="A53" s="48" t="s">
        <v>76</v>
      </c>
      <c r="B53" s="49" t="s">
        <v>77</v>
      </c>
      <c r="C53" s="3">
        <v>7926.6031446311199</v>
      </c>
      <c r="D53" s="3">
        <v>8213.7926599999992</v>
      </c>
      <c r="E53" s="3">
        <v>7942.3218299999999</v>
      </c>
      <c r="F53" s="3">
        <v>7696.4903599999998</v>
      </c>
      <c r="G53" s="3">
        <v>8278.723869999998</v>
      </c>
      <c r="H53" s="3">
        <v>8099.2430308654029</v>
      </c>
      <c r="I53" s="3">
        <v>8070.889549999999</v>
      </c>
      <c r="J53" s="3">
        <v>7985.0605200000018</v>
      </c>
      <c r="K53" s="3">
        <v>7556.7567700000009</v>
      </c>
      <c r="L53" s="3">
        <v>6611.6948700000012</v>
      </c>
      <c r="M53" s="3">
        <v>7213.1146591413017</v>
      </c>
      <c r="N53" s="3">
        <v>6963.6501128476248</v>
      </c>
      <c r="O53" s="3">
        <v>6665.1684590130017</v>
      </c>
      <c r="P53" s="3">
        <v>6720.0702326922828</v>
      </c>
      <c r="Q53" s="3">
        <v>6192.916895155955</v>
      </c>
      <c r="R53" s="3">
        <v>6451.7949516908529</v>
      </c>
    </row>
    <row r="54" spans="1:18" ht="11.25" customHeight="1" x14ac:dyDescent="0.25">
      <c r="A54" s="48" t="s">
        <v>331</v>
      </c>
      <c r="B54" s="49" t="s">
        <v>332</v>
      </c>
      <c r="C54" s="3">
        <v>72.94316497114076</v>
      </c>
      <c r="D54" s="3">
        <v>82.097269999999995</v>
      </c>
      <c r="E54" s="3">
        <v>77.020169999999993</v>
      </c>
      <c r="F54" s="3">
        <v>18.596980000000002</v>
      </c>
      <c r="G54" s="3">
        <v>33.41169</v>
      </c>
      <c r="H54" s="3">
        <v>30.843125685532055</v>
      </c>
      <c r="I54" s="3">
        <v>40.067439999999998</v>
      </c>
      <c r="J54" s="3">
        <v>42.710259999999998</v>
      </c>
      <c r="K54" s="3">
        <v>31.490560000000006</v>
      </c>
      <c r="L54" s="3">
        <v>15.796330000000001</v>
      </c>
      <c r="M54" s="3">
        <v>13.545172449584099</v>
      </c>
      <c r="N54" s="3">
        <v>5.4936240564906011</v>
      </c>
      <c r="O54" s="3">
        <v>16.289617473957456</v>
      </c>
      <c r="P54" s="3">
        <v>16.766728796043402</v>
      </c>
      <c r="Q54" s="3">
        <v>14.23522156614559</v>
      </c>
      <c r="R54" s="3">
        <v>15.501017160202986</v>
      </c>
    </row>
    <row r="55" spans="1:18" ht="11.25" customHeight="1" x14ac:dyDescent="0.25">
      <c r="A55" s="50" t="s">
        <v>78</v>
      </c>
      <c r="B55" s="51" t="s">
        <v>79</v>
      </c>
      <c r="C55" s="2">
        <v>71.74705205385375</v>
      </c>
      <c r="D55" s="2">
        <v>66.791429999999991</v>
      </c>
      <c r="E55" s="2">
        <v>64.318650000000005</v>
      </c>
      <c r="F55" s="2">
        <v>18.198450000000001</v>
      </c>
      <c r="G55" s="2">
        <v>32.71152</v>
      </c>
      <c r="H55" s="2">
        <v>23.287704042339012</v>
      </c>
      <c r="I55" s="2">
        <v>25.373329999999999</v>
      </c>
      <c r="J55" s="2">
        <v>25.89349</v>
      </c>
      <c r="K55" s="2">
        <v>23.992140000000003</v>
      </c>
      <c r="L55" s="2">
        <v>10.897310000000001</v>
      </c>
      <c r="M55" s="2">
        <v>9.6517407340553802</v>
      </c>
      <c r="N55" s="2">
        <v>3.7978081664351047</v>
      </c>
      <c r="O55" s="2">
        <v>15.883579449690705</v>
      </c>
      <c r="P55" s="2">
        <v>16.623648250875149</v>
      </c>
      <c r="Q55" s="2">
        <v>14.187452386820091</v>
      </c>
      <c r="R55" s="2">
        <v>15.501017160202986</v>
      </c>
    </row>
    <row r="56" spans="1:18" ht="11.25" customHeight="1" x14ac:dyDescent="0.25">
      <c r="A56" s="50" t="s">
        <v>80</v>
      </c>
      <c r="B56" s="51" t="s">
        <v>81</v>
      </c>
      <c r="C56" s="2">
        <v>2.3880894209881771E-2</v>
      </c>
      <c r="D56" s="2">
        <v>14.29218</v>
      </c>
      <c r="E56" s="2">
        <v>11.80348</v>
      </c>
      <c r="F56" s="2">
        <v>0</v>
      </c>
      <c r="G56" s="2">
        <v>0.30014000000000002</v>
      </c>
      <c r="H56" s="2">
        <v>7.189261477133952</v>
      </c>
      <c r="I56" s="2">
        <v>14.39344</v>
      </c>
      <c r="J56" s="2">
        <v>16.502500000000001</v>
      </c>
      <c r="K56" s="2">
        <v>7.2984600000000004</v>
      </c>
      <c r="L56" s="2">
        <v>4.8990199999999993</v>
      </c>
      <c r="M56" s="2">
        <v>3.8934317155287186</v>
      </c>
      <c r="N56" s="2">
        <v>1.6958158900554965</v>
      </c>
      <c r="O56" s="2">
        <v>0.40603802426674995</v>
      </c>
      <c r="P56" s="2">
        <v>9.5538358650999994E-2</v>
      </c>
      <c r="Q56" s="2">
        <v>4.7769179325499816E-2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1.1722320230771275</v>
      </c>
      <c r="D57" s="2">
        <v>1.01366</v>
      </c>
      <c r="E57" s="2">
        <v>0.89803999999999995</v>
      </c>
      <c r="F57" s="2">
        <v>0.39853</v>
      </c>
      <c r="G57" s="2">
        <v>0.40003</v>
      </c>
      <c r="H57" s="2">
        <v>0.36616016605909163</v>
      </c>
      <c r="I57" s="2">
        <v>0.30066999999999999</v>
      </c>
      <c r="J57" s="2">
        <v>0.31426999999999999</v>
      </c>
      <c r="K57" s="2">
        <v>0.19996</v>
      </c>
      <c r="L57" s="2">
        <v>0</v>
      </c>
      <c r="M57" s="2">
        <v>0</v>
      </c>
      <c r="N57" s="2">
        <v>0</v>
      </c>
      <c r="O57" s="2">
        <v>0</v>
      </c>
      <c r="P57" s="2">
        <v>4.754218651725018E-2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384.68864332966865</v>
      </c>
      <c r="D60" s="4">
        <v>422.88416999999998</v>
      </c>
      <c r="E60" s="4">
        <v>357.49698999999987</v>
      </c>
      <c r="F60" s="4">
        <v>878.81946000000005</v>
      </c>
      <c r="G60" s="4">
        <v>777.61048000000005</v>
      </c>
      <c r="H60" s="4">
        <v>749.66831072367825</v>
      </c>
      <c r="I60" s="4">
        <v>564.42182000000003</v>
      </c>
      <c r="J60" s="4">
        <v>635.08420000000001</v>
      </c>
      <c r="K60" s="4">
        <v>709.84447999999998</v>
      </c>
      <c r="L60" s="4">
        <v>677.94405000000006</v>
      </c>
      <c r="M60" s="4">
        <v>727.98394405900126</v>
      </c>
      <c r="N60" s="4">
        <v>672.34434197900043</v>
      </c>
      <c r="O60" s="4">
        <v>696.95169505928357</v>
      </c>
      <c r="P60" s="4">
        <v>644.07121666662397</v>
      </c>
      <c r="Q60" s="4">
        <v>601.07792187571761</v>
      </c>
      <c r="R60" s="4">
        <v>556.17206636460867</v>
      </c>
    </row>
    <row r="61" spans="1:18" ht="11.25" customHeight="1" x14ac:dyDescent="0.25">
      <c r="A61" s="46" t="s">
        <v>89</v>
      </c>
      <c r="B61" s="47" t="s">
        <v>90</v>
      </c>
      <c r="C61" s="4">
        <v>20.205893584524095</v>
      </c>
      <c r="D61" s="4">
        <v>29.796200000000002</v>
      </c>
      <c r="E61" s="4">
        <v>32.383430000000004</v>
      </c>
      <c r="F61" s="4">
        <v>45.033380000000015</v>
      </c>
      <c r="G61" s="4">
        <v>51.50188</v>
      </c>
      <c r="H61" s="4">
        <v>74.785512651647451</v>
      </c>
      <c r="I61" s="4">
        <v>84.919280000000015</v>
      </c>
      <c r="J61" s="4">
        <v>81.241759999999971</v>
      </c>
      <c r="K61" s="4">
        <v>81.948739999999987</v>
      </c>
      <c r="L61" s="4">
        <v>89.130479999999991</v>
      </c>
      <c r="M61" s="4">
        <v>116.46832898669187</v>
      </c>
      <c r="N61" s="4">
        <v>119.46632189183364</v>
      </c>
      <c r="O61" s="4">
        <v>107.93368758258116</v>
      </c>
      <c r="P61" s="4">
        <v>176.22237951391941</v>
      </c>
      <c r="Q61" s="4">
        <v>121.62919631470342</v>
      </c>
      <c r="R61" s="4">
        <v>131.59818014370998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0.11522</v>
      </c>
      <c r="H64" s="3">
        <v>0.28661602303329331</v>
      </c>
      <c r="I64" s="3">
        <v>0.30003000000000002</v>
      </c>
      <c r="J64" s="3">
        <v>0.10988000000000001</v>
      </c>
      <c r="K64" s="3">
        <v>0.10823000000000001</v>
      </c>
      <c r="L64" s="3">
        <v>0.16428999999999999</v>
      </c>
      <c r="M64" s="3">
        <v>0.19107388421941285</v>
      </c>
      <c r="N64" s="3">
        <v>0.19107653884516518</v>
      </c>
      <c r="O64" s="3">
        <v>0.21495501065340808</v>
      </c>
      <c r="P64" s="3">
        <v>0.47768704618532198</v>
      </c>
      <c r="Q64" s="3">
        <v>0.57324329053289802</v>
      </c>
      <c r="R64" s="3">
        <v>0.5493460108436885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0.11522</v>
      </c>
      <c r="H65" s="2">
        <v>0.28661602303329331</v>
      </c>
      <c r="I65" s="2">
        <v>0.30003000000000002</v>
      </c>
      <c r="J65" s="2">
        <v>0.10988000000000001</v>
      </c>
      <c r="K65" s="2">
        <v>0.10823000000000001</v>
      </c>
      <c r="L65" s="2">
        <v>0.16428999999999999</v>
      </c>
      <c r="M65" s="2">
        <v>0.19107388421941285</v>
      </c>
      <c r="N65" s="2">
        <v>0.19107653884516518</v>
      </c>
      <c r="O65" s="2">
        <v>0.21495501065340808</v>
      </c>
      <c r="P65" s="2">
        <v>0.47768704618532198</v>
      </c>
      <c r="Q65" s="2">
        <v>0.57324329053289802</v>
      </c>
      <c r="R65" s="2">
        <v>0.5493460108436885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20.086475221023015</v>
      </c>
      <c r="D68" s="3">
        <v>29.796200000000002</v>
      </c>
      <c r="E68" s="3">
        <v>31.886660000000003</v>
      </c>
      <c r="F68" s="3">
        <v>43.706320000000012</v>
      </c>
      <c r="G68" s="3">
        <v>50.385460000000002</v>
      </c>
      <c r="H68" s="3">
        <v>73.543504315294442</v>
      </c>
      <c r="I68" s="3">
        <v>83.865440000000007</v>
      </c>
      <c r="J68" s="3">
        <v>80.63188999999997</v>
      </c>
      <c r="K68" s="3">
        <v>81.299339999999987</v>
      </c>
      <c r="L68" s="3">
        <v>88.566310000000001</v>
      </c>
      <c r="M68" s="3">
        <v>115.79957329015532</v>
      </c>
      <c r="N68" s="3">
        <v>117.81831972035855</v>
      </c>
      <c r="O68" s="3">
        <v>106.66784848039244</v>
      </c>
      <c r="P68" s="3">
        <v>175.41030656130309</v>
      </c>
      <c r="Q68" s="3">
        <v>120.55436602509839</v>
      </c>
      <c r="R68" s="3">
        <v>130.57112100028547</v>
      </c>
    </row>
    <row r="69" spans="1:18" ht="11.25" customHeight="1" x14ac:dyDescent="0.25">
      <c r="A69" s="50" t="s">
        <v>559</v>
      </c>
      <c r="B69" s="51" t="s">
        <v>101</v>
      </c>
      <c r="C69" s="2">
        <v>19.871521386292176</v>
      </c>
      <c r="D69" s="2">
        <v>29.395090000000003</v>
      </c>
      <c r="E69" s="2">
        <v>31.586520000000004</v>
      </c>
      <c r="F69" s="2">
        <v>42.99927000000001</v>
      </c>
      <c r="G69" s="2">
        <v>49.688580000000002</v>
      </c>
      <c r="H69" s="2">
        <v>71.871582946705274</v>
      </c>
      <c r="I69" s="2">
        <v>83.152380000000008</v>
      </c>
      <c r="J69" s="2">
        <v>77.408309999999972</v>
      </c>
      <c r="K69" s="2">
        <v>77.804149999999993</v>
      </c>
      <c r="L69" s="2">
        <v>82.779509999999988</v>
      </c>
      <c r="M69" s="2">
        <v>109.32220056129287</v>
      </c>
      <c r="N69" s="2">
        <v>95.694730459440066</v>
      </c>
      <c r="O69" s="2">
        <v>95.818969444310099</v>
      </c>
      <c r="P69" s="2">
        <v>165.42275433978315</v>
      </c>
      <c r="Q69" s="2">
        <v>108.36258879677719</v>
      </c>
      <c r="R69" s="2">
        <v>117.1964637471483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1.0031494930724287</v>
      </c>
      <c r="I71" s="2">
        <v>0</v>
      </c>
      <c r="J71" s="2">
        <v>1.6165</v>
      </c>
      <c r="K71" s="2">
        <v>0.39895000000000003</v>
      </c>
      <c r="L71" s="2">
        <v>0.99736999999999998</v>
      </c>
      <c r="M71" s="2">
        <v>0.81207858410339606</v>
      </c>
      <c r="N71" s="2">
        <v>19.370316087557192</v>
      </c>
      <c r="O71" s="2">
        <v>8.8372962400142701</v>
      </c>
      <c r="P71" s="2">
        <v>6.9502383605695996</v>
      </c>
      <c r="Q71" s="2">
        <v>8.5508877330169071</v>
      </c>
      <c r="R71" s="2">
        <v>9.5776798884018941</v>
      </c>
    </row>
    <row r="72" spans="1:18" ht="11.25" customHeight="1" x14ac:dyDescent="0.25">
      <c r="A72" s="55" t="s">
        <v>104</v>
      </c>
      <c r="B72" s="51" t="s">
        <v>105</v>
      </c>
      <c r="C72" s="2">
        <v>0.21495383473083893</v>
      </c>
      <c r="D72" s="2">
        <v>0.40111000000000002</v>
      </c>
      <c r="E72" s="2">
        <v>0.30014000000000002</v>
      </c>
      <c r="F72" s="2">
        <v>0.50078</v>
      </c>
      <c r="G72" s="2">
        <v>0.69688000000000005</v>
      </c>
      <c r="H72" s="2">
        <v>0.16719562711879987</v>
      </c>
      <c r="I72" s="2">
        <v>0.10063</v>
      </c>
      <c r="J72" s="2">
        <v>0.19802</v>
      </c>
      <c r="K72" s="2">
        <v>0.40011999999999998</v>
      </c>
      <c r="L72" s="2">
        <v>0.39982000000000001</v>
      </c>
      <c r="M72" s="2">
        <v>0.5735120386587963</v>
      </c>
      <c r="N72" s="2">
        <v>0.42993029220374768</v>
      </c>
      <c r="O72" s="2">
        <v>0.2388353171095231</v>
      </c>
      <c r="P72" s="2">
        <v>0.16719198445875197</v>
      </c>
      <c r="Q72" s="2">
        <v>9.5532660984385523E-2</v>
      </c>
      <c r="R72" s="2">
        <v>0.1432976691191328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0.20627000000000001</v>
      </c>
      <c r="G73" s="2">
        <v>0</v>
      </c>
      <c r="H73" s="2">
        <v>0.50157624839793402</v>
      </c>
      <c r="I73" s="2">
        <v>0.61243000000000003</v>
      </c>
      <c r="J73" s="2">
        <v>1.40906</v>
      </c>
      <c r="K73" s="2">
        <v>2.6961200000000001</v>
      </c>
      <c r="L73" s="2">
        <v>4.3896100000000002</v>
      </c>
      <c r="M73" s="2">
        <v>5.0917821061002631</v>
      </c>
      <c r="N73" s="2">
        <v>2.3233428811575445</v>
      </c>
      <c r="O73" s="2">
        <v>1.772747478958552</v>
      </c>
      <c r="P73" s="2">
        <v>2.8701218764915541</v>
      </c>
      <c r="Q73" s="2">
        <v>3.5453568343199064</v>
      </c>
      <c r="R73" s="2">
        <v>3.6536796956161406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0.12250051484725505</v>
      </c>
      <c r="O75" s="1">
        <v>0</v>
      </c>
      <c r="P75" s="1">
        <v>0</v>
      </c>
      <c r="Q75" s="1">
        <v>0.90499750491985931</v>
      </c>
      <c r="R75" s="1">
        <v>0.90489109549540314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0.20627000000000001</v>
      </c>
      <c r="G77" s="1">
        <v>0</v>
      </c>
      <c r="H77" s="1">
        <v>0.50157624839793402</v>
      </c>
      <c r="I77" s="1">
        <v>0.61243000000000003</v>
      </c>
      <c r="J77" s="1">
        <v>1.40906</v>
      </c>
      <c r="K77" s="1">
        <v>2.6961200000000001</v>
      </c>
      <c r="L77" s="1">
        <v>4.3896100000000002</v>
      </c>
      <c r="M77" s="1">
        <v>5.0917821061002631</v>
      </c>
      <c r="N77" s="1">
        <v>2.2008423663102894</v>
      </c>
      <c r="O77" s="1">
        <v>1.772747478958552</v>
      </c>
      <c r="P77" s="1">
        <v>2.8701218764915541</v>
      </c>
      <c r="Q77" s="1">
        <v>2.6403593294000474</v>
      </c>
      <c r="R77" s="1">
        <v>2.7487886001207373</v>
      </c>
    </row>
    <row r="78" spans="1:18" ht="11.25" customHeight="1" x14ac:dyDescent="0.25">
      <c r="A78" s="54" t="s">
        <v>115</v>
      </c>
      <c r="B78" s="58" t="s">
        <v>116</v>
      </c>
      <c r="C78" s="3">
        <v>0.11941836350107959</v>
      </c>
      <c r="D78" s="3">
        <v>0</v>
      </c>
      <c r="E78" s="3">
        <v>0.49676999999999971</v>
      </c>
      <c r="F78" s="3">
        <v>1.3270600000000021</v>
      </c>
      <c r="G78" s="3">
        <v>1.0012000000000001</v>
      </c>
      <c r="H78" s="3">
        <v>0.95539231331971575</v>
      </c>
      <c r="I78" s="3">
        <v>0.75380999999999998</v>
      </c>
      <c r="J78" s="3">
        <v>0.49998999999999999</v>
      </c>
      <c r="K78" s="3">
        <v>0.54117000000000004</v>
      </c>
      <c r="L78" s="3">
        <v>0.39988000000000001</v>
      </c>
      <c r="M78" s="3">
        <v>0.47768181231714379</v>
      </c>
      <c r="N78" s="3">
        <v>1.45692563262993</v>
      </c>
      <c r="O78" s="3">
        <v>1.0508840915353062</v>
      </c>
      <c r="P78" s="3">
        <v>0.33438590643100169</v>
      </c>
      <c r="Q78" s="3">
        <v>0.50158699907213722</v>
      </c>
      <c r="R78" s="3">
        <v>0.47771313258082992</v>
      </c>
    </row>
    <row r="79" spans="1:18" ht="11.25" customHeight="1" x14ac:dyDescent="0.25">
      <c r="A79" s="59" t="s">
        <v>117</v>
      </c>
      <c r="B79" s="47" t="s">
        <v>118</v>
      </c>
      <c r="C79" s="4">
        <v>8173.7449419917484</v>
      </c>
      <c r="D79" s="4">
        <v>8240.2945400000008</v>
      </c>
      <c r="E79" s="4">
        <v>8317.4846100000013</v>
      </c>
      <c r="F79" s="4">
        <v>9592.6416700000009</v>
      </c>
      <c r="G79" s="4">
        <v>9751.9317699999992</v>
      </c>
      <c r="H79" s="4">
        <v>9812.9361525240602</v>
      </c>
      <c r="I79" s="4">
        <v>10107.482930000002</v>
      </c>
      <c r="J79" s="4">
        <v>10239.720829999998</v>
      </c>
      <c r="K79" s="4">
        <v>11447.303470000001</v>
      </c>
      <c r="L79" s="4">
        <v>9634.6666000000005</v>
      </c>
      <c r="M79" s="4">
        <v>10565.737772664221</v>
      </c>
      <c r="N79" s="4">
        <v>10798.883331829053</v>
      </c>
      <c r="O79" s="4">
        <v>10553.545706223294</v>
      </c>
      <c r="P79" s="4">
        <v>10426.595509881832</v>
      </c>
      <c r="Q79" s="4">
        <v>10621.687498867741</v>
      </c>
      <c r="R79" s="4">
        <v>10140.7571456718</v>
      </c>
    </row>
    <row r="80" spans="1:18" ht="11.25" customHeight="1" x14ac:dyDescent="0.25">
      <c r="A80" s="59" t="s">
        <v>560</v>
      </c>
      <c r="B80" s="47">
        <v>7200</v>
      </c>
      <c r="C80" s="4">
        <v>1.6957823985908007</v>
      </c>
      <c r="D80" s="4">
        <v>1.90341</v>
      </c>
      <c r="E80" s="4">
        <v>4.0249100000000002</v>
      </c>
      <c r="F80" s="4">
        <v>2.302</v>
      </c>
      <c r="G80" s="4">
        <v>1.2039900000000001</v>
      </c>
      <c r="H80" s="4">
        <v>1.2659018560214683</v>
      </c>
      <c r="I80" s="4">
        <v>1.1005199999999999</v>
      </c>
      <c r="J80" s="4">
        <v>2.3008900000000003</v>
      </c>
      <c r="K80" s="4">
        <v>2.7979000000000003</v>
      </c>
      <c r="L80" s="4">
        <v>0.59983000000000009</v>
      </c>
      <c r="M80" s="4">
        <v>0.85980948743228014</v>
      </c>
      <c r="N80" s="4">
        <v>0.5493615604370824</v>
      </c>
      <c r="O80" s="4">
        <v>0.45381104648452775</v>
      </c>
      <c r="P80" s="4">
        <v>0.3821534338379553</v>
      </c>
      <c r="Q80" s="4">
        <v>1.0030800616520397</v>
      </c>
      <c r="R80" s="4">
        <v>3.8215649311207285</v>
      </c>
    </row>
    <row r="81" spans="1:18" ht="11.25" customHeight="1" x14ac:dyDescent="0.25">
      <c r="A81" s="48" t="s">
        <v>119</v>
      </c>
      <c r="B81" s="49" t="s">
        <v>120</v>
      </c>
      <c r="C81" s="3">
        <v>1.5047118789380907</v>
      </c>
      <c r="D81" s="3">
        <v>1.5990600000000001</v>
      </c>
      <c r="E81" s="3">
        <v>3.81786</v>
      </c>
      <c r="F81" s="3">
        <v>1.8982399999999999</v>
      </c>
      <c r="G81" s="3">
        <v>0.70033999999999996</v>
      </c>
      <c r="H81" s="3">
        <v>1.1225914509322092</v>
      </c>
      <c r="I81" s="3">
        <v>1.0000599999999999</v>
      </c>
      <c r="J81" s="3">
        <v>2.1000800000000002</v>
      </c>
      <c r="K81" s="3">
        <v>2.3999100000000002</v>
      </c>
      <c r="L81" s="3">
        <v>0.29947000000000001</v>
      </c>
      <c r="M81" s="3">
        <v>0.38213522667771971</v>
      </c>
      <c r="N81" s="3">
        <v>0.16719661573934907</v>
      </c>
      <c r="O81" s="3">
        <v>0.23885802048268107</v>
      </c>
      <c r="P81" s="3">
        <v>0.19107689772187941</v>
      </c>
      <c r="Q81" s="3">
        <v>0.85977830577524261</v>
      </c>
      <c r="R81" s="3">
        <v>3.5827278366574387</v>
      </c>
    </row>
    <row r="82" spans="1:18" ht="11.25" customHeight="1" x14ac:dyDescent="0.25">
      <c r="A82" s="48" t="s">
        <v>121</v>
      </c>
      <c r="B82" s="49" t="s">
        <v>122</v>
      </c>
      <c r="C82" s="3">
        <v>0.19107051965271005</v>
      </c>
      <c r="D82" s="3">
        <v>0.30435000000000001</v>
      </c>
      <c r="E82" s="3">
        <v>0.20705000000000001</v>
      </c>
      <c r="F82" s="3">
        <v>0.40376000000000001</v>
      </c>
      <c r="G82" s="3">
        <v>0.50365000000000004</v>
      </c>
      <c r="H82" s="3">
        <v>0.14331040508925899</v>
      </c>
      <c r="I82" s="3">
        <v>0.10045999999999999</v>
      </c>
      <c r="J82" s="3">
        <v>0.20080999999999999</v>
      </c>
      <c r="K82" s="3">
        <v>0.39799000000000001</v>
      </c>
      <c r="L82" s="3">
        <v>0.30036000000000002</v>
      </c>
      <c r="M82" s="3">
        <v>0.47767426075456049</v>
      </c>
      <c r="N82" s="3">
        <v>0.38216494469773332</v>
      </c>
      <c r="O82" s="3">
        <v>0.21495302600184671</v>
      </c>
      <c r="P82" s="3">
        <v>0.19107653611607586</v>
      </c>
      <c r="Q82" s="3">
        <v>0.14330175587679711</v>
      </c>
      <c r="R82" s="3">
        <v>0.23883709446328971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357</v>
      </c>
      <c r="B1" s="43" t="s">
        <v>276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10846.284445059815</v>
      </c>
      <c r="D2" s="30">
        <v>10745.431190000003</v>
      </c>
      <c r="E2" s="30">
        <v>10659.30053</v>
      </c>
      <c r="F2" s="30">
        <v>10555.712140000001</v>
      </c>
      <c r="G2" s="30">
        <v>9855.3425000000007</v>
      </c>
      <c r="H2" s="30">
        <v>8121.4267473880836</v>
      </c>
      <c r="I2" s="30">
        <v>7592.9877400000005</v>
      </c>
      <c r="J2" s="30">
        <v>7036.5364599999994</v>
      </c>
      <c r="K2" s="30">
        <v>6211.3426400000008</v>
      </c>
      <c r="L2" s="30">
        <v>5228.9950900000003</v>
      </c>
      <c r="M2" s="30">
        <v>5229.695480300149</v>
      </c>
      <c r="N2" s="30">
        <v>4912.0719504397712</v>
      </c>
      <c r="O2" s="30">
        <v>4750.745949862936</v>
      </c>
      <c r="P2" s="30">
        <v>4557.0566764619743</v>
      </c>
      <c r="Q2" s="30">
        <v>4422.420303673166</v>
      </c>
      <c r="R2" s="30">
        <v>4469.2063855425031</v>
      </c>
    </row>
    <row r="3" spans="1:18" ht="11.25" customHeight="1" x14ac:dyDescent="0.25">
      <c r="A3" s="46" t="s">
        <v>4</v>
      </c>
      <c r="B3" s="47" t="s">
        <v>5</v>
      </c>
      <c r="C3" s="4">
        <v>354.78799532365883</v>
      </c>
      <c r="D3" s="4">
        <v>308.20120999999995</v>
      </c>
      <c r="E3" s="4">
        <v>293.42623000000003</v>
      </c>
      <c r="F3" s="4">
        <v>247.42527999999999</v>
      </c>
      <c r="G3" s="4">
        <v>224.73965999999999</v>
      </c>
      <c r="H3" s="4">
        <v>183.18698691679018</v>
      </c>
      <c r="I3" s="4">
        <v>157.41393000000002</v>
      </c>
      <c r="J3" s="4">
        <v>137.59847000000002</v>
      </c>
      <c r="K3" s="4">
        <v>122.3408</v>
      </c>
      <c r="L3" s="4">
        <v>84.783019999999993</v>
      </c>
      <c r="M3" s="4">
        <v>80.847528655582167</v>
      </c>
      <c r="N3" s="4">
        <v>67.575295772973405</v>
      </c>
      <c r="O3" s="4">
        <v>60.785010407555454</v>
      </c>
      <c r="P3" s="4">
        <v>62.101118186217406</v>
      </c>
      <c r="Q3" s="4">
        <v>68.784056126199403</v>
      </c>
      <c r="R3" s="4">
        <v>63.486713767002051</v>
      </c>
    </row>
    <row r="4" spans="1:18" ht="11.25" customHeight="1" x14ac:dyDescent="0.25">
      <c r="A4" s="48" t="s">
        <v>304</v>
      </c>
      <c r="B4" s="49" t="s">
        <v>305</v>
      </c>
      <c r="C4" s="3">
        <v>270.42679417482492</v>
      </c>
      <c r="D4" s="3">
        <v>271.86298999999997</v>
      </c>
      <c r="E4" s="3">
        <v>259.78879000000001</v>
      </c>
      <c r="F4" s="3">
        <v>215.36501999999999</v>
      </c>
      <c r="G4" s="3">
        <v>192.06532999999999</v>
      </c>
      <c r="H4" s="3">
        <v>154.0088312573744</v>
      </c>
      <c r="I4" s="3">
        <v>130.94006000000002</v>
      </c>
      <c r="J4" s="3">
        <v>119.60395000000001</v>
      </c>
      <c r="K4" s="3">
        <v>109.64118999999999</v>
      </c>
      <c r="L4" s="3">
        <v>80.683509999999998</v>
      </c>
      <c r="M4" s="3">
        <v>77.001859113250788</v>
      </c>
      <c r="N4" s="3">
        <v>63.802083076502015</v>
      </c>
      <c r="O4" s="3">
        <v>57.681002994640743</v>
      </c>
      <c r="P4" s="3">
        <v>58.70966679507324</v>
      </c>
      <c r="Q4" s="3">
        <v>65.989342242392382</v>
      </c>
      <c r="R4" s="3">
        <v>60.978650127864768</v>
      </c>
    </row>
    <row r="5" spans="1:18" ht="11.25" customHeight="1" x14ac:dyDescent="0.25">
      <c r="A5" s="50" t="s">
        <v>306</v>
      </c>
      <c r="B5" s="51" t="s">
        <v>307</v>
      </c>
      <c r="C5" s="2">
        <v>267.03491401733237</v>
      </c>
      <c r="D5" s="2">
        <v>268.46323999999998</v>
      </c>
      <c r="E5" s="2">
        <v>234.58868999999999</v>
      </c>
      <c r="F5" s="2">
        <v>212.66464999999999</v>
      </c>
      <c r="G5" s="2">
        <v>190.66482999999999</v>
      </c>
      <c r="H5" s="2">
        <v>153.33990273503647</v>
      </c>
      <c r="I5" s="2">
        <v>130.24007</v>
      </c>
      <c r="J5" s="2">
        <v>118.90400000000001</v>
      </c>
      <c r="K5" s="2">
        <v>108.94256</v>
      </c>
      <c r="L5" s="2">
        <v>80.683509999999998</v>
      </c>
      <c r="M5" s="2">
        <v>77.001859113250788</v>
      </c>
      <c r="N5" s="2">
        <v>63.10943053671329</v>
      </c>
      <c r="O5" s="2">
        <v>57.681002994640743</v>
      </c>
      <c r="P5" s="2">
        <v>58.70966679507324</v>
      </c>
      <c r="Q5" s="2">
        <v>65.989342242392382</v>
      </c>
      <c r="R5" s="2">
        <v>60.978650127864768</v>
      </c>
    </row>
    <row r="6" spans="1:18" ht="11.25" customHeight="1" x14ac:dyDescent="0.25">
      <c r="A6" s="52" t="s">
        <v>6</v>
      </c>
      <c r="B6" s="53" t="s">
        <v>7</v>
      </c>
      <c r="C6" s="1">
        <v>0.69256566791458629</v>
      </c>
      <c r="D6" s="1">
        <v>0.70035999999999998</v>
      </c>
      <c r="E6" s="1">
        <v>1.3999900000000001</v>
      </c>
      <c r="F6" s="1">
        <v>0.70042000000000004</v>
      </c>
      <c r="G6" s="1">
        <v>0</v>
      </c>
      <c r="H6" s="1">
        <v>1.4089733863630183</v>
      </c>
      <c r="I6" s="1">
        <v>0.70006000000000002</v>
      </c>
      <c r="J6" s="1">
        <v>0</v>
      </c>
      <c r="K6" s="1">
        <v>5.6958700000000002</v>
      </c>
      <c r="L6" s="1">
        <v>2.3978700000000002</v>
      </c>
      <c r="M6" s="1">
        <v>0</v>
      </c>
      <c r="N6" s="1">
        <v>0</v>
      </c>
      <c r="O6" s="1">
        <v>0</v>
      </c>
      <c r="P6" s="1">
        <v>0.69278043599493833</v>
      </c>
      <c r="Q6" s="1">
        <v>0.71624753712276124</v>
      </c>
      <c r="R6" s="1">
        <v>0.69280523113991344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0.69933000000000001</v>
      </c>
      <c r="L7" s="1">
        <v>0.69945999999999997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266.34234834941776</v>
      </c>
      <c r="D8" s="1">
        <v>267.23851000000002</v>
      </c>
      <c r="E8" s="1">
        <v>231.68471999999997</v>
      </c>
      <c r="F8" s="1">
        <v>211.46442999999999</v>
      </c>
      <c r="G8" s="1">
        <v>189.56486999999998</v>
      </c>
      <c r="H8" s="1">
        <v>150.85573301019184</v>
      </c>
      <c r="I8" s="1">
        <v>128.43907999999999</v>
      </c>
      <c r="J8" s="1">
        <v>118.40262000000001</v>
      </c>
      <c r="K8" s="1">
        <v>102.04639</v>
      </c>
      <c r="L8" s="1">
        <v>77.586179999999999</v>
      </c>
      <c r="M8" s="1">
        <v>77.001859113250788</v>
      </c>
      <c r="N8" s="1">
        <v>63.10943053671329</v>
      </c>
      <c r="O8" s="1">
        <v>57.681002994640743</v>
      </c>
      <c r="P8" s="1">
        <v>58.016886359078299</v>
      </c>
      <c r="Q8" s="1">
        <v>65.273094705269628</v>
      </c>
      <c r="R8" s="1">
        <v>60.285844896724853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0.52437</v>
      </c>
      <c r="E9" s="1">
        <v>1.5039799999999999</v>
      </c>
      <c r="F9" s="1">
        <v>0.49980000000000002</v>
      </c>
      <c r="G9" s="1">
        <v>1.09996</v>
      </c>
      <c r="H9" s="1">
        <v>1.0751963384816314</v>
      </c>
      <c r="I9" s="1">
        <v>1.10093</v>
      </c>
      <c r="J9" s="1">
        <v>0.50138000000000005</v>
      </c>
      <c r="K9" s="1">
        <v>0.50097000000000003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0.69265253978872643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3.3918801574925275</v>
      </c>
      <c r="D11" s="2">
        <v>3.39975</v>
      </c>
      <c r="E11" s="2">
        <v>25.200099999999999</v>
      </c>
      <c r="F11" s="2">
        <v>2.7003700000000004</v>
      </c>
      <c r="G11" s="2">
        <v>1.4005000000000001</v>
      </c>
      <c r="H11" s="2">
        <v>0.66892852233793021</v>
      </c>
      <c r="I11" s="2">
        <v>0.69999</v>
      </c>
      <c r="J11" s="2">
        <v>0.69994999999999996</v>
      </c>
      <c r="K11" s="2">
        <v>0.69862999999999997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3.3918801574925275</v>
      </c>
      <c r="D12" s="1">
        <v>3.39975</v>
      </c>
      <c r="E12" s="1">
        <v>25.200099999999999</v>
      </c>
      <c r="F12" s="1">
        <v>2.7003700000000004</v>
      </c>
      <c r="G12" s="1">
        <v>1.4005000000000001</v>
      </c>
      <c r="H12" s="1">
        <v>0.66892852233793021</v>
      </c>
      <c r="I12" s="1">
        <v>0.69999</v>
      </c>
      <c r="J12" s="1">
        <v>0.69994999999999996</v>
      </c>
      <c r="K12" s="1">
        <v>0.69862999999999997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84.361201148833899</v>
      </c>
      <c r="D15" s="3">
        <v>36.338219999999993</v>
      </c>
      <c r="E15" s="3">
        <v>33.637439999999998</v>
      </c>
      <c r="F15" s="3">
        <v>32.06026</v>
      </c>
      <c r="G15" s="3">
        <v>32.674329999999998</v>
      </c>
      <c r="H15" s="3">
        <v>29.178155659415786</v>
      </c>
      <c r="I15" s="3">
        <v>26.473869999999998</v>
      </c>
      <c r="J15" s="3">
        <v>17.994520000000001</v>
      </c>
      <c r="K15" s="3">
        <v>12.69961</v>
      </c>
      <c r="L15" s="3">
        <v>4.0995100000000004</v>
      </c>
      <c r="M15" s="3">
        <v>3.8456695423313856</v>
      </c>
      <c r="N15" s="3">
        <v>3.7732126964713841</v>
      </c>
      <c r="O15" s="3">
        <v>3.1040074129147102</v>
      </c>
      <c r="P15" s="3">
        <v>3.3914513911441633</v>
      </c>
      <c r="Q15" s="3">
        <v>2.7947138838070242</v>
      </c>
      <c r="R15" s="3">
        <v>2.5080636391372817</v>
      </c>
    </row>
    <row r="16" spans="1:18" ht="11.25" customHeight="1" x14ac:dyDescent="0.25">
      <c r="A16" s="50" t="s">
        <v>22</v>
      </c>
      <c r="B16" s="51" t="s">
        <v>23</v>
      </c>
      <c r="C16" s="2">
        <v>84.361201148833899</v>
      </c>
      <c r="D16" s="2">
        <v>35.879139999999992</v>
      </c>
      <c r="E16" s="2">
        <v>33.637439999999998</v>
      </c>
      <c r="F16" s="2">
        <v>31.598779999999998</v>
      </c>
      <c r="G16" s="2">
        <v>32.674329999999998</v>
      </c>
      <c r="H16" s="2">
        <v>28.701913659907881</v>
      </c>
      <c r="I16" s="2">
        <v>26.473869999999998</v>
      </c>
      <c r="J16" s="2">
        <v>17.994520000000001</v>
      </c>
      <c r="K16" s="2">
        <v>12.69961</v>
      </c>
      <c r="L16" s="2">
        <v>4.0995100000000004</v>
      </c>
      <c r="M16" s="2">
        <v>3.8456695423313856</v>
      </c>
      <c r="N16" s="2">
        <v>3.7732126964713841</v>
      </c>
      <c r="O16" s="2">
        <v>3.1040074129147102</v>
      </c>
      <c r="P16" s="2">
        <v>3.3914513911441633</v>
      </c>
      <c r="Q16" s="2">
        <v>2.7947138838070242</v>
      </c>
      <c r="R16" s="2">
        <v>2.5080636391372817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0.45907999999999999</v>
      </c>
      <c r="E18" s="2">
        <v>0</v>
      </c>
      <c r="F18" s="2">
        <v>0.46148</v>
      </c>
      <c r="G18" s="2">
        <v>0</v>
      </c>
      <c r="H18" s="2">
        <v>0.47624199950790563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1592.1784924686883</v>
      </c>
      <c r="D21" s="4">
        <v>1528.40488</v>
      </c>
      <c r="E21" s="4">
        <v>1423.9703399999999</v>
      </c>
      <c r="F21" s="4">
        <v>1396.5129099999999</v>
      </c>
      <c r="G21" s="4">
        <v>1186.0470300000002</v>
      </c>
      <c r="H21" s="4">
        <v>1023.1486505320129</v>
      </c>
      <c r="I21" s="4">
        <v>880.86221</v>
      </c>
      <c r="J21" s="4">
        <v>888.35853999999995</v>
      </c>
      <c r="K21" s="4">
        <v>666.21678000000009</v>
      </c>
      <c r="L21" s="4">
        <v>527.17176999999992</v>
      </c>
      <c r="M21" s="4">
        <v>448.6599712039191</v>
      </c>
      <c r="N21" s="4">
        <v>342.39366727424397</v>
      </c>
      <c r="O21" s="4">
        <v>324.09315289950166</v>
      </c>
      <c r="P21" s="4">
        <v>268.85989618117713</v>
      </c>
      <c r="Q21" s="4">
        <v>247.54567231388893</v>
      </c>
      <c r="R21" s="4">
        <v>255.83074284570364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2.9986700000000002</v>
      </c>
      <c r="E22" s="3">
        <v>2.8493599999999999</v>
      </c>
      <c r="F22" s="3">
        <v>1.9999499999999999</v>
      </c>
      <c r="G22" s="3">
        <v>1.9988900000000001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2.9986700000000002</v>
      </c>
      <c r="E23" s="2">
        <v>2.8493599999999999</v>
      </c>
      <c r="F23" s="2">
        <v>1.9999499999999999</v>
      </c>
      <c r="G23" s="2">
        <v>1.9988900000000001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2.9986700000000002</v>
      </c>
      <c r="E24" s="1">
        <v>2.8493599999999999</v>
      </c>
      <c r="F24" s="1">
        <v>1.9999499999999999</v>
      </c>
      <c r="G24" s="1">
        <v>1.9988900000000001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1592.1784924686883</v>
      </c>
      <c r="D30" s="3">
        <v>1525.4062100000001</v>
      </c>
      <c r="E30" s="3">
        <v>1421.1209799999999</v>
      </c>
      <c r="F30" s="3">
        <v>1394.51296</v>
      </c>
      <c r="G30" s="3">
        <v>1184.0481400000001</v>
      </c>
      <c r="H30" s="3">
        <v>1023.1486505320129</v>
      </c>
      <c r="I30" s="3">
        <v>880.86221</v>
      </c>
      <c r="J30" s="3">
        <v>888.35853999999995</v>
      </c>
      <c r="K30" s="3">
        <v>666.21678000000009</v>
      </c>
      <c r="L30" s="3">
        <v>527.17176999999992</v>
      </c>
      <c r="M30" s="3">
        <v>448.6599712039191</v>
      </c>
      <c r="N30" s="3">
        <v>342.39366727424397</v>
      </c>
      <c r="O30" s="3">
        <v>324.09315289950166</v>
      </c>
      <c r="P30" s="3">
        <v>268.85989618117713</v>
      </c>
      <c r="Q30" s="3">
        <v>247.54567231388893</v>
      </c>
      <c r="R30" s="3">
        <v>255.83074284570364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93.485781137602203</v>
      </c>
      <c r="D34" s="2">
        <v>124.30829000000001</v>
      </c>
      <c r="E34" s="2">
        <v>115.44790999999998</v>
      </c>
      <c r="F34" s="2">
        <v>133.23718</v>
      </c>
      <c r="G34" s="2">
        <v>105.10708999999999</v>
      </c>
      <c r="H34" s="2">
        <v>87.580850973159755</v>
      </c>
      <c r="I34" s="2">
        <v>82.903120000000001</v>
      </c>
      <c r="J34" s="2">
        <v>64.897869999999998</v>
      </c>
      <c r="K34" s="2">
        <v>53.840240000000001</v>
      </c>
      <c r="L34" s="2">
        <v>40.697839999999999</v>
      </c>
      <c r="M34" s="2">
        <v>45.073516740387745</v>
      </c>
      <c r="N34" s="2">
        <v>41.814292160829744</v>
      </c>
      <c r="O34" s="2">
        <v>43.945785309144703</v>
      </c>
      <c r="P34" s="2">
        <v>49.571545422271235</v>
      </c>
      <c r="Q34" s="2">
        <v>47.381482890920772</v>
      </c>
      <c r="R34" s="2">
        <v>42.934464260193359</v>
      </c>
    </row>
    <row r="35" spans="1:18" ht="11.25" customHeight="1" x14ac:dyDescent="0.25">
      <c r="A35" s="50" t="s">
        <v>324</v>
      </c>
      <c r="B35" s="51" t="s">
        <v>325</v>
      </c>
      <c r="C35" s="2">
        <v>3.2219971773353424</v>
      </c>
      <c r="D35" s="2">
        <v>3.21956</v>
      </c>
      <c r="E35" s="2">
        <v>2.1087500000000001</v>
      </c>
      <c r="F35" s="2">
        <v>2.1046200000000002</v>
      </c>
      <c r="G35" s="2">
        <v>2.0990099999999998</v>
      </c>
      <c r="H35" s="2">
        <v>1.0505029722864481</v>
      </c>
      <c r="I35" s="2">
        <v>3.0964200000000002</v>
      </c>
      <c r="J35" s="2">
        <v>1.00421</v>
      </c>
      <c r="K35" s="2">
        <v>1.0062500000000001</v>
      </c>
      <c r="L35" s="2">
        <v>0</v>
      </c>
      <c r="M35" s="2">
        <v>1.0484123552736937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3.2219971773353424</v>
      </c>
      <c r="D36" s="1">
        <v>3.21956</v>
      </c>
      <c r="E36" s="1">
        <v>2.1087500000000001</v>
      </c>
      <c r="F36" s="1">
        <v>2.1046200000000002</v>
      </c>
      <c r="G36" s="1">
        <v>2.0990099999999998</v>
      </c>
      <c r="H36" s="1">
        <v>1.0505029722864481</v>
      </c>
      <c r="I36" s="1">
        <v>3.0964200000000002</v>
      </c>
      <c r="J36" s="1">
        <v>1.00421</v>
      </c>
      <c r="K36" s="1">
        <v>1.0062500000000001</v>
      </c>
      <c r="L36" s="1">
        <v>0</v>
      </c>
      <c r="M36" s="1">
        <v>1.0484123552736937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5.230934915006868</v>
      </c>
      <c r="D38" s="2">
        <v>5.2088599999999987</v>
      </c>
      <c r="E38" s="2">
        <v>5.205169999999999</v>
      </c>
      <c r="F38" s="2">
        <v>5.2874400000000001</v>
      </c>
      <c r="G38" s="2">
        <v>4.2003000000000004</v>
      </c>
      <c r="H38" s="2">
        <v>5.2786538753990744</v>
      </c>
      <c r="I38" s="2">
        <v>10.550079999999999</v>
      </c>
      <c r="J38" s="2">
        <v>1.08755</v>
      </c>
      <c r="K38" s="2">
        <v>1.07605</v>
      </c>
      <c r="L38" s="2">
        <v>0</v>
      </c>
      <c r="M38" s="2">
        <v>1.0526497827592671</v>
      </c>
      <c r="N38" s="2">
        <v>1.0547876595081451</v>
      </c>
      <c r="O38" s="2">
        <v>1.0593899696949536</v>
      </c>
      <c r="P38" s="2">
        <v>1.0510248716654076</v>
      </c>
      <c r="Q38" s="2">
        <v>1.0526294669613412</v>
      </c>
      <c r="R38" s="2">
        <v>1.0497846648686824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5.230934915006868</v>
      </c>
      <c r="D41" s="1">
        <v>5.2088599999999987</v>
      </c>
      <c r="E41" s="1">
        <v>5.205169999999999</v>
      </c>
      <c r="F41" s="1">
        <v>5.2874400000000001</v>
      </c>
      <c r="G41" s="1">
        <v>4.2003000000000004</v>
      </c>
      <c r="H41" s="1">
        <v>5.2786538753990744</v>
      </c>
      <c r="I41" s="1">
        <v>10.550079999999999</v>
      </c>
      <c r="J41" s="1">
        <v>1.08755</v>
      </c>
      <c r="K41" s="1">
        <v>1.07605</v>
      </c>
      <c r="L41" s="1">
        <v>0</v>
      </c>
      <c r="M41" s="1">
        <v>1.0526497827592671</v>
      </c>
      <c r="N41" s="1">
        <v>1.0547876595081451</v>
      </c>
      <c r="O41" s="1">
        <v>1.0593899696949536</v>
      </c>
      <c r="P41" s="1">
        <v>1.0510248716654076</v>
      </c>
      <c r="Q41" s="1">
        <v>1.0526294669613412</v>
      </c>
      <c r="R41" s="1">
        <v>1.0497846648686824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440.27215133409254</v>
      </c>
      <c r="D43" s="2">
        <v>511.74021999999997</v>
      </c>
      <c r="E43" s="2">
        <v>472.93016999999992</v>
      </c>
      <c r="F43" s="2">
        <v>467.75074999999998</v>
      </c>
      <c r="G43" s="2">
        <v>424.67349000000007</v>
      </c>
      <c r="H43" s="2">
        <v>480.20912871022182</v>
      </c>
      <c r="I43" s="2">
        <v>357.05678999999998</v>
      </c>
      <c r="J43" s="2">
        <v>382.77482000000003</v>
      </c>
      <c r="K43" s="2">
        <v>255.55096999999995</v>
      </c>
      <c r="L43" s="2">
        <v>232.18570999999997</v>
      </c>
      <c r="M43" s="2">
        <v>222.82907045817171</v>
      </c>
      <c r="N43" s="2">
        <v>197.30084758833411</v>
      </c>
      <c r="O43" s="2">
        <v>172.07526776831128</v>
      </c>
      <c r="P43" s="2">
        <v>135.12120416429849</v>
      </c>
      <c r="Q43" s="2">
        <v>131.27876951788704</v>
      </c>
      <c r="R43" s="2">
        <v>141.14782073685518</v>
      </c>
    </row>
    <row r="44" spans="1:18" ht="11.25" customHeight="1" x14ac:dyDescent="0.25">
      <c r="A44" s="50" t="s">
        <v>328</v>
      </c>
      <c r="B44" s="51" t="s">
        <v>61</v>
      </c>
      <c r="C44" s="2">
        <v>1049.9676279046514</v>
      </c>
      <c r="D44" s="2">
        <v>880.92928000000006</v>
      </c>
      <c r="E44" s="2">
        <v>825.42898000000002</v>
      </c>
      <c r="F44" s="2">
        <v>786.13296999999989</v>
      </c>
      <c r="G44" s="2">
        <v>647.96825000000001</v>
      </c>
      <c r="H44" s="2">
        <v>449.02951400094577</v>
      </c>
      <c r="I44" s="2">
        <v>425.15638000000001</v>
      </c>
      <c r="J44" s="2">
        <v>438.59408999999994</v>
      </c>
      <c r="K44" s="2">
        <v>354.74327000000011</v>
      </c>
      <c r="L44" s="2">
        <v>254.28822</v>
      </c>
      <c r="M44" s="2">
        <v>178.65632186732671</v>
      </c>
      <c r="N44" s="2">
        <v>102.223739865572</v>
      </c>
      <c r="O44" s="2">
        <v>107.01270985235075</v>
      </c>
      <c r="P44" s="2">
        <v>83.116121722942026</v>
      </c>
      <c r="Q44" s="2">
        <v>67.832790438119773</v>
      </c>
      <c r="R44" s="2">
        <v>70.698673183786397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2.0994199999999998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2.0994199999999998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5125.4590853293003</v>
      </c>
      <c r="D52" s="4">
        <v>5135.7975500000002</v>
      </c>
      <c r="E52" s="4">
        <v>5208.5576600000004</v>
      </c>
      <c r="F52" s="4">
        <v>5339.7215400000014</v>
      </c>
      <c r="G52" s="4">
        <v>4941.4949200000001</v>
      </c>
      <c r="H52" s="4">
        <v>3663.1192431786321</v>
      </c>
      <c r="I52" s="4">
        <v>3518.4715300000003</v>
      </c>
      <c r="J52" s="4">
        <v>3067.47478</v>
      </c>
      <c r="K52" s="4">
        <v>2701.8184600000004</v>
      </c>
      <c r="L52" s="4">
        <v>2382.1521499999999</v>
      </c>
      <c r="M52" s="4">
        <v>2323.7295734138443</v>
      </c>
      <c r="N52" s="4">
        <v>2236.3563933666019</v>
      </c>
      <c r="O52" s="4">
        <v>2237.7539028882215</v>
      </c>
      <c r="P52" s="4">
        <v>2212.2466000312847</v>
      </c>
      <c r="Q52" s="4">
        <v>2122.1255978638355</v>
      </c>
      <c r="R52" s="4">
        <v>2149.886188609667</v>
      </c>
    </row>
    <row r="53" spans="1:18" ht="11.25" customHeight="1" x14ac:dyDescent="0.25">
      <c r="A53" s="48" t="s">
        <v>76</v>
      </c>
      <c r="B53" s="49" t="s">
        <v>77</v>
      </c>
      <c r="C53" s="3">
        <v>5118.3180209618695</v>
      </c>
      <c r="D53" s="3">
        <v>5129.49719</v>
      </c>
      <c r="E53" s="3">
        <v>5202.4563900000003</v>
      </c>
      <c r="F53" s="3">
        <v>5339.7215400000014</v>
      </c>
      <c r="G53" s="3">
        <v>4941.4949200000001</v>
      </c>
      <c r="H53" s="3">
        <v>3663.1192431786321</v>
      </c>
      <c r="I53" s="3">
        <v>3518.2717400000001</v>
      </c>
      <c r="J53" s="3">
        <v>3067.2612899999999</v>
      </c>
      <c r="K53" s="3">
        <v>2701.8184600000004</v>
      </c>
      <c r="L53" s="3">
        <v>2382.1521499999999</v>
      </c>
      <c r="M53" s="3">
        <v>2323.7295734138443</v>
      </c>
      <c r="N53" s="3">
        <v>2236.3563933666019</v>
      </c>
      <c r="O53" s="3">
        <v>2237.7539028882215</v>
      </c>
      <c r="P53" s="3">
        <v>2212.2466000312847</v>
      </c>
      <c r="Q53" s="3">
        <v>2122.1255978638355</v>
      </c>
      <c r="R53" s="3">
        <v>2149.886188609667</v>
      </c>
    </row>
    <row r="54" spans="1:18" ht="11.25" customHeight="1" x14ac:dyDescent="0.25">
      <c r="A54" s="48" t="s">
        <v>331</v>
      </c>
      <c r="B54" s="49" t="s">
        <v>332</v>
      </c>
      <c r="C54" s="3">
        <v>7.1410643674307792</v>
      </c>
      <c r="D54" s="3">
        <v>6.3003599999999995</v>
      </c>
      <c r="E54" s="3">
        <v>6.1012699999999995</v>
      </c>
      <c r="F54" s="3">
        <v>0</v>
      </c>
      <c r="G54" s="3">
        <v>0</v>
      </c>
      <c r="H54" s="3">
        <v>0</v>
      </c>
      <c r="I54" s="3">
        <v>0.19979</v>
      </c>
      <c r="J54" s="3">
        <v>0.21349000000000001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6.9738816676463014</v>
      </c>
      <c r="D55" s="2">
        <v>6.1989299999999998</v>
      </c>
      <c r="E55" s="2">
        <v>6.0012699999999999</v>
      </c>
      <c r="F55" s="2">
        <v>0</v>
      </c>
      <c r="G55" s="2">
        <v>0</v>
      </c>
      <c r="H55" s="2">
        <v>0</v>
      </c>
      <c r="I55" s="2">
        <v>0</v>
      </c>
      <c r="J55" s="2">
        <v>0.10002999999999999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0.1671826997844775</v>
      </c>
      <c r="D57" s="2">
        <v>0.10143000000000001</v>
      </c>
      <c r="E57" s="2">
        <v>0.1</v>
      </c>
      <c r="F57" s="2">
        <v>0</v>
      </c>
      <c r="G57" s="2">
        <v>0</v>
      </c>
      <c r="H57" s="2">
        <v>0</v>
      </c>
      <c r="I57" s="2">
        <v>0.19979</v>
      </c>
      <c r="J57" s="2">
        <v>0.11346000000000001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257.54995096295073</v>
      </c>
      <c r="D60" s="4">
        <v>270.33914999999996</v>
      </c>
      <c r="E60" s="4">
        <v>234.74068</v>
      </c>
      <c r="F60" s="4">
        <v>274.02736000000004</v>
      </c>
      <c r="G60" s="4">
        <v>327.87396999999999</v>
      </c>
      <c r="H60" s="4">
        <v>322.48497495916854</v>
      </c>
      <c r="I60" s="4">
        <v>267.96635000000003</v>
      </c>
      <c r="J60" s="4">
        <v>229.64646999999997</v>
      </c>
      <c r="K60" s="4">
        <v>229.02649</v>
      </c>
      <c r="L60" s="4">
        <v>166.23805000000002</v>
      </c>
      <c r="M60" s="4">
        <v>228.43130798449289</v>
      </c>
      <c r="N60" s="4">
        <v>212.74718570503001</v>
      </c>
      <c r="O60" s="4">
        <v>232.52346480681689</v>
      </c>
      <c r="P60" s="4">
        <v>156.53458036326467</v>
      </c>
      <c r="Q60" s="4">
        <v>156.00600292572989</v>
      </c>
      <c r="R60" s="4">
        <v>179.944353628773</v>
      </c>
    </row>
    <row r="61" spans="1:18" ht="11.25" customHeight="1" x14ac:dyDescent="0.25">
      <c r="A61" s="46" t="s">
        <v>89</v>
      </c>
      <c r="B61" s="47" t="s">
        <v>90</v>
      </c>
      <c r="C61" s="4">
        <v>63.080643605178174</v>
      </c>
      <c r="D61" s="4">
        <v>67.309939999999997</v>
      </c>
      <c r="E61" s="4">
        <v>61.402269999999994</v>
      </c>
      <c r="F61" s="4">
        <v>74.893659999999997</v>
      </c>
      <c r="G61" s="4">
        <v>68.582400000000007</v>
      </c>
      <c r="H61" s="4">
        <v>69.147500745204511</v>
      </c>
      <c r="I61" s="4">
        <v>74.920440000000013</v>
      </c>
      <c r="J61" s="4">
        <v>71.606580000000008</v>
      </c>
      <c r="K61" s="4">
        <v>71.982469999999992</v>
      </c>
      <c r="L61" s="4">
        <v>68.701459999999997</v>
      </c>
      <c r="M61" s="4">
        <v>76.404606624865067</v>
      </c>
      <c r="N61" s="4">
        <v>78.989039633594842</v>
      </c>
      <c r="O61" s="4">
        <v>16.122177228335389</v>
      </c>
      <c r="P61" s="4">
        <v>22.902692610884138</v>
      </c>
      <c r="Q61" s="4">
        <v>18.554785229326846</v>
      </c>
      <c r="R61" s="4">
        <v>17.870675386436464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2.3884478252964456E-2</v>
      </c>
      <c r="D64" s="3">
        <v>0</v>
      </c>
      <c r="E64" s="3">
        <v>0</v>
      </c>
      <c r="F64" s="3">
        <v>0</v>
      </c>
      <c r="G64" s="3">
        <v>0</v>
      </c>
      <c r="H64" s="3">
        <v>4.777016186210517E-2</v>
      </c>
      <c r="I64" s="3">
        <v>0.10001</v>
      </c>
      <c r="J64" s="3">
        <v>0.10988000000000001</v>
      </c>
      <c r="K64" s="3">
        <v>0.10823000000000001</v>
      </c>
      <c r="L64" s="3">
        <v>0.10269</v>
      </c>
      <c r="M64" s="3">
        <v>7.1654269345783617E-2</v>
      </c>
      <c r="N64" s="3">
        <v>7.1653702066936942E-2</v>
      </c>
      <c r="O64" s="3">
        <v>7.1654062833766172E-2</v>
      </c>
      <c r="P64" s="3">
        <v>7.1648989029177781E-2</v>
      </c>
      <c r="Q64" s="3">
        <v>0.11941479373477046</v>
      </c>
      <c r="R64" s="3">
        <v>0.11942308850139016</v>
      </c>
    </row>
    <row r="65" spans="1:18" ht="11.25" customHeight="1" x14ac:dyDescent="0.25">
      <c r="A65" s="50" t="s">
        <v>95</v>
      </c>
      <c r="B65" s="51" t="s">
        <v>96</v>
      </c>
      <c r="C65" s="2">
        <v>2.3884478252964456E-2</v>
      </c>
      <c r="D65" s="2">
        <v>0</v>
      </c>
      <c r="E65" s="2">
        <v>0</v>
      </c>
      <c r="F65" s="2">
        <v>0</v>
      </c>
      <c r="G65" s="2">
        <v>0</v>
      </c>
      <c r="H65" s="2">
        <v>4.777016186210517E-2</v>
      </c>
      <c r="I65" s="2">
        <v>0.10001</v>
      </c>
      <c r="J65" s="2">
        <v>0.10988000000000001</v>
      </c>
      <c r="K65" s="2">
        <v>0.10823000000000001</v>
      </c>
      <c r="L65" s="2">
        <v>0.10269</v>
      </c>
      <c r="M65" s="2">
        <v>7.1654269345783617E-2</v>
      </c>
      <c r="N65" s="2">
        <v>7.1653702066936942E-2</v>
      </c>
      <c r="O65" s="2">
        <v>7.1654062833766172E-2</v>
      </c>
      <c r="P65" s="2">
        <v>7.1648989029177781E-2</v>
      </c>
      <c r="Q65" s="2">
        <v>0.11941479373477046</v>
      </c>
      <c r="R65" s="2">
        <v>0.11942308850139016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62.9850997064569</v>
      </c>
      <c r="D68" s="3">
        <v>67.208129999999997</v>
      </c>
      <c r="E68" s="3">
        <v>61.402269999999994</v>
      </c>
      <c r="F68" s="3">
        <v>74.893659999999997</v>
      </c>
      <c r="G68" s="3">
        <v>68.498390000000001</v>
      </c>
      <c r="H68" s="3">
        <v>68.980333663849208</v>
      </c>
      <c r="I68" s="3">
        <v>74.700510000000008</v>
      </c>
      <c r="J68" s="3">
        <v>71.395980000000009</v>
      </c>
      <c r="K68" s="3">
        <v>71.77418999999999</v>
      </c>
      <c r="L68" s="3">
        <v>68.498329999999996</v>
      </c>
      <c r="M68" s="3">
        <v>76.332952355519282</v>
      </c>
      <c r="N68" s="3">
        <v>78.774078495091061</v>
      </c>
      <c r="O68" s="3">
        <v>15.954985070868657</v>
      </c>
      <c r="P68" s="3">
        <v>22.807158572214814</v>
      </c>
      <c r="Q68" s="3">
        <v>18.411488066888829</v>
      </c>
      <c r="R68" s="3">
        <v>17.727367708272325</v>
      </c>
    </row>
    <row r="69" spans="1:18" ht="11.25" customHeight="1" x14ac:dyDescent="0.25">
      <c r="A69" s="50" t="s">
        <v>559</v>
      </c>
      <c r="B69" s="51" t="s">
        <v>101</v>
      </c>
      <c r="C69" s="2">
        <v>62.913442483708465</v>
      </c>
      <c r="D69" s="2">
        <v>67.208129999999997</v>
      </c>
      <c r="E69" s="2">
        <v>61.001889999999996</v>
      </c>
      <c r="F69" s="2">
        <v>74.601910000000004</v>
      </c>
      <c r="G69" s="2">
        <v>67.99387999999999</v>
      </c>
      <c r="H69" s="2">
        <v>68.645951520222098</v>
      </c>
      <c r="I69" s="2">
        <v>67.195710000000005</v>
      </c>
      <c r="J69" s="2">
        <v>71.195570000000004</v>
      </c>
      <c r="K69" s="2">
        <v>71.400459999999995</v>
      </c>
      <c r="L69" s="2">
        <v>67.798019999999994</v>
      </c>
      <c r="M69" s="2">
        <v>75.35367725323087</v>
      </c>
      <c r="N69" s="2">
        <v>77.340986899362449</v>
      </c>
      <c r="O69" s="2">
        <v>13.805422072140352</v>
      </c>
      <c r="P69" s="2">
        <v>20.108816142013708</v>
      </c>
      <c r="Q69" s="2">
        <v>15.856470854240518</v>
      </c>
      <c r="R69" s="2">
        <v>16.032141865455333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0.71595743759262476</v>
      </c>
      <c r="Q70" s="2">
        <v>0.71595946712453795</v>
      </c>
      <c r="R70" s="2">
        <v>0.71597368382985138</v>
      </c>
    </row>
    <row r="71" spans="1:18" ht="11.25" customHeight="1" x14ac:dyDescent="0.25">
      <c r="A71" s="50" t="s">
        <v>102</v>
      </c>
      <c r="B71" s="51" t="s">
        <v>103</v>
      </c>
      <c r="C71" s="2">
        <v>7.1657222748436347E-2</v>
      </c>
      <c r="D71" s="2">
        <v>0</v>
      </c>
      <c r="E71" s="2">
        <v>0.19994999999999999</v>
      </c>
      <c r="F71" s="2">
        <v>9.2179999999999998E-2</v>
      </c>
      <c r="G71" s="2">
        <v>0</v>
      </c>
      <c r="H71" s="2">
        <v>2.3881710309902191E-2</v>
      </c>
      <c r="I71" s="2">
        <v>0</v>
      </c>
      <c r="J71" s="2">
        <v>0.20041</v>
      </c>
      <c r="K71" s="2">
        <v>0.37373000000000001</v>
      </c>
      <c r="L71" s="2">
        <v>0.70030999999999999</v>
      </c>
      <c r="M71" s="2">
        <v>0.9792751022884103</v>
      </c>
      <c r="N71" s="2">
        <v>0.97928465466131054</v>
      </c>
      <c r="O71" s="2">
        <v>1.4807948798070525</v>
      </c>
      <c r="P71" s="2">
        <v>1.2897415286310898</v>
      </c>
      <c r="Q71" s="2">
        <v>1.1225805983435895</v>
      </c>
      <c r="R71" s="2">
        <v>0.69267948572354443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0.20043</v>
      </c>
      <c r="F72" s="2">
        <v>0.19957</v>
      </c>
      <c r="G72" s="2">
        <v>0.30002000000000001</v>
      </c>
      <c r="H72" s="2">
        <v>9.5538358650999994E-2</v>
      </c>
      <c r="I72" s="2">
        <v>7.5048000000000004</v>
      </c>
      <c r="J72" s="2">
        <v>0</v>
      </c>
      <c r="K72" s="2">
        <v>0</v>
      </c>
      <c r="L72" s="2">
        <v>0</v>
      </c>
      <c r="M72" s="2">
        <v>0</v>
      </c>
      <c r="N72" s="2">
        <v>0.4538069410672958</v>
      </c>
      <c r="O72" s="2">
        <v>0.6687681189212521</v>
      </c>
      <c r="P72" s="2">
        <v>0.69264346397739018</v>
      </c>
      <c r="Q72" s="2">
        <v>0.71647714718018052</v>
      </c>
      <c r="R72" s="2">
        <v>0.28657267326359603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0.20449000000000001</v>
      </c>
      <c r="H73" s="2">
        <v>0.21496207466620057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0.20449000000000001</v>
      </c>
      <c r="H77" s="1">
        <v>0.21496207466620057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7.1659420468310475E-2</v>
      </c>
      <c r="D78" s="3">
        <v>0.10181000000000018</v>
      </c>
      <c r="E78" s="3">
        <v>0</v>
      </c>
      <c r="F78" s="3">
        <v>0</v>
      </c>
      <c r="G78" s="3">
        <v>8.4010000000001195E-2</v>
      </c>
      <c r="H78" s="3">
        <v>0.11939691949320301</v>
      </c>
      <c r="I78" s="3">
        <v>0.11992000000000103</v>
      </c>
      <c r="J78" s="3">
        <v>0.10072000000000148</v>
      </c>
      <c r="K78" s="3">
        <v>0.10004999999999858</v>
      </c>
      <c r="L78" s="3">
        <v>0.10044000000000253</v>
      </c>
      <c r="M78" s="3">
        <v>0</v>
      </c>
      <c r="N78" s="3">
        <v>0.14330743643684016</v>
      </c>
      <c r="O78" s="3">
        <v>9.5538094632963741E-2</v>
      </c>
      <c r="P78" s="3">
        <v>2.3885049640145546E-2</v>
      </c>
      <c r="Q78" s="3">
        <v>2.3882368703248318E-2</v>
      </c>
      <c r="R78" s="3">
        <v>2.3884589662749998E-2</v>
      </c>
    </row>
    <row r="79" spans="1:18" ht="11.25" customHeight="1" x14ac:dyDescent="0.25">
      <c r="A79" s="59" t="s">
        <v>117</v>
      </c>
      <c r="B79" s="47" t="s">
        <v>118</v>
      </c>
      <c r="C79" s="4">
        <v>3452.8461039047202</v>
      </c>
      <c r="D79" s="4">
        <v>3435.0785200000009</v>
      </c>
      <c r="E79" s="4">
        <v>3436.7028</v>
      </c>
      <c r="F79" s="4">
        <v>3222.5322399999995</v>
      </c>
      <c r="G79" s="4">
        <v>3106.2027599999997</v>
      </c>
      <c r="H79" s="4">
        <v>2860.0766670392632</v>
      </c>
      <c r="I79" s="4">
        <v>2685.8495400000002</v>
      </c>
      <c r="J79" s="4">
        <v>2641.8516199999995</v>
      </c>
      <c r="K79" s="4">
        <v>2419.9576400000001</v>
      </c>
      <c r="L79" s="4">
        <v>1999.9486400000005</v>
      </c>
      <c r="M79" s="4">
        <v>2071.6224924174453</v>
      </c>
      <c r="N79" s="4">
        <v>1974.0103686873263</v>
      </c>
      <c r="O79" s="4">
        <v>1879.3010589711014</v>
      </c>
      <c r="P79" s="4">
        <v>1834.220712570497</v>
      </c>
      <c r="Q79" s="4">
        <v>1809.1892352058267</v>
      </c>
      <c r="R79" s="4">
        <v>1802.1638269599055</v>
      </c>
    </row>
    <row r="80" spans="1:18" ht="11.25" customHeight="1" x14ac:dyDescent="0.25">
      <c r="A80" s="59" t="s">
        <v>560</v>
      </c>
      <c r="B80" s="47">
        <v>7200</v>
      </c>
      <c r="C80" s="4">
        <v>0.38217346531866814</v>
      </c>
      <c r="D80" s="4">
        <v>0.29993999999999998</v>
      </c>
      <c r="E80" s="4">
        <v>0.50055000000000005</v>
      </c>
      <c r="F80" s="4">
        <v>0.59914999999999996</v>
      </c>
      <c r="G80" s="4">
        <v>0.40176000000000001</v>
      </c>
      <c r="H80" s="4">
        <v>0.26272401701262482</v>
      </c>
      <c r="I80" s="4">
        <v>7.5037399999999996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0.16718266140364874</v>
      </c>
      <c r="P80" s="4">
        <v>0.19107651864905972</v>
      </c>
      <c r="Q80" s="4">
        <v>0.21495400835881431</v>
      </c>
      <c r="R80" s="4">
        <v>2.388434501525984E-2</v>
      </c>
    </row>
    <row r="81" spans="1:18" ht="11.25" customHeight="1" x14ac:dyDescent="0.25">
      <c r="A81" s="48" t="s">
        <v>119</v>
      </c>
      <c r="B81" s="49" t="s">
        <v>120</v>
      </c>
      <c r="C81" s="3">
        <v>0.38217346531866814</v>
      </c>
      <c r="D81" s="3">
        <v>0.29993999999999998</v>
      </c>
      <c r="E81" s="3">
        <v>0.19993</v>
      </c>
      <c r="F81" s="3">
        <v>0.29979999999999996</v>
      </c>
      <c r="G81" s="3">
        <v>9.9989999999999996E-2</v>
      </c>
      <c r="H81" s="3">
        <v>0.11941647903612485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9.5528817192372467E-2</v>
      </c>
      <c r="P81" s="3">
        <v>0.19107651864905972</v>
      </c>
      <c r="Q81" s="3">
        <v>0.21495400835881431</v>
      </c>
      <c r="R81" s="3">
        <v>2.388434501525984E-2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0.30062</v>
      </c>
      <c r="F82" s="3">
        <v>0.29935</v>
      </c>
      <c r="G82" s="3">
        <v>0.30176999999999998</v>
      </c>
      <c r="H82" s="3">
        <v>0.1433075379765</v>
      </c>
      <c r="I82" s="3">
        <v>7.5037399999999996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7.1653844211276269E-2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356</v>
      </c>
      <c r="B1" s="43" t="s">
        <v>278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6468.3869178601681</v>
      </c>
      <c r="D2" s="30">
        <v>6173.1098099999999</v>
      </c>
      <c r="E2" s="30">
        <v>6282.1090599999998</v>
      </c>
      <c r="F2" s="30">
        <v>6728.6799700000001</v>
      </c>
      <c r="G2" s="30">
        <v>7384.0097900000001</v>
      </c>
      <c r="H2" s="30">
        <v>6971.0624824161423</v>
      </c>
      <c r="I2" s="30">
        <v>6619.6893600000012</v>
      </c>
      <c r="J2" s="30">
        <v>7193.3181999999988</v>
      </c>
      <c r="K2" s="30">
        <v>6920.7062099999994</v>
      </c>
      <c r="L2" s="30">
        <v>6712.1456199999993</v>
      </c>
      <c r="M2" s="30">
        <v>7312.8363804058208</v>
      </c>
      <c r="N2" s="30">
        <v>7416.2654898884657</v>
      </c>
      <c r="O2" s="30">
        <v>7223.4902122931071</v>
      </c>
      <c r="P2" s="30">
        <v>7494.9567338221468</v>
      </c>
      <c r="Q2" s="30">
        <v>7726.4018372030641</v>
      </c>
      <c r="R2" s="30">
        <v>7925.7006324651284</v>
      </c>
    </row>
    <row r="3" spans="1:18" ht="11.25" customHeight="1" x14ac:dyDescent="0.25">
      <c r="A3" s="46" t="s">
        <v>4</v>
      </c>
      <c r="B3" s="47" t="s">
        <v>5</v>
      </c>
      <c r="C3" s="4">
        <v>168.45060622962646</v>
      </c>
      <c r="D3" s="4">
        <v>154.02561</v>
      </c>
      <c r="E3" s="4">
        <v>143.90508</v>
      </c>
      <c r="F3" s="4">
        <v>153.76412000000002</v>
      </c>
      <c r="G3" s="4">
        <v>157.18048000000002</v>
      </c>
      <c r="H3" s="4">
        <v>143.92854601439547</v>
      </c>
      <c r="I3" s="4">
        <v>149.40702999999999</v>
      </c>
      <c r="J3" s="4">
        <v>154.88857999999999</v>
      </c>
      <c r="K3" s="4">
        <v>125.02776</v>
      </c>
      <c r="L3" s="4">
        <v>93.194230000000005</v>
      </c>
      <c r="M3" s="4">
        <v>102.84919905662119</v>
      </c>
      <c r="N3" s="4">
        <v>100.07351090253982</v>
      </c>
      <c r="O3" s="4">
        <v>43.03783224070564</v>
      </c>
      <c r="P3" s="4">
        <v>38.763513779637179</v>
      </c>
      <c r="Q3" s="4">
        <v>45.306894002158678</v>
      </c>
      <c r="R3" s="4">
        <v>41.127949670707125</v>
      </c>
    </row>
    <row r="4" spans="1:18" ht="11.25" customHeight="1" x14ac:dyDescent="0.25">
      <c r="A4" s="48" t="s">
        <v>304</v>
      </c>
      <c r="B4" s="49" t="s">
        <v>305</v>
      </c>
      <c r="C4" s="3">
        <v>152.30542253423832</v>
      </c>
      <c r="D4" s="3">
        <v>144.92448999999999</v>
      </c>
      <c r="E4" s="3">
        <v>134.9984</v>
      </c>
      <c r="F4" s="3">
        <v>138.75549000000001</v>
      </c>
      <c r="G4" s="3">
        <v>149.28113000000002</v>
      </c>
      <c r="H4" s="3">
        <v>135.30640851787734</v>
      </c>
      <c r="I4" s="3">
        <v>137.40217999999999</v>
      </c>
      <c r="J4" s="3">
        <v>138.58264</v>
      </c>
      <c r="K4" s="3">
        <v>107.11682</v>
      </c>
      <c r="L4" s="3">
        <v>83.391069999999999</v>
      </c>
      <c r="M4" s="3">
        <v>92.742447355812416</v>
      </c>
      <c r="N4" s="3">
        <v>88.635203657164325</v>
      </c>
      <c r="O4" s="3">
        <v>37.640452002297351</v>
      </c>
      <c r="P4" s="3">
        <v>34.034721638098858</v>
      </c>
      <c r="Q4" s="3">
        <v>37.354180488011949</v>
      </c>
      <c r="R4" s="3">
        <v>35.132932183346391</v>
      </c>
    </row>
    <row r="5" spans="1:18" ht="11.25" customHeight="1" x14ac:dyDescent="0.25">
      <c r="A5" s="50" t="s">
        <v>306</v>
      </c>
      <c r="B5" s="51" t="s">
        <v>307</v>
      </c>
      <c r="C5" s="2">
        <v>152.30542253423832</v>
      </c>
      <c r="D5" s="2">
        <v>144.92448999999999</v>
      </c>
      <c r="E5" s="2">
        <v>134.9984</v>
      </c>
      <c r="F5" s="2">
        <v>138.75549000000001</v>
      </c>
      <c r="G5" s="2">
        <v>149.28113000000002</v>
      </c>
      <c r="H5" s="2">
        <v>135.30640851787734</v>
      </c>
      <c r="I5" s="2">
        <v>137.40217999999999</v>
      </c>
      <c r="J5" s="2">
        <v>138.58264</v>
      </c>
      <c r="K5" s="2">
        <v>107.11682</v>
      </c>
      <c r="L5" s="2">
        <v>83.391069999999999</v>
      </c>
      <c r="M5" s="2">
        <v>92.742447355812416</v>
      </c>
      <c r="N5" s="2">
        <v>88.635203657164325</v>
      </c>
      <c r="O5" s="2">
        <v>37.640452002297351</v>
      </c>
      <c r="P5" s="2">
        <v>34.034721638098858</v>
      </c>
      <c r="Q5" s="2">
        <v>37.354180488011949</v>
      </c>
      <c r="R5" s="2">
        <v>35.132932183346391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152.30542253423832</v>
      </c>
      <c r="D8" s="1">
        <v>144.92448999999999</v>
      </c>
      <c r="E8" s="1">
        <v>134.9984</v>
      </c>
      <c r="F8" s="1">
        <v>138.75549000000001</v>
      </c>
      <c r="G8" s="1">
        <v>149.28113000000002</v>
      </c>
      <c r="H8" s="1">
        <v>135.30640851787734</v>
      </c>
      <c r="I8" s="1">
        <v>137.40217999999999</v>
      </c>
      <c r="J8" s="1">
        <v>138.58264</v>
      </c>
      <c r="K8" s="1">
        <v>107.11682</v>
      </c>
      <c r="L8" s="1">
        <v>83.391069999999999</v>
      </c>
      <c r="M8" s="1">
        <v>92.742447355812416</v>
      </c>
      <c r="N8" s="1">
        <v>88.635203657164325</v>
      </c>
      <c r="O8" s="1">
        <v>37.640452002297351</v>
      </c>
      <c r="P8" s="1">
        <v>34.034721638098858</v>
      </c>
      <c r="Q8" s="1">
        <v>37.354180488011949</v>
      </c>
      <c r="R8" s="1">
        <v>35.132932183346391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15.906218184062743</v>
      </c>
      <c r="D15" s="3">
        <v>8.9008699999999994</v>
      </c>
      <c r="E15" s="3">
        <v>8.9066799999999997</v>
      </c>
      <c r="F15" s="3">
        <v>15.00863</v>
      </c>
      <c r="G15" s="3">
        <v>7.8993500000000001</v>
      </c>
      <c r="H15" s="3">
        <v>8.6221374965181088</v>
      </c>
      <c r="I15" s="3">
        <v>12.004849999999999</v>
      </c>
      <c r="J15" s="3">
        <v>16.30594</v>
      </c>
      <c r="K15" s="3">
        <v>17.91094</v>
      </c>
      <c r="L15" s="3">
        <v>9.8031600000000001</v>
      </c>
      <c r="M15" s="3">
        <v>10.106751700808768</v>
      </c>
      <c r="N15" s="3">
        <v>11.438307245375494</v>
      </c>
      <c r="O15" s="3">
        <v>5.3973802384082896</v>
      </c>
      <c r="P15" s="3">
        <v>4.7287921415383201</v>
      </c>
      <c r="Q15" s="3">
        <v>7.9527135141467298</v>
      </c>
      <c r="R15" s="3">
        <v>5.9950174873607311</v>
      </c>
    </row>
    <row r="16" spans="1:18" ht="11.25" customHeight="1" x14ac:dyDescent="0.25">
      <c r="A16" s="50" t="s">
        <v>22</v>
      </c>
      <c r="B16" s="51" t="s">
        <v>23</v>
      </c>
      <c r="C16" s="2">
        <v>13.040051259044246</v>
      </c>
      <c r="D16" s="2">
        <v>8.9008699999999994</v>
      </c>
      <c r="E16" s="2">
        <v>8.6068499999999997</v>
      </c>
      <c r="F16" s="2">
        <v>14.50859</v>
      </c>
      <c r="G16" s="2">
        <v>1.1999500000000001</v>
      </c>
      <c r="H16" s="2">
        <v>1.4569651010149305</v>
      </c>
      <c r="I16" s="2">
        <v>1.1998599999999999</v>
      </c>
      <c r="J16" s="2">
        <v>1.19963</v>
      </c>
      <c r="K16" s="2">
        <v>0.59965999999999997</v>
      </c>
      <c r="L16" s="2">
        <v>0.29981000000000002</v>
      </c>
      <c r="M16" s="2">
        <v>0.64492594809284276</v>
      </c>
      <c r="N16" s="2">
        <v>0.62090279031449713</v>
      </c>
      <c r="O16" s="2">
        <v>0.31045715727499068</v>
      </c>
      <c r="P16" s="2">
        <v>0.31051314906825522</v>
      </c>
      <c r="Q16" s="2">
        <v>1.2660137179194386</v>
      </c>
      <c r="R16" s="2">
        <v>0.95553436957215465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0.29982999999999999</v>
      </c>
      <c r="F17" s="2">
        <v>0.50004000000000004</v>
      </c>
      <c r="G17" s="2">
        <v>0</v>
      </c>
      <c r="H17" s="2">
        <v>0</v>
      </c>
      <c r="I17" s="2">
        <v>7.9047999999999998</v>
      </c>
      <c r="J17" s="2">
        <v>12.706159999999999</v>
      </c>
      <c r="K17" s="2">
        <v>15.91099</v>
      </c>
      <c r="L17" s="2">
        <v>7.6042199999999998</v>
      </c>
      <c r="M17" s="2">
        <v>8.5064458575449997</v>
      </c>
      <c r="N17" s="2">
        <v>9.8620048833552829</v>
      </c>
      <c r="O17" s="2">
        <v>4.131513968348278</v>
      </c>
      <c r="P17" s="2">
        <v>3.4628721744586466</v>
      </c>
      <c r="Q17" s="2">
        <v>6.2090088958376031</v>
      </c>
      <c r="R17" s="2">
        <v>5.0394831177885768</v>
      </c>
    </row>
    <row r="18" spans="1:18" ht="11.25" customHeight="1" x14ac:dyDescent="0.25">
      <c r="A18" s="56" t="s">
        <v>312</v>
      </c>
      <c r="B18" s="51" t="s">
        <v>24</v>
      </c>
      <c r="C18" s="2">
        <v>2.8661669250184971</v>
      </c>
      <c r="D18" s="2">
        <v>0</v>
      </c>
      <c r="E18" s="2">
        <v>0</v>
      </c>
      <c r="F18" s="2">
        <v>0</v>
      </c>
      <c r="G18" s="2">
        <v>6.6993999999999998</v>
      </c>
      <c r="H18" s="2">
        <v>7.1651723955031787</v>
      </c>
      <c r="I18" s="2">
        <v>2.9001899999999998</v>
      </c>
      <c r="J18" s="2">
        <v>2.40015</v>
      </c>
      <c r="K18" s="2">
        <v>1.40029</v>
      </c>
      <c r="L18" s="2">
        <v>1.4000900000000001</v>
      </c>
      <c r="M18" s="2">
        <v>0.95537989517092592</v>
      </c>
      <c r="N18" s="2">
        <v>0.95539957170571366</v>
      </c>
      <c r="O18" s="2">
        <v>0.95540911278502094</v>
      </c>
      <c r="P18" s="2">
        <v>0.95540681801141814</v>
      </c>
      <c r="Q18" s="2">
        <v>0.47769090038968831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0.49904000000000082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0.23896551132540433</v>
      </c>
      <c r="D20" s="3">
        <v>0.20025000000000001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565.88472262667801</v>
      </c>
      <c r="D21" s="4">
        <v>544.65530000000001</v>
      </c>
      <c r="E21" s="4">
        <v>436.13994000000008</v>
      </c>
      <c r="F21" s="4">
        <v>415.44530000000003</v>
      </c>
      <c r="G21" s="4">
        <v>465.89350000000002</v>
      </c>
      <c r="H21" s="4">
        <v>426.08983364354208</v>
      </c>
      <c r="I21" s="4">
        <v>444.10654999999997</v>
      </c>
      <c r="J21" s="4">
        <v>405.34831999999994</v>
      </c>
      <c r="K21" s="4">
        <v>290.28763999999995</v>
      </c>
      <c r="L21" s="4">
        <v>257.68850999999995</v>
      </c>
      <c r="M21" s="4">
        <v>282.6456373610647</v>
      </c>
      <c r="N21" s="4">
        <v>222.51836279180111</v>
      </c>
      <c r="O21" s="4">
        <v>180.14374954545116</v>
      </c>
      <c r="P21" s="4">
        <v>159.96489920512582</v>
      </c>
      <c r="Q21" s="4">
        <v>143.93336607659489</v>
      </c>
      <c r="R21" s="4">
        <v>202.1195163106066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565.88472262667801</v>
      </c>
      <c r="D30" s="3">
        <v>544.65530000000001</v>
      </c>
      <c r="E30" s="3">
        <v>436.13994000000008</v>
      </c>
      <c r="F30" s="3">
        <v>415.44530000000003</v>
      </c>
      <c r="G30" s="3">
        <v>465.89350000000002</v>
      </c>
      <c r="H30" s="3">
        <v>426.08983364354208</v>
      </c>
      <c r="I30" s="3">
        <v>444.10654999999997</v>
      </c>
      <c r="J30" s="3">
        <v>405.34831999999994</v>
      </c>
      <c r="K30" s="3">
        <v>290.28763999999995</v>
      </c>
      <c r="L30" s="3">
        <v>257.68850999999995</v>
      </c>
      <c r="M30" s="3">
        <v>282.6456373610647</v>
      </c>
      <c r="N30" s="3">
        <v>222.51836279180111</v>
      </c>
      <c r="O30" s="3">
        <v>180.14374954545116</v>
      </c>
      <c r="P30" s="3">
        <v>159.96489920512582</v>
      </c>
      <c r="Q30" s="3">
        <v>143.93336607659489</v>
      </c>
      <c r="R30" s="3">
        <v>202.1195163106066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40.651747304318505</v>
      </c>
      <c r="D34" s="2">
        <v>40.607640000000004</v>
      </c>
      <c r="E34" s="2">
        <v>32.869030000000002</v>
      </c>
      <c r="F34" s="2">
        <v>28.57067</v>
      </c>
      <c r="G34" s="2">
        <v>21.103269999999995</v>
      </c>
      <c r="H34" s="2">
        <v>27.806026461833554</v>
      </c>
      <c r="I34" s="2">
        <v>28.832000000000001</v>
      </c>
      <c r="J34" s="2">
        <v>27.442080000000001</v>
      </c>
      <c r="K34" s="2">
        <v>26.363050000000001</v>
      </c>
      <c r="L34" s="2">
        <v>28.619689999999999</v>
      </c>
      <c r="M34" s="2">
        <v>29.808453844627667</v>
      </c>
      <c r="N34" s="2">
        <v>24.194711865101663</v>
      </c>
      <c r="O34" s="2">
        <v>18.694038139986215</v>
      </c>
      <c r="P34" s="2">
        <v>17.622197696231737</v>
      </c>
      <c r="Q34" s="2">
        <v>19.77427960711799</v>
      </c>
      <c r="R34" s="2">
        <v>17.57008237694183</v>
      </c>
    </row>
    <row r="35" spans="1:18" ht="11.25" customHeight="1" x14ac:dyDescent="0.25">
      <c r="A35" s="50" t="s">
        <v>324</v>
      </c>
      <c r="B35" s="51" t="s">
        <v>325</v>
      </c>
      <c r="C35" s="2">
        <v>7.4797588322262794</v>
      </c>
      <c r="D35" s="2">
        <v>7.5423800000000227</v>
      </c>
      <c r="E35" s="2">
        <v>3.1479299999999921</v>
      </c>
      <c r="F35" s="2">
        <v>4.3287599999999955</v>
      </c>
      <c r="G35" s="2">
        <v>4.2350099999999813</v>
      </c>
      <c r="H35" s="2">
        <v>2.1020781939079223</v>
      </c>
      <c r="I35" s="2">
        <v>3.1392199999999821</v>
      </c>
      <c r="J35" s="2">
        <v>5.1899299999999648</v>
      </c>
      <c r="K35" s="2">
        <v>4.1877099999999974</v>
      </c>
      <c r="L35" s="2">
        <v>4.2067600000000001</v>
      </c>
      <c r="M35" s="2">
        <v>2.0994100710373189</v>
      </c>
      <c r="N35" s="2">
        <v>0</v>
      </c>
      <c r="O35" s="2">
        <v>1.0430103925282481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7.4797588322262794</v>
      </c>
      <c r="D36" s="1">
        <v>7.5423800000000227</v>
      </c>
      <c r="E36" s="1">
        <v>3.1479299999999921</v>
      </c>
      <c r="F36" s="1">
        <v>4.3287599999999955</v>
      </c>
      <c r="G36" s="1">
        <v>4.2350099999999813</v>
      </c>
      <c r="H36" s="1">
        <v>2.1020781939079223</v>
      </c>
      <c r="I36" s="1">
        <v>3.1392199999999821</v>
      </c>
      <c r="J36" s="1">
        <v>5.1899299999999648</v>
      </c>
      <c r="K36" s="1">
        <v>4.1877099999999974</v>
      </c>
      <c r="L36" s="1">
        <v>4.2067600000000001</v>
      </c>
      <c r="M36" s="1">
        <v>2.0994100710373189</v>
      </c>
      <c r="N36" s="1">
        <v>0</v>
      </c>
      <c r="O36" s="1">
        <v>1.0430103925282481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1.0887</v>
      </c>
      <c r="K38" s="2">
        <v>1.09049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1.0887</v>
      </c>
      <c r="K41" s="1">
        <v>1.09049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181.43114204160045</v>
      </c>
      <c r="D43" s="2">
        <v>221.39036999999999</v>
      </c>
      <c r="E43" s="2">
        <v>152.62438</v>
      </c>
      <c r="F43" s="2">
        <v>161.85598999999999</v>
      </c>
      <c r="G43" s="2">
        <v>213.14979</v>
      </c>
      <c r="H43" s="2">
        <v>179.30248007594199</v>
      </c>
      <c r="I43" s="2">
        <v>176.06385</v>
      </c>
      <c r="J43" s="2">
        <v>173.83817999999997</v>
      </c>
      <c r="K43" s="2">
        <v>138.03649999999996</v>
      </c>
      <c r="L43" s="2">
        <v>117.62460999999999</v>
      </c>
      <c r="M43" s="2">
        <v>134.1805951900233</v>
      </c>
      <c r="N43" s="2">
        <v>111.38442091173206</v>
      </c>
      <c r="O43" s="2">
        <v>102.12879393038826</v>
      </c>
      <c r="P43" s="2">
        <v>100.31066592427236</v>
      </c>
      <c r="Q43" s="2">
        <v>96.452627304686246</v>
      </c>
      <c r="R43" s="2">
        <v>161.62073196004459</v>
      </c>
    </row>
    <row r="44" spans="1:18" ht="11.25" customHeight="1" x14ac:dyDescent="0.25">
      <c r="A44" s="50" t="s">
        <v>328</v>
      </c>
      <c r="B44" s="51" t="s">
        <v>61</v>
      </c>
      <c r="C44" s="2">
        <v>335.34351902931661</v>
      </c>
      <c r="D44" s="2">
        <v>273.14581999999996</v>
      </c>
      <c r="E44" s="2">
        <v>247.49860000000007</v>
      </c>
      <c r="F44" s="2">
        <v>220.68988000000004</v>
      </c>
      <c r="G44" s="2">
        <v>227.40543000000002</v>
      </c>
      <c r="H44" s="2">
        <v>216.87924891185864</v>
      </c>
      <c r="I44" s="2">
        <v>236.07148000000001</v>
      </c>
      <c r="J44" s="2">
        <v>197.78943000000004</v>
      </c>
      <c r="K44" s="2">
        <v>120.60988999999999</v>
      </c>
      <c r="L44" s="2">
        <v>107.23745</v>
      </c>
      <c r="M44" s="2">
        <v>115.60179583883709</v>
      </c>
      <c r="N44" s="2">
        <v>86.939230014967407</v>
      </c>
      <c r="O44" s="2">
        <v>58.277907082548424</v>
      </c>
      <c r="P44" s="2">
        <v>42.032035584621731</v>
      </c>
      <c r="Q44" s="2">
        <v>27.706459164790662</v>
      </c>
      <c r="R44" s="2">
        <v>22.928701973620189</v>
      </c>
    </row>
    <row r="45" spans="1:18" ht="11.25" customHeight="1" x14ac:dyDescent="0.25">
      <c r="A45" s="50" t="s">
        <v>329</v>
      </c>
      <c r="B45" s="51" t="s">
        <v>330</v>
      </c>
      <c r="C45" s="2">
        <v>0.97855541921611533</v>
      </c>
      <c r="D45" s="2">
        <v>1.96909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0.95538241653932765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0.97855541921611533</v>
      </c>
      <c r="D51" s="1">
        <v>1.96909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0.95538241653932765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477.25408711559965</v>
      </c>
      <c r="D52" s="4">
        <v>487.6495900000001</v>
      </c>
      <c r="E52" s="4">
        <v>510.64447999999987</v>
      </c>
      <c r="F52" s="4">
        <v>564.54192999999987</v>
      </c>
      <c r="G52" s="4">
        <v>764.2659000000001</v>
      </c>
      <c r="H52" s="4">
        <v>779.58838971984221</v>
      </c>
      <c r="I52" s="4">
        <v>604.20460999999989</v>
      </c>
      <c r="J52" s="4">
        <v>572.89639000000011</v>
      </c>
      <c r="K52" s="4">
        <v>715.55834000000004</v>
      </c>
      <c r="L52" s="4">
        <v>579.24391000000003</v>
      </c>
      <c r="M52" s="4">
        <v>674.10374953465919</v>
      </c>
      <c r="N52" s="4">
        <v>711.69496184527236</v>
      </c>
      <c r="O52" s="4">
        <v>624.72926994571549</v>
      </c>
      <c r="P52" s="4">
        <v>632.11488386706253</v>
      </c>
      <c r="Q52" s="4">
        <v>537.11663316985187</v>
      </c>
      <c r="R52" s="4">
        <v>493.50892344269874</v>
      </c>
    </row>
    <row r="53" spans="1:18" ht="11.25" customHeight="1" x14ac:dyDescent="0.25">
      <c r="A53" s="48" t="s">
        <v>76</v>
      </c>
      <c r="B53" s="49" t="s">
        <v>77</v>
      </c>
      <c r="C53" s="3">
        <v>456.44773877294091</v>
      </c>
      <c r="D53" s="3">
        <v>468.95138000000009</v>
      </c>
      <c r="E53" s="3">
        <v>492.82765999999987</v>
      </c>
      <c r="F53" s="3">
        <v>564.54192999999987</v>
      </c>
      <c r="G53" s="3">
        <v>764.2659000000001</v>
      </c>
      <c r="H53" s="3">
        <v>779.56318501264434</v>
      </c>
      <c r="I53" s="3">
        <v>604.20460999999989</v>
      </c>
      <c r="J53" s="3">
        <v>572.89639000000011</v>
      </c>
      <c r="K53" s="3">
        <v>715.55834000000004</v>
      </c>
      <c r="L53" s="3">
        <v>579.24391000000003</v>
      </c>
      <c r="M53" s="3">
        <v>674.10374953465919</v>
      </c>
      <c r="N53" s="3">
        <v>711.69496184527236</v>
      </c>
      <c r="O53" s="3">
        <v>624.72926994571549</v>
      </c>
      <c r="P53" s="3">
        <v>632.11488386706253</v>
      </c>
      <c r="Q53" s="3">
        <v>537.11663316985187</v>
      </c>
      <c r="R53" s="3">
        <v>493.50892344269874</v>
      </c>
    </row>
    <row r="54" spans="1:18" ht="11.25" customHeight="1" x14ac:dyDescent="0.25">
      <c r="A54" s="48" t="s">
        <v>331</v>
      </c>
      <c r="B54" s="49" t="s">
        <v>332</v>
      </c>
      <c r="C54" s="3">
        <v>20.806348342658737</v>
      </c>
      <c r="D54" s="3">
        <v>18.69821</v>
      </c>
      <c r="E54" s="3">
        <v>17.81682</v>
      </c>
      <c r="F54" s="3">
        <v>0</v>
      </c>
      <c r="G54" s="3">
        <v>0</v>
      </c>
      <c r="H54" s="3">
        <v>2.5204707197908963E-2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20.7346844274612</v>
      </c>
      <c r="D55" s="2">
        <v>18.596779999999999</v>
      </c>
      <c r="E55" s="2">
        <v>17.81682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7.166391519753551E-2</v>
      </c>
      <c r="D57" s="2">
        <v>0.10143000000000001</v>
      </c>
      <c r="E57" s="2">
        <v>0</v>
      </c>
      <c r="F57" s="2">
        <v>0</v>
      </c>
      <c r="G57" s="2">
        <v>0</v>
      </c>
      <c r="H57" s="2">
        <v>2.5204707197908963E-2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67.114103477052907</v>
      </c>
      <c r="D60" s="4">
        <v>61.407480000000014</v>
      </c>
      <c r="E60" s="4">
        <v>59.908000000000001</v>
      </c>
      <c r="F60" s="4">
        <v>90.494120000000009</v>
      </c>
      <c r="G60" s="4">
        <v>138.20930000000001</v>
      </c>
      <c r="H60" s="4">
        <v>162.50850849264194</v>
      </c>
      <c r="I60" s="4">
        <v>199.18691999999999</v>
      </c>
      <c r="J60" s="4">
        <v>461.43189999999993</v>
      </c>
      <c r="K60" s="4">
        <v>436.18731000000008</v>
      </c>
      <c r="L60" s="4">
        <v>410.31304999999998</v>
      </c>
      <c r="M60" s="4">
        <v>452.14057852812442</v>
      </c>
      <c r="N60" s="4">
        <v>471.39929463322426</v>
      </c>
      <c r="O60" s="4">
        <v>529.55774081991581</v>
      </c>
      <c r="P60" s="4">
        <v>517.51297340925225</v>
      </c>
      <c r="Q60" s="4">
        <v>459.61110549810951</v>
      </c>
      <c r="R60" s="4">
        <v>453.35331460490096</v>
      </c>
    </row>
    <row r="61" spans="1:18" ht="11.25" customHeight="1" x14ac:dyDescent="0.25">
      <c r="A61" s="46" t="s">
        <v>89</v>
      </c>
      <c r="B61" s="47" t="s">
        <v>90</v>
      </c>
      <c r="C61" s="4">
        <v>3213.295397988732</v>
      </c>
      <c r="D61" s="4">
        <v>2877.0770699999998</v>
      </c>
      <c r="E61" s="4">
        <v>3017.8709499999995</v>
      </c>
      <c r="F61" s="4">
        <v>3348.2717400000006</v>
      </c>
      <c r="G61" s="4">
        <v>3589.1176399999999</v>
      </c>
      <c r="H61" s="4">
        <v>3053.1259674542325</v>
      </c>
      <c r="I61" s="4">
        <v>2734.74602</v>
      </c>
      <c r="J61" s="4">
        <v>3129.0026899999989</v>
      </c>
      <c r="K61" s="4">
        <v>2939.4733799999999</v>
      </c>
      <c r="L61" s="4">
        <v>3223.8205300000004</v>
      </c>
      <c r="M61" s="4">
        <v>3654.1178572520325</v>
      </c>
      <c r="N61" s="4">
        <v>3795.6767087458461</v>
      </c>
      <c r="O61" s="4">
        <v>3783.9604233295822</v>
      </c>
      <c r="P61" s="4">
        <v>4108.6567630814752</v>
      </c>
      <c r="Q61" s="4">
        <v>4512.6205856418728</v>
      </c>
      <c r="R61" s="4">
        <v>4663.6349815860694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3213.295397988732</v>
      </c>
      <c r="D68" s="3">
        <v>2877.0770699999998</v>
      </c>
      <c r="E68" s="3">
        <v>3017.8709499999995</v>
      </c>
      <c r="F68" s="3">
        <v>3348.2717400000006</v>
      </c>
      <c r="G68" s="3">
        <v>3589.1176399999999</v>
      </c>
      <c r="H68" s="3">
        <v>3053.1259674542325</v>
      </c>
      <c r="I68" s="3">
        <v>2734.74602</v>
      </c>
      <c r="J68" s="3">
        <v>3129.0026899999989</v>
      </c>
      <c r="K68" s="3">
        <v>2939.4733799999999</v>
      </c>
      <c r="L68" s="3">
        <v>3223.8205300000004</v>
      </c>
      <c r="M68" s="3">
        <v>3654.0700879778901</v>
      </c>
      <c r="N68" s="3">
        <v>3795.6767087458461</v>
      </c>
      <c r="O68" s="3">
        <v>3783.9365365617705</v>
      </c>
      <c r="P68" s="3">
        <v>4108.6328802320058</v>
      </c>
      <c r="Q68" s="3">
        <v>4512.5967000734954</v>
      </c>
      <c r="R68" s="3">
        <v>4663.6110969964066</v>
      </c>
    </row>
    <row r="69" spans="1:18" ht="11.25" customHeight="1" x14ac:dyDescent="0.25">
      <c r="A69" s="50" t="s">
        <v>559</v>
      </c>
      <c r="B69" s="51" t="s">
        <v>101</v>
      </c>
      <c r="C69" s="2">
        <v>3212.5549597725035</v>
      </c>
      <c r="D69" s="2">
        <v>2876.97685</v>
      </c>
      <c r="E69" s="2">
        <v>3017.7709399999994</v>
      </c>
      <c r="F69" s="2">
        <v>3348.1719200000007</v>
      </c>
      <c r="G69" s="2">
        <v>3589.1176399999999</v>
      </c>
      <c r="H69" s="2">
        <v>3052.6961301482806</v>
      </c>
      <c r="I69" s="2">
        <v>2731.7427699999998</v>
      </c>
      <c r="J69" s="2">
        <v>3126.9060399999989</v>
      </c>
      <c r="K69" s="2">
        <v>2938.1744399999998</v>
      </c>
      <c r="L69" s="2">
        <v>3223.2201100000002</v>
      </c>
      <c r="M69" s="2">
        <v>3653.8071177702464</v>
      </c>
      <c r="N69" s="2">
        <v>3795.5572688306775</v>
      </c>
      <c r="O69" s="2">
        <v>3783.1949270031591</v>
      </c>
      <c r="P69" s="2">
        <v>4107.8204085120515</v>
      </c>
      <c r="Q69" s="2">
        <v>4511.9998403969885</v>
      </c>
      <c r="R69" s="2">
        <v>4661.6044721767767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0.7165525666778424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2.3884557521492329E-2</v>
      </c>
      <c r="N71" s="2">
        <v>4.7768934756125869E-2</v>
      </c>
      <c r="O71" s="2">
        <v>0.33438382893109109</v>
      </c>
      <c r="P71" s="2">
        <v>0.59712085911808754</v>
      </c>
      <c r="Q71" s="2">
        <v>0.33437929932457117</v>
      </c>
      <c r="R71" s="2">
        <v>1.480818435847552</v>
      </c>
    </row>
    <row r="72" spans="1:18" ht="11.25" customHeight="1" x14ac:dyDescent="0.25">
      <c r="A72" s="55" t="s">
        <v>104</v>
      </c>
      <c r="B72" s="51" t="s">
        <v>105</v>
      </c>
      <c r="C72" s="2">
        <v>2.3885649550610344E-2</v>
      </c>
      <c r="D72" s="2">
        <v>0.10022</v>
      </c>
      <c r="E72" s="2">
        <v>0.10001</v>
      </c>
      <c r="F72" s="2">
        <v>0</v>
      </c>
      <c r="G72" s="2">
        <v>0</v>
      </c>
      <c r="H72" s="2">
        <v>0.35818484354859403</v>
      </c>
      <c r="I72" s="2">
        <v>2.90239</v>
      </c>
      <c r="J72" s="2">
        <v>0.89848000000000006</v>
      </c>
      <c r="K72" s="2">
        <v>1.0991899999999999</v>
      </c>
      <c r="L72" s="2">
        <v>0</v>
      </c>
      <c r="M72" s="2">
        <v>0</v>
      </c>
      <c r="N72" s="2">
        <v>4.7770312767385636E-2</v>
      </c>
      <c r="O72" s="2">
        <v>0.11938687052937692</v>
      </c>
      <c r="P72" s="2">
        <v>4.7769056167910148E-2</v>
      </c>
      <c r="Q72" s="2">
        <v>2.3884530378023849E-2</v>
      </c>
      <c r="R72" s="2">
        <v>0.23884645392624992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9.9820000000000006E-2</v>
      </c>
      <c r="G73" s="2">
        <v>0</v>
      </c>
      <c r="H73" s="2">
        <v>7.1652462403182363E-2</v>
      </c>
      <c r="I73" s="2">
        <v>0.10086000000000001</v>
      </c>
      <c r="J73" s="2">
        <v>1.19817</v>
      </c>
      <c r="K73" s="2">
        <v>0.19975000000000001</v>
      </c>
      <c r="L73" s="2">
        <v>0.60041999999999995</v>
      </c>
      <c r="M73" s="2">
        <v>0.23908565012253444</v>
      </c>
      <c r="N73" s="2">
        <v>2.3900667645114341E-2</v>
      </c>
      <c r="O73" s="2">
        <v>0.28783885915089519</v>
      </c>
      <c r="P73" s="2">
        <v>0.16758180466763162</v>
      </c>
      <c r="Q73" s="2">
        <v>0.23859584680401613</v>
      </c>
      <c r="R73" s="2">
        <v>0.28695992985621349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9.9820000000000006E-2</v>
      </c>
      <c r="G77" s="1">
        <v>0</v>
      </c>
      <c r="H77" s="1">
        <v>7.1652462403182363E-2</v>
      </c>
      <c r="I77" s="1">
        <v>0.10086000000000001</v>
      </c>
      <c r="J77" s="1">
        <v>1.19817</v>
      </c>
      <c r="K77" s="1">
        <v>0.19975000000000001</v>
      </c>
      <c r="L77" s="1">
        <v>0.60041999999999995</v>
      </c>
      <c r="M77" s="1">
        <v>0.23908565012253444</v>
      </c>
      <c r="N77" s="1">
        <v>2.3900667645114341E-2</v>
      </c>
      <c r="O77" s="1">
        <v>0.28783885915089519</v>
      </c>
      <c r="P77" s="1">
        <v>0.16758180466763162</v>
      </c>
      <c r="Q77" s="1">
        <v>0.23859584680401613</v>
      </c>
      <c r="R77" s="1">
        <v>0.28695992985621349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4.7769274142576368E-2</v>
      </c>
      <c r="N78" s="3">
        <v>0</v>
      </c>
      <c r="O78" s="3">
        <v>2.3886767811549105E-2</v>
      </c>
      <c r="P78" s="3">
        <v>2.3882849469766092E-2</v>
      </c>
      <c r="Q78" s="3">
        <v>2.3885568377511886E-2</v>
      </c>
      <c r="R78" s="3">
        <v>2.3884589662749998E-2</v>
      </c>
    </row>
    <row r="79" spans="1:18" ht="11.25" customHeight="1" x14ac:dyDescent="0.25">
      <c r="A79" s="59" t="s">
        <v>117</v>
      </c>
      <c r="B79" s="47" t="s">
        <v>118</v>
      </c>
      <c r="C79" s="4">
        <v>1925.7774486329274</v>
      </c>
      <c r="D79" s="4">
        <v>1991.5275799999999</v>
      </c>
      <c r="E79" s="4">
        <v>2055.6349</v>
      </c>
      <c r="F79" s="4">
        <v>2085.8273199999999</v>
      </c>
      <c r="G79" s="4">
        <v>2210.9544199999996</v>
      </c>
      <c r="H79" s="4">
        <v>2351.7466986444474</v>
      </c>
      <c r="I79" s="4">
        <v>2382.0101300000001</v>
      </c>
      <c r="J79" s="4">
        <v>2420.0426600000001</v>
      </c>
      <c r="K79" s="4">
        <v>2362.8799799999997</v>
      </c>
      <c r="L79" s="4">
        <v>2086.8071800000002</v>
      </c>
      <c r="M79" s="4">
        <v>2129.997103716395</v>
      </c>
      <c r="N79" s="4">
        <v>2093.8365687047494</v>
      </c>
      <c r="O79" s="4">
        <v>2036.0279271129348</v>
      </c>
      <c r="P79" s="4">
        <v>2020.2693773048356</v>
      </c>
      <c r="Q79" s="4">
        <v>1987.0675436724036</v>
      </c>
      <c r="R79" s="4">
        <v>2035.4364203027114</v>
      </c>
    </row>
    <row r="80" spans="1:18" ht="11.25" customHeight="1" x14ac:dyDescent="0.25">
      <c r="A80" s="59" t="s">
        <v>560</v>
      </c>
      <c r="B80" s="47">
        <v>7200</v>
      </c>
      <c r="C80" s="4">
        <v>50.610551789551565</v>
      </c>
      <c r="D80" s="4">
        <v>56.767179999999996</v>
      </c>
      <c r="E80" s="4">
        <v>58.005709999999993</v>
      </c>
      <c r="F80" s="4">
        <v>70.335440000000006</v>
      </c>
      <c r="G80" s="4">
        <v>58.388550000000002</v>
      </c>
      <c r="H80" s="4">
        <v>54.074538447040915</v>
      </c>
      <c r="I80" s="4">
        <v>106.02809999999999</v>
      </c>
      <c r="J80" s="4">
        <v>49.707659999999997</v>
      </c>
      <c r="K80" s="4">
        <v>51.291799999999995</v>
      </c>
      <c r="L80" s="4">
        <v>61.078209999999999</v>
      </c>
      <c r="M80" s="4">
        <v>16.982254956923079</v>
      </c>
      <c r="N80" s="4">
        <v>21.066082265031827</v>
      </c>
      <c r="O80" s="4">
        <v>26.033269298802345</v>
      </c>
      <c r="P80" s="4">
        <v>17.674323174757056</v>
      </c>
      <c r="Q80" s="4">
        <v>40.745709142073196</v>
      </c>
      <c r="R80" s="4">
        <v>36.519526547433685</v>
      </c>
    </row>
    <row r="81" spans="1:18" ht="11.25" customHeight="1" x14ac:dyDescent="0.25">
      <c r="A81" s="48" t="s">
        <v>119</v>
      </c>
      <c r="B81" s="49" t="s">
        <v>120</v>
      </c>
      <c r="C81" s="3">
        <v>50.586666084454507</v>
      </c>
      <c r="D81" s="3">
        <v>56.767179999999996</v>
      </c>
      <c r="E81" s="3">
        <v>58.005709999999993</v>
      </c>
      <c r="F81" s="3">
        <v>70.335440000000006</v>
      </c>
      <c r="G81" s="3">
        <v>58.388550000000002</v>
      </c>
      <c r="H81" s="3">
        <v>53.764110908974089</v>
      </c>
      <c r="I81" s="3">
        <v>105.42716</v>
      </c>
      <c r="J81" s="3">
        <v>49.507269999999998</v>
      </c>
      <c r="K81" s="3">
        <v>51.191159999999996</v>
      </c>
      <c r="L81" s="3">
        <v>61.078209999999999</v>
      </c>
      <c r="M81" s="3">
        <v>16.982254956923079</v>
      </c>
      <c r="N81" s="3">
        <v>21.018311049489647</v>
      </c>
      <c r="O81" s="3">
        <v>25.93775981765949</v>
      </c>
      <c r="P81" s="3">
        <v>17.626554115761451</v>
      </c>
      <c r="Q81" s="3">
        <v>40.745709142073196</v>
      </c>
      <c r="R81" s="3">
        <v>36.304565260359439</v>
      </c>
    </row>
    <row r="82" spans="1:18" ht="11.25" customHeight="1" x14ac:dyDescent="0.25">
      <c r="A82" s="48" t="s">
        <v>121</v>
      </c>
      <c r="B82" s="49" t="s">
        <v>122</v>
      </c>
      <c r="C82" s="3">
        <v>2.3885705097056981E-2</v>
      </c>
      <c r="D82" s="3">
        <v>0</v>
      </c>
      <c r="E82" s="3">
        <v>0</v>
      </c>
      <c r="F82" s="3">
        <v>0</v>
      </c>
      <c r="G82" s="3">
        <v>0</v>
      </c>
      <c r="H82" s="3">
        <v>0.3104275380668261</v>
      </c>
      <c r="I82" s="3">
        <v>0.60094000000000003</v>
      </c>
      <c r="J82" s="3">
        <v>0.20039000000000001</v>
      </c>
      <c r="K82" s="3">
        <v>0.10063999999999999</v>
      </c>
      <c r="L82" s="3">
        <v>0</v>
      </c>
      <c r="M82" s="3">
        <v>0</v>
      </c>
      <c r="N82" s="3">
        <v>4.7771215542180383E-2</v>
      </c>
      <c r="O82" s="3">
        <v>9.550948114285672E-2</v>
      </c>
      <c r="P82" s="3">
        <v>4.7769058995606364E-2</v>
      </c>
      <c r="Q82" s="3">
        <v>0</v>
      </c>
      <c r="R82" s="3">
        <v>0.21496128707424669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355</v>
      </c>
      <c r="B1" s="43" t="s">
        <v>280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3689.7149025422941</v>
      </c>
      <c r="D2" s="30">
        <v>3553.3325500000001</v>
      </c>
      <c r="E2" s="30">
        <v>3604.8227000000002</v>
      </c>
      <c r="F2" s="30">
        <v>3437.2242700000002</v>
      </c>
      <c r="G2" s="30">
        <v>3343.0840500000004</v>
      </c>
      <c r="H2" s="30">
        <v>3247.4147685387939</v>
      </c>
      <c r="I2" s="30">
        <v>3110.4429</v>
      </c>
      <c r="J2" s="30">
        <v>3207.33169</v>
      </c>
      <c r="K2" s="30">
        <v>3388.1873600000004</v>
      </c>
      <c r="L2" s="30">
        <v>2766.1501600000001</v>
      </c>
      <c r="M2" s="30">
        <v>3238.2836004800565</v>
      </c>
      <c r="N2" s="30">
        <v>3156.8383893360096</v>
      </c>
      <c r="O2" s="30">
        <v>3106.9452388552377</v>
      </c>
      <c r="P2" s="30">
        <v>3258.0385010424334</v>
      </c>
      <c r="Q2" s="30">
        <v>3193.1591555316945</v>
      </c>
      <c r="R2" s="30">
        <v>3368.5540474281161</v>
      </c>
    </row>
    <row r="3" spans="1:18" ht="11.25" customHeight="1" x14ac:dyDescent="0.25">
      <c r="A3" s="46" t="s">
        <v>4</v>
      </c>
      <c r="B3" s="47" t="s">
        <v>5</v>
      </c>
      <c r="C3" s="4">
        <v>315.64072681297273</v>
      </c>
      <c r="D3" s="4">
        <v>171.69740999999999</v>
      </c>
      <c r="E3" s="4">
        <v>183.84591</v>
      </c>
      <c r="F3" s="4">
        <v>208.71897000000001</v>
      </c>
      <c r="G3" s="4">
        <v>303.14853000000005</v>
      </c>
      <c r="H3" s="4">
        <v>186.80633822624685</v>
      </c>
      <c r="I3" s="4">
        <v>161.48736000000002</v>
      </c>
      <c r="J3" s="4">
        <v>159.11452</v>
      </c>
      <c r="K3" s="4">
        <v>160.09499</v>
      </c>
      <c r="L3" s="4">
        <v>134.40561000000002</v>
      </c>
      <c r="M3" s="4">
        <v>152.47225432167596</v>
      </c>
      <c r="N3" s="4">
        <v>184.51162607363432</v>
      </c>
      <c r="O3" s="4">
        <v>163.75106362213765</v>
      </c>
      <c r="P3" s="4">
        <v>184.17401569422398</v>
      </c>
      <c r="Q3" s="4">
        <v>174.71086047308202</v>
      </c>
      <c r="R3" s="4">
        <v>176.69232736559621</v>
      </c>
    </row>
    <row r="4" spans="1:18" ht="11.25" customHeight="1" x14ac:dyDescent="0.25">
      <c r="A4" s="48" t="s">
        <v>304</v>
      </c>
      <c r="B4" s="49" t="s">
        <v>305</v>
      </c>
      <c r="C4" s="3">
        <v>284.45780814542138</v>
      </c>
      <c r="D4" s="3">
        <v>138.94624999999999</v>
      </c>
      <c r="E4" s="3">
        <v>132.35056</v>
      </c>
      <c r="F4" s="3">
        <v>144.56005000000002</v>
      </c>
      <c r="G4" s="3">
        <v>262.84558000000004</v>
      </c>
      <c r="H4" s="3">
        <v>137.09083879945115</v>
      </c>
      <c r="I4" s="3">
        <v>116.09274000000001</v>
      </c>
      <c r="J4" s="3">
        <v>99.675820000000002</v>
      </c>
      <c r="K4" s="3">
        <v>97.590640000000008</v>
      </c>
      <c r="L4" s="3">
        <v>82.30304000000001</v>
      </c>
      <c r="M4" s="3">
        <v>98.967762607618653</v>
      </c>
      <c r="N4" s="3">
        <v>120.35659001020066</v>
      </c>
      <c r="O4" s="3">
        <v>112.66203671808272</v>
      </c>
      <c r="P4" s="3">
        <v>132.91494116408396</v>
      </c>
      <c r="Q4" s="3">
        <v>113.97654902151898</v>
      </c>
      <c r="R4" s="3">
        <v>114.08799171474217</v>
      </c>
    </row>
    <row r="5" spans="1:18" ht="11.25" customHeight="1" x14ac:dyDescent="0.25">
      <c r="A5" s="50" t="s">
        <v>306</v>
      </c>
      <c r="B5" s="51" t="s">
        <v>307</v>
      </c>
      <c r="C5" s="2">
        <v>268.11440949413571</v>
      </c>
      <c r="D5" s="2">
        <v>117.16065</v>
      </c>
      <c r="E5" s="2">
        <v>114.67147</v>
      </c>
      <c r="F5" s="2">
        <v>115.22404000000002</v>
      </c>
      <c r="G5" s="2">
        <v>247.24361000000002</v>
      </c>
      <c r="H5" s="2">
        <v>126.20160231953271</v>
      </c>
      <c r="I5" s="2">
        <v>111.99396</v>
      </c>
      <c r="J5" s="2">
        <v>97.578019999999995</v>
      </c>
      <c r="K5" s="2">
        <v>97.590640000000008</v>
      </c>
      <c r="L5" s="2">
        <v>80.202830000000006</v>
      </c>
      <c r="M5" s="2">
        <v>96.93617793832189</v>
      </c>
      <c r="N5" s="2">
        <v>117.63376292028541</v>
      </c>
      <c r="O5" s="2">
        <v>111.30060920233691</v>
      </c>
      <c r="P5" s="2">
        <v>130.88470790877227</v>
      </c>
      <c r="Q5" s="2">
        <v>111.94460700216364</v>
      </c>
      <c r="R5" s="2">
        <v>112.74929130143036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0.69918999999999998</v>
      </c>
      <c r="G6" s="1">
        <v>6.0998800000000006</v>
      </c>
      <c r="H6" s="1">
        <v>4.6352133632194192</v>
      </c>
      <c r="I6" s="1">
        <v>2.0986400000000001</v>
      </c>
      <c r="J6" s="1">
        <v>1.1980999999999999</v>
      </c>
      <c r="K6" s="1">
        <v>12.187200000000001</v>
      </c>
      <c r="L6" s="1">
        <v>5.9040800000000004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268.11440949413571</v>
      </c>
      <c r="D8" s="1">
        <v>117.16065</v>
      </c>
      <c r="E8" s="1">
        <v>114.67147</v>
      </c>
      <c r="F8" s="1">
        <v>114.52485000000001</v>
      </c>
      <c r="G8" s="1">
        <v>241.14373000000001</v>
      </c>
      <c r="H8" s="1">
        <v>121.56638895631329</v>
      </c>
      <c r="I8" s="1">
        <v>109.89532</v>
      </c>
      <c r="J8" s="1">
        <v>96.379919999999998</v>
      </c>
      <c r="K8" s="1">
        <v>85.403440000000003</v>
      </c>
      <c r="L8" s="1">
        <v>74.298749999999998</v>
      </c>
      <c r="M8" s="1">
        <v>96.93617793832189</v>
      </c>
      <c r="N8" s="1">
        <v>117.63376292028541</v>
      </c>
      <c r="O8" s="1">
        <v>111.30060920233691</v>
      </c>
      <c r="P8" s="1">
        <v>130.88470790877227</v>
      </c>
      <c r="Q8" s="1">
        <v>111.94460700216364</v>
      </c>
      <c r="R8" s="1">
        <v>112.74929130143036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16.343398651285643</v>
      </c>
      <c r="D11" s="2">
        <v>21.785599999999999</v>
      </c>
      <c r="E11" s="2">
        <v>17.679090000000002</v>
      </c>
      <c r="F11" s="2">
        <v>29.336010000000002</v>
      </c>
      <c r="G11" s="2">
        <v>15.60197</v>
      </c>
      <c r="H11" s="2">
        <v>10.889236479918448</v>
      </c>
      <c r="I11" s="2">
        <v>4.0987799999999996</v>
      </c>
      <c r="J11" s="2">
        <v>2.0977999999999999</v>
      </c>
      <c r="K11" s="2">
        <v>0</v>
      </c>
      <c r="L11" s="2">
        <v>2.1002100000000001</v>
      </c>
      <c r="M11" s="2">
        <v>2.0315846692967603</v>
      </c>
      <c r="N11" s="2">
        <v>2.7228270899152571</v>
      </c>
      <c r="O11" s="2">
        <v>1.3614275157458</v>
      </c>
      <c r="P11" s="2">
        <v>2.0302332553116922</v>
      </c>
      <c r="Q11" s="2">
        <v>2.0319420193553417</v>
      </c>
      <c r="R11" s="2">
        <v>1.3387004133118183</v>
      </c>
    </row>
    <row r="12" spans="1:18" ht="11.25" customHeight="1" x14ac:dyDescent="0.25">
      <c r="A12" s="52" t="s">
        <v>16</v>
      </c>
      <c r="B12" s="53" t="s">
        <v>17</v>
      </c>
      <c r="C12" s="1">
        <v>16.343398651285643</v>
      </c>
      <c r="D12" s="1">
        <v>21.785599999999999</v>
      </c>
      <c r="E12" s="1">
        <v>17.679090000000002</v>
      </c>
      <c r="F12" s="1">
        <v>29.336010000000002</v>
      </c>
      <c r="G12" s="1">
        <v>15.60197</v>
      </c>
      <c r="H12" s="1">
        <v>10.889236479918448</v>
      </c>
      <c r="I12" s="1">
        <v>4.0987799999999996</v>
      </c>
      <c r="J12" s="1">
        <v>2.0977999999999999</v>
      </c>
      <c r="K12" s="1">
        <v>0</v>
      </c>
      <c r="L12" s="1">
        <v>2.1002100000000001</v>
      </c>
      <c r="M12" s="1">
        <v>2.0315846692967603</v>
      </c>
      <c r="N12" s="1">
        <v>2.7228270899152571</v>
      </c>
      <c r="O12" s="1">
        <v>1.3614275157458</v>
      </c>
      <c r="P12" s="1">
        <v>2.0302332553116922</v>
      </c>
      <c r="Q12" s="1">
        <v>2.0319420193553417</v>
      </c>
      <c r="R12" s="1">
        <v>1.3387004133118183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31.182918667551348</v>
      </c>
      <c r="D15" s="3">
        <v>32.751159999999999</v>
      </c>
      <c r="E15" s="3">
        <v>51.495350000000002</v>
      </c>
      <c r="F15" s="3">
        <v>64.158919999999995</v>
      </c>
      <c r="G15" s="3">
        <v>40.302950000000003</v>
      </c>
      <c r="H15" s="3">
        <v>49.715499426795716</v>
      </c>
      <c r="I15" s="3">
        <v>45.394620000000003</v>
      </c>
      <c r="J15" s="3">
        <v>59.438699999999997</v>
      </c>
      <c r="K15" s="3">
        <v>62.504350000000002</v>
      </c>
      <c r="L15" s="3">
        <v>52.10257</v>
      </c>
      <c r="M15" s="3">
        <v>53.504491714057295</v>
      </c>
      <c r="N15" s="3">
        <v>64.155036063433656</v>
      </c>
      <c r="O15" s="3">
        <v>51.089026904054933</v>
      </c>
      <c r="P15" s="3">
        <v>51.259074530140033</v>
      </c>
      <c r="Q15" s="3">
        <v>60.734311451563052</v>
      </c>
      <c r="R15" s="3">
        <v>62.604335650854026</v>
      </c>
    </row>
    <row r="16" spans="1:18" ht="11.25" customHeight="1" x14ac:dyDescent="0.25">
      <c r="A16" s="50" t="s">
        <v>22</v>
      </c>
      <c r="B16" s="51" t="s">
        <v>23</v>
      </c>
      <c r="C16" s="2">
        <v>6.3455576837700871</v>
      </c>
      <c r="D16" s="2">
        <v>5.0495299999999999</v>
      </c>
      <c r="E16" s="2">
        <v>7.0305299999999997</v>
      </c>
      <c r="F16" s="2">
        <v>9.7147199999999998</v>
      </c>
      <c r="G16" s="2">
        <v>5.4002300000000005</v>
      </c>
      <c r="H16" s="2">
        <v>6.7365831359850112</v>
      </c>
      <c r="I16" s="2">
        <v>6.7015599999999989</v>
      </c>
      <c r="J16" s="2">
        <v>5.5245699999999998</v>
      </c>
      <c r="K16" s="2">
        <v>5.6011600000000001</v>
      </c>
      <c r="L16" s="2">
        <v>4.7995199999999993</v>
      </c>
      <c r="M16" s="2">
        <v>4.7774702911154359</v>
      </c>
      <c r="N16" s="2">
        <v>4.4425628318263035</v>
      </c>
      <c r="O16" s="2">
        <v>4.7524953674123243</v>
      </c>
      <c r="P16" s="2">
        <v>4.4419173247031365</v>
      </c>
      <c r="Q16" s="2">
        <v>4.1313636775603992</v>
      </c>
      <c r="R16" s="2">
        <v>6.9505881527599511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0.23930171844005205</v>
      </c>
      <c r="R17" s="2">
        <v>0.23884757974318274</v>
      </c>
    </row>
    <row r="18" spans="1:18" ht="11.25" customHeight="1" x14ac:dyDescent="0.25">
      <c r="A18" s="56" t="s">
        <v>312</v>
      </c>
      <c r="B18" s="51" t="s">
        <v>24</v>
      </c>
      <c r="C18" s="2">
        <v>24.837360983781259</v>
      </c>
      <c r="D18" s="2">
        <v>27.701629999999998</v>
      </c>
      <c r="E18" s="2">
        <v>44.464820000000003</v>
      </c>
      <c r="F18" s="2">
        <v>54.444200000000002</v>
      </c>
      <c r="G18" s="2">
        <v>34.902720000000002</v>
      </c>
      <c r="H18" s="2">
        <v>42.978916290810702</v>
      </c>
      <c r="I18" s="2">
        <v>38.693060000000003</v>
      </c>
      <c r="J18" s="2">
        <v>53.91413</v>
      </c>
      <c r="K18" s="2">
        <v>56.903190000000002</v>
      </c>
      <c r="L18" s="2">
        <v>47.303049999999999</v>
      </c>
      <c r="M18" s="2">
        <v>48.72702142294186</v>
      </c>
      <c r="N18" s="2">
        <v>59.712473231607348</v>
      </c>
      <c r="O18" s="2">
        <v>46.33653153664261</v>
      </c>
      <c r="P18" s="2">
        <v>46.817157205436899</v>
      </c>
      <c r="Q18" s="2">
        <v>56.363646055562597</v>
      </c>
      <c r="R18" s="2">
        <v>55.414899918350898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1255.0976500177558</v>
      </c>
      <c r="D21" s="4">
        <v>1279.5203099999999</v>
      </c>
      <c r="E21" s="4">
        <v>1291.6690800000001</v>
      </c>
      <c r="F21" s="4">
        <v>1140.06672</v>
      </c>
      <c r="G21" s="4">
        <v>903.69813000000022</v>
      </c>
      <c r="H21" s="4">
        <v>882.14619953234273</v>
      </c>
      <c r="I21" s="4">
        <v>845.25026000000003</v>
      </c>
      <c r="J21" s="4">
        <v>879.38441000000012</v>
      </c>
      <c r="K21" s="4">
        <v>949.60166000000004</v>
      </c>
      <c r="L21" s="4">
        <v>749.73971000000006</v>
      </c>
      <c r="M21" s="4">
        <v>750.71541852654263</v>
      </c>
      <c r="N21" s="4">
        <v>733.97721825847566</v>
      </c>
      <c r="O21" s="4">
        <v>686.35361452025643</v>
      </c>
      <c r="P21" s="4">
        <v>693.44982498109925</v>
      </c>
      <c r="Q21" s="4">
        <v>730.90126364491516</v>
      </c>
      <c r="R21" s="4">
        <v>882.44024319050084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1255.0976500177558</v>
      </c>
      <c r="D30" s="3">
        <v>1279.5203099999999</v>
      </c>
      <c r="E30" s="3">
        <v>1291.6690800000001</v>
      </c>
      <c r="F30" s="3">
        <v>1140.06672</v>
      </c>
      <c r="G30" s="3">
        <v>903.69813000000022</v>
      </c>
      <c r="H30" s="3">
        <v>882.14619953234273</v>
      </c>
      <c r="I30" s="3">
        <v>845.25026000000003</v>
      </c>
      <c r="J30" s="3">
        <v>879.38441000000012</v>
      </c>
      <c r="K30" s="3">
        <v>949.60166000000004</v>
      </c>
      <c r="L30" s="3">
        <v>749.73971000000006</v>
      </c>
      <c r="M30" s="3">
        <v>750.71541852654263</v>
      </c>
      <c r="N30" s="3">
        <v>733.97721825847566</v>
      </c>
      <c r="O30" s="3">
        <v>686.35361452025643</v>
      </c>
      <c r="P30" s="3">
        <v>693.44982498109925</v>
      </c>
      <c r="Q30" s="3">
        <v>730.90126364491516</v>
      </c>
      <c r="R30" s="3">
        <v>882.44024319050084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43.96680807346408</v>
      </c>
      <c r="D34" s="2">
        <v>51.690989999999999</v>
      </c>
      <c r="E34" s="2">
        <v>53.868649999999995</v>
      </c>
      <c r="F34" s="2">
        <v>80.357739999999993</v>
      </c>
      <c r="G34" s="2">
        <v>83.577359999999999</v>
      </c>
      <c r="H34" s="2">
        <v>71.464726579504628</v>
      </c>
      <c r="I34" s="2">
        <v>78.169049999999984</v>
      </c>
      <c r="J34" s="2">
        <v>70.17604</v>
      </c>
      <c r="K34" s="2">
        <v>86.831420000000008</v>
      </c>
      <c r="L34" s="2">
        <v>63.764260000000014</v>
      </c>
      <c r="M34" s="2">
        <v>64.90427778503603</v>
      </c>
      <c r="N34" s="2">
        <v>49.466985697294604</v>
      </c>
      <c r="O34" s="2">
        <v>34.091472522735856</v>
      </c>
      <c r="P34" s="2">
        <v>27.518938885023992</v>
      </c>
      <c r="Q34" s="2">
        <v>29.714841948359421</v>
      </c>
      <c r="R34" s="2">
        <v>48.299453191273841</v>
      </c>
    </row>
    <row r="35" spans="1:18" ht="11.25" customHeight="1" x14ac:dyDescent="0.25">
      <c r="A35" s="50" t="s">
        <v>324</v>
      </c>
      <c r="B35" s="51" t="s">
        <v>325</v>
      </c>
      <c r="C35" s="2">
        <v>1.0748556964344043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1.07847</v>
      </c>
      <c r="M35" s="2">
        <v>0</v>
      </c>
      <c r="N35" s="2">
        <v>0</v>
      </c>
      <c r="O35" s="2">
        <v>1.0509208928533553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1.0748556964344043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1.07847</v>
      </c>
      <c r="M36" s="1">
        <v>0</v>
      </c>
      <c r="N36" s="1">
        <v>0</v>
      </c>
      <c r="O36" s="1">
        <v>1.0509208928533553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1.09901</v>
      </c>
      <c r="K38" s="2">
        <v>8.4120399999999993</v>
      </c>
      <c r="L38" s="2">
        <v>7.3984399999999999</v>
      </c>
      <c r="M38" s="2">
        <v>8.4513790749772202</v>
      </c>
      <c r="N38" s="2">
        <v>8.4546987861487697</v>
      </c>
      <c r="O38" s="2">
        <v>7.3841412124210573</v>
      </c>
      <c r="P38" s="2">
        <v>10.558022574457048</v>
      </c>
      <c r="Q38" s="2">
        <v>10.560756474371768</v>
      </c>
      <c r="R38" s="2">
        <v>10.55847180069158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1.09901</v>
      </c>
      <c r="K41" s="1">
        <v>8.4120399999999993</v>
      </c>
      <c r="L41" s="1">
        <v>7.3984399999999999</v>
      </c>
      <c r="M41" s="1">
        <v>8.4513790749772202</v>
      </c>
      <c r="N41" s="1">
        <v>8.4546987861487697</v>
      </c>
      <c r="O41" s="1">
        <v>7.3841412124210573</v>
      </c>
      <c r="P41" s="1">
        <v>10.558022574457048</v>
      </c>
      <c r="Q41" s="1">
        <v>10.560756474371768</v>
      </c>
      <c r="R41" s="1">
        <v>10.55847180069158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910.08121329372568</v>
      </c>
      <c r="D43" s="2">
        <v>948.79704000000004</v>
      </c>
      <c r="E43" s="2">
        <v>969.32486000000017</v>
      </c>
      <c r="F43" s="2">
        <v>829.04198999999994</v>
      </c>
      <c r="G43" s="2">
        <v>607.52156000000025</v>
      </c>
      <c r="H43" s="2">
        <v>602.46007959701751</v>
      </c>
      <c r="I43" s="2">
        <v>532.73642999999993</v>
      </c>
      <c r="J43" s="2">
        <v>599.69589000000008</v>
      </c>
      <c r="K43" s="2">
        <v>651.21046000000001</v>
      </c>
      <c r="L43" s="2">
        <v>541.52174000000002</v>
      </c>
      <c r="M43" s="2">
        <v>541.62845670545266</v>
      </c>
      <c r="N43" s="2">
        <v>531.36220265493955</v>
      </c>
      <c r="O43" s="2">
        <v>493.36691505870908</v>
      </c>
      <c r="P43" s="2">
        <v>585.14641619255008</v>
      </c>
      <c r="Q43" s="2">
        <v>570.91557123656742</v>
      </c>
      <c r="R43" s="2">
        <v>718.85541973926036</v>
      </c>
    </row>
    <row r="44" spans="1:18" ht="11.25" customHeight="1" x14ac:dyDescent="0.25">
      <c r="A44" s="50" t="s">
        <v>328</v>
      </c>
      <c r="B44" s="51" t="s">
        <v>61</v>
      </c>
      <c r="C44" s="2">
        <v>299.97477295413171</v>
      </c>
      <c r="D44" s="2">
        <v>279.03228000000001</v>
      </c>
      <c r="E44" s="2">
        <v>268.47557</v>
      </c>
      <c r="F44" s="2">
        <v>222.46717999999998</v>
      </c>
      <c r="G44" s="2">
        <v>201.69866999999996</v>
      </c>
      <c r="H44" s="2">
        <v>194.8904016271922</v>
      </c>
      <c r="I44" s="2">
        <v>221.77220000000005</v>
      </c>
      <c r="J44" s="2">
        <v>196.79096000000001</v>
      </c>
      <c r="K44" s="2">
        <v>169.16070000000002</v>
      </c>
      <c r="L44" s="2">
        <v>125.08716000000001</v>
      </c>
      <c r="M44" s="2">
        <v>129.92502316331459</v>
      </c>
      <c r="N44" s="2">
        <v>136.61883592792211</v>
      </c>
      <c r="O44" s="2">
        <v>144.2682475480625</v>
      </c>
      <c r="P44" s="2">
        <v>64.015950382418225</v>
      </c>
      <c r="Q44" s="2">
        <v>112.73545245265365</v>
      </c>
      <c r="R44" s="2">
        <v>98.421019764724178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8.1998099999999994</v>
      </c>
      <c r="G45" s="2">
        <v>10.900539999999999</v>
      </c>
      <c r="H45" s="2">
        <v>13.330991728628451</v>
      </c>
      <c r="I45" s="2">
        <v>12.572579999999999</v>
      </c>
      <c r="J45" s="2">
        <v>11.622509999999998</v>
      </c>
      <c r="K45" s="2">
        <v>33.98704</v>
      </c>
      <c r="L45" s="2">
        <v>10.88964</v>
      </c>
      <c r="M45" s="2">
        <v>5.8062817977622103</v>
      </c>
      <c r="N45" s="2">
        <v>8.0744951921706694</v>
      </c>
      <c r="O45" s="2">
        <v>6.1919172854746183</v>
      </c>
      <c r="P45" s="2">
        <v>6.2104969466500268</v>
      </c>
      <c r="Q45" s="2">
        <v>6.9746415329630143</v>
      </c>
      <c r="R45" s="2">
        <v>6.3058786945508141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1.4996400000000001</v>
      </c>
      <c r="G49" s="1">
        <v>2.2990499999999998</v>
      </c>
      <c r="H49" s="1">
        <v>3.7507456063230333</v>
      </c>
      <c r="I49" s="1">
        <v>3.0019900000000002</v>
      </c>
      <c r="J49" s="1">
        <v>3.0023200000000001</v>
      </c>
      <c r="K49" s="1">
        <v>25.384139999999999</v>
      </c>
      <c r="L49" s="1">
        <v>2.2978700000000001</v>
      </c>
      <c r="M49" s="1">
        <v>2.2468268571883505</v>
      </c>
      <c r="N49" s="1">
        <v>4.4908670374450645</v>
      </c>
      <c r="O49" s="1">
        <v>4.495021791054473</v>
      </c>
      <c r="P49" s="1">
        <v>5.2549345525640865</v>
      </c>
      <c r="Q49" s="1">
        <v>5.2553616669982048</v>
      </c>
      <c r="R49" s="1">
        <v>4.5861354096663494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6.70017</v>
      </c>
      <c r="G51" s="1">
        <v>8.6014900000000001</v>
      </c>
      <c r="H51" s="1">
        <v>9.5802461223054181</v>
      </c>
      <c r="I51" s="1">
        <v>9.5705899999999993</v>
      </c>
      <c r="J51" s="1">
        <v>8.6201899999999991</v>
      </c>
      <c r="K51" s="1">
        <v>8.6029</v>
      </c>
      <c r="L51" s="1">
        <v>8.5917700000000004</v>
      </c>
      <c r="M51" s="1">
        <v>3.5594549405738602</v>
      </c>
      <c r="N51" s="1">
        <v>3.5836281547256039</v>
      </c>
      <c r="O51" s="1">
        <v>1.6968954944201458</v>
      </c>
      <c r="P51" s="1">
        <v>0.95556239408594079</v>
      </c>
      <c r="Q51" s="1">
        <v>1.719279865964809</v>
      </c>
      <c r="R51" s="1">
        <v>1.7197432848844645</v>
      </c>
    </row>
    <row r="52" spans="1:18" ht="11.25" customHeight="1" x14ac:dyDescent="0.25">
      <c r="A52" s="46" t="s">
        <v>74</v>
      </c>
      <c r="B52" s="47" t="s">
        <v>75</v>
      </c>
      <c r="C52" s="4">
        <v>634.80742105836146</v>
      </c>
      <c r="D52" s="4">
        <v>616.46611000000007</v>
      </c>
      <c r="E52" s="4">
        <v>654.70035999999993</v>
      </c>
      <c r="F52" s="4">
        <v>635.96420000000001</v>
      </c>
      <c r="G52" s="4">
        <v>641.82708000000002</v>
      </c>
      <c r="H52" s="4">
        <v>702.8588986202559</v>
      </c>
      <c r="I52" s="4">
        <v>560.02585999999997</v>
      </c>
      <c r="J52" s="4">
        <v>621.03914999999995</v>
      </c>
      <c r="K52" s="4">
        <v>658.14071999999999</v>
      </c>
      <c r="L52" s="4">
        <v>536.36357999999984</v>
      </c>
      <c r="M52" s="4">
        <v>610.92552583505267</v>
      </c>
      <c r="N52" s="4">
        <v>638.26835592820214</v>
      </c>
      <c r="O52" s="4">
        <v>660.01972429148725</v>
      </c>
      <c r="P52" s="4">
        <v>643.90944397644648</v>
      </c>
      <c r="Q52" s="4">
        <v>592.56779759870165</v>
      </c>
      <c r="R52" s="4">
        <v>551.42957450944255</v>
      </c>
    </row>
    <row r="53" spans="1:18" ht="11.25" customHeight="1" x14ac:dyDescent="0.25">
      <c r="A53" s="48" t="s">
        <v>76</v>
      </c>
      <c r="B53" s="49" t="s">
        <v>77</v>
      </c>
      <c r="C53" s="3">
        <v>630.10233806021404</v>
      </c>
      <c r="D53" s="3">
        <v>607.5686300000001</v>
      </c>
      <c r="E53" s="3">
        <v>646.00257999999997</v>
      </c>
      <c r="F53" s="3">
        <v>627.67177000000004</v>
      </c>
      <c r="G53" s="3">
        <v>633.42678000000001</v>
      </c>
      <c r="H53" s="3">
        <v>695.33539736036448</v>
      </c>
      <c r="I53" s="3">
        <v>554.02951999999993</v>
      </c>
      <c r="J53" s="3">
        <v>611.73608999999999</v>
      </c>
      <c r="K53" s="3">
        <v>648.04070999999999</v>
      </c>
      <c r="L53" s="3">
        <v>530.27061999999989</v>
      </c>
      <c r="M53" s="3">
        <v>602.21152087922837</v>
      </c>
      <c r="N53" s="3">
        <v>629.6940019798227</v>
      </c>
      <c r="O53" s="3">
        <v>650.1076791967206</v>
      </c>
      <c r="P53" s="3">
        <v>633.56957236692892</v>
      </c>
      <c r="Q53" s="3">
        <v>584.63655878755105</v>
      </c>
      <c r="R53" s="3">
        <v>547.17806773391294</v>
      </c>
    </row>
    <row r="54" spans="1:18" ht="11.25" customHeight="1" x14ac:dyDescent="0.25">
      <c r="A54" s="48" t="s">
        <v>331</v>
      </c>
      <c r="B54" s="49" t="s">
        <v>332</v>
      </c>
      <c r="C54" s="3">
        <v>4.7050829981474003</v>
      </c>
      <c r="D54" s="3">
        <v>8.8974799999999998</v>
      </c>
      <c r="E54" s="3">
        <v>8.6977799999999998</v>
      </c>
      <c r="F54" s="3">
        <v>8.2924299999999995</v>
      </c>
      <c r="G54" s="3">
        <v>8.4002999999999997</v>
      </c>
      <c r="H54" s="3">
        <v>7.5235012598914581</v>
      </c>
      <c r="I54" s="3">
        <v>5.99634</v>
      </c>
      <c r="J54" s="3">
        <v>9.3030600000000003</v>
      </c>
      <c r="K54" s="3">
        <v>10.100009999999999</v>
      </c>
      <c r="L54" s="3">
        <v>6.0929600000000006</v>
      </c>
      <c r="M54" s="3">
        <v>8.7140049558243149</v>
      </c>
      <c r="N54" s="3">
        <v>8.5743539483794269</v>
      </c>
      <c r="O54" s="3">
        <v>9.9120450947666523</v>
      </c>
      <c r="P54" s="3">
        <v>10.339871609517525</v>
      </c>
      <c r="Q54" s="3">
        <v>7.9312388111506431</v>
      </c>
      <c r="R54" s="3">
        <v>4.2515067755295926</v>
      </c>
    </row>
    <row r="55" spans="1:18" ht="11.25" customHeight="1" x14ac:dyDescent="0.25">
      <c r="A55" s="50" t="s">
        <v>78</v>
      </c>
      <c r="B55" s="51" t="s">
        <v>79</v>
      </c>
      <c r="C55" s="2">
        <v>4.6334366627595216</v>
      </c>
      <c r="D55" s="2">
        <v>8.8974799999999998</v>
      </c>
      <c r="E55" s="2">
        <v>8.6977799999999998</v>
      </c>
      <c r="F55" s="2">
        <v>8.2924299999999995</v>
      </c>
      <c r="G55" s="2">
        <v>8.2992399999999993</v>
      </c>
      <c r="H55" s="2">
        <v>7.3803382057896201</v>
      </c>
      <c r="I55" s="2">
        <v>5.8972499999999997</v>
      </c>
      <c r="J55" s="2">
        <v>8.9999800000000008</v>
      </c>
      <c r="K55" s="2">
        <v>10.100009999999999</v>
      </c>
      <c r="L55" s="2">
        <v>5.9918100000000001</v>
      </c>
      <c r="M55" s="2">
        <v>8.7140049558243149</v>
      </c>
      <c r="N55" s="2">
        <v>8.5743539483794269</v>
      </c>
      <c r="O55" s="2">
        <v>9.9120450947666523</v>
      </c>
      <c r="P55" s="2">
        <v>10.339871609517525</v>
      </c>
      <c r="Q55" s="2">
        <v>7.9312388111506431</v>
      </c>
      <c r="R55" s="2">
        <v>4.2515067755295926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7.1646335387878443E-2</v>
      </c>
      <c r="D57" s="2">
        <v>0</v>
      </c>
      <c r="E57" s="2">
        <v>0</v>
      </c>
      <c r="F57" s="2">
        <v>0</v>
      </c>
      <c r="G57" s="2">
        <v>0.10106</v>
      </c>
      <c r="H57" s="2">
        <v>0.14316305410183847</v>
      </c>
      <c r="I57" s="2">
        <v>9.9089999999999998E-2</v>
      </c>
      <c r="J57" s="2">
        <v>0.30308000000000002</v>
      </c>
      <c r="K57" s="2">
        <v>0</v>
      </c>
      <c r="L57" s="2">
        <v>0.10115000000000052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124.96948728354103</v>
      </c>
      <c r="D60" s="4">
        <v>116.59582999999999</v>
      </c>
      <c r="E60" s="4">
        <v>89.881799999999998</v>
      </c>
      <c r="F60" s="4">
        <v>94.616110000000006</v>
      </c>
      <c r="G60" s="4">
        <v>127.67032999999999</v>
      </c>
      <c r="H60" s="4">
        <v>101.86236917483292</v>
      </c>
      <c r="I60" s="4">
        <v>115.55924999999999</v>
      </c>
      <c r="J60" s="4">
        <v>120.25746000000001</v>
      </c>
      <c r="K60" s="4">
        <v>199.48292000000001</v>
      </c>
      <c r="L60" s="4">
        <v>69.508330000000001</v>
      </c>
      <c r="M60" s="4">
        <v>181.91587604922069</v>
      </c>
      <c r="N60" s="4">
        <v>113.97752220483184</v>
      </c>
      <c r="O60" s="4">
        <v>128.09358627302177</v>
      </c>
      <c r="P60" s="4">
        <v>127.12318780703028</v>
      </c>
      <c r="Q60" s="4">
        <v>86.871132151760818</v>
      </c>
      <c r="R60" s="4">
        <v>122.7351339473768</v>
      </c>
    </row>
    <row r="61" spans="1:18" ht="11.25" customHeight="1" x14ac:dyDescent="0.25">
      <c r="A61" s="46" t="s">
        <v>89</v>
      </c>
      <c r="B61" s="47" t="s">
        <v>90</v>
      </c>
      <c r="C61" s="4">
        <v>1.8406793068458971</v>
      </c>
      <c r="D61" s="4">
        <v>2.5976299999999997</v>
      </c>
      <c r="E61" s="4">
        <v>4.29291</v>
      </c>
      <c r="F61" s="4">
        <v>4.4951600000000003</v>
      </c>
      <c r="G61" s="4">
        <v>4.8960499999999998</v>
      </c>
      <c r="H61" s="4">
        <v>40.365931247921921</v>
      </c>
      <c r="I61" s="4">
        <v>38.012240000000006</v>
      </c>
      <c r="J61" s="4">
        <v>27.370249999999999</v>
      </c>
      <c r="K61" s="4">
        <v>40.911639999999991</v>
      </c>
      <c r="L61" s="4">
        <v>55.089149999999997</v>
      </c>
      <c r="M61" s="4">
        <v>63.420759810792759</v>
      </c>
      <c r="N61" s="4">
        <v>54.218949050086479</v>
      </c>
      <c r="O61" s="4">
        <v>50.981707653350767</v>
      </c>
      <c r="P61" s="4">
        <v>39.123072363705973</v>
      </c>
      <c r="Q61" s="4">
        <v>44.254587575818626</v>
      </c>
      <c r="R61" s="4">
        <v>73.151457886134651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2.3884677652199968E-2</v>
      </c>
      <c r="Q64" s="3">
        <v>2.3886003320073398E-2</v>
      </c>
      <c r="R64" s="3">
        <v>2.388461770027803E-2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2.3884677652199968E-2</v>
      </c>
      <c r="Q65" s="2">
        <v>2.3886003320073398E-2</v>
      </c>
      <c r="R65" s="2">
        <v>2.388461770027803E-2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1.8406793068458971</v>
      </c>
      <c r="D68" s="3">
        <v>2.5976299999999997</v>
      </c>
      <c r="E68" s="3">
        <v>4.29291</v>
      </c>
      <c r="F68" s="3">
        <v>4.4951600000000003</v>
      </c>
      <c r="G68" s="3">
        <v>4.8960499999999998</v>
      </c>
      <c r="H68" s="3">
        <v>40.365931247921921</v>
      </c>
      <c r="I68" s="3">
        <v>38.012240000000006</v>
      </c>
      <c r="J68" s="3">
        <v>27.370249999999999</v>
      </c>
      <c r="K68" s="3">
        <v>40.911639999999991</v>
      </c>
      <c r="L68" s="3">
        <v>55.089149999999997</v>
      </c>
      <c r="M68" s="3">
        <v>63.420759810792759</v>
      </c>
      <c r="N68" s="3">
        <v>54.218949050086479</v>
      </c>
      <c r="O68" s="3">
        <v>50.981707653350767</v>
      </c>
      <c r="P68" s="3">
        <v>39.099187686053774</v>
      </c>
      <c r="Q68" s="3">
        <v>44.230701572498553</v>
      </c>
      <c r="R68" s="3">
        <v>73.127573268434375</v>
      </c>
    </row>
    <row r="69" spans="1:18" ht="11.25" customHeight="1" x14ac:dyDescent="0.25">
      <c r="A69" s="50" t="s">
        <v>559</v>
      </c>
      <c r="B69" s="51" t="s">
        <v>101</v>
      </c>
      <c r="C69" s="2">
        <v>1.8406793068458971</v>
      </c>
      <c r="D69" s="2">
        <v>2.5976299999999997</v>
      </c>
      <c r="E69" s="2">
        <v>4.29291</v>
      </c>
      <c r="F69" s="2">
        <v>3.69468</v>
      </c>
      <c r="G69" s="2">
        <v>3.8009499999999998</v>
      </c>
      <c r="H69" s="2">
        <v>39.386848413031743</v>
      </c>
      <c r="I69" s="2">
        <v>36.227630000000005</v>
      </c>
      <c r="J69" s="2">
        <v>23.786960000000001</v>
      </c>
      <c r="K69" s="2">
        <v>37.711189999999995</v>
      </c>
      <c r="L69" s="2">
        <v>48.616879999999995</v>
      </c>
      <c r="M69" s="2">
        <v>57.541936059234921</v>
      </c>
      <c r="N69" s="2">
        <v>49.776060980872657</v>
      </c>
      <c r="O69" s="2">
        <v>46.897215890009235</v>
      </c>
      <c r="P69" s="2">
        <v>31.216312000367925</v>
      </c>
      <c r="Q69" s="2">
        <v>36.024798328981859</v>
      </c>
      <c r="R69" s="2">
        <v>59.330692578561852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0.35826013816627672</v>
      </c>
      <c r="O71" s="2">
        <v>0.50158234394062351</v>
      </c>
      <c r="P71" s="2">
        <v>2.5080144713003967</v>
      </c>
      <c r="Q71" s="2">
        <v>1.982296312988874</v>
      </c>
      <c r="R71" s="2">
        <v>6.7594150328505318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0.80047999999999997</v>
      </c>
      <c r="G72" s="2">
        <v>1.0951</v>
      </c>
      <c r="H72" s="2">
        <v>0.97908283489017667</v>
      </c>
      <c r="I72" s="2">
        <v>1.2804500000000001</v>
      </c>
      <c r="J72" s="2">
        <v>1.7857000000000001</v>
      </c>
      <c r="K72" s="2">
        <v>2.00223</v>
      </c>
      <c r="L72" s="2">
        <v>1.88958</v>
      </c>
      <c r="M72" s="2">
        <v>2.2703106609344963</v>
      </c>
      <c r="N72" s="2">
        <v>1.8630421979280101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0.50416000000000005</v>
      </c>
      <c r="J73" s="2">
        <v>1.79759</v>
      </c>
      <c r="K73" s="2">
        <v>1.1982200000000001</v>
      </c>
      <c r="L73" s="2">
        <v>4.5826899999999995</v>
      </c>
      <c r="M73" s="2">
        <v>3.6085130906233385</v>
      </c>
      <c r="N73" s="2">
        <v>2.2215857331195332</v>
      </c>
      <c r="O73" s="2">
        <v>3.5829094194009037</v>
      </c>
      <c r="P73" s="2">
        <v>5.3748612143854544</v>
      </c>
      <c r="Q73" s="2">
        <v>6.2236069305278203</v>
      </c>
      <c r="R73" s="2">
        <v>7.0374656570220004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0.89883999999999997</v>
      </c>
      <c r="K75" s="1">
        <v>0.89864999999999995</v>
      </c>
      <c r="L75" s="1">
        <v>1.78071</v>
      </c>
      <c r="M75" s="1">
        <v>1.7674535814474235</v>
      </c>
      <c r="N75" s="1">
        <v>1.7674730478623717</v>
      </c>
      <c r="O75" s="1">
        <v>3.5349371152524487</v>
      </c>
      <c r="P75" s="1">
        <v>5.279095635697491</v>
      </c>
      <c r="Q75" s="1">
        <v>6.1520331037774554</v>
      </c>
      <c r="R75" s="1">
        <v>7.0374656570220004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0.50416000000000005</v>
      </c>
      <c r="J77" s="1">
        <v>0.89875000000000005</v>
      </c>
      <c r="K77" s="1">
        <v>0.29957</v>
      </c>
      <c r="L77" s="1">
        <v>2.8019799999999999</v>
      </c>
      <c r="M77" s="1">
        <v>1.8410595091759152</v>
      </c>
      <c r="N77" s="1">
        <v>0.45411268525716136</v>
      </c>
      <c r="O77" s="1">
        <v>4.7972304148455158E-2</v>
      </c>
      <c r="P77" s="1">
        <v>9.576557868796344E-2</v>
      </c>
      <c r="Q77" s="1">
        <v>7.1573826750365013E-2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1356.6184209427017</v>
      </c>
      <c r="D79" s="4">
        <v>1366.45526</v>
      </c>
      <c r="E79" s="4">
        <v>1378.5311900000002</v>
      </c>
      <c r="F79" s="4">
        <v>1349.3523200000004</v>
      </c>
      <c r="G79" s="4">
        <v>1358.4381000000001</v>
      </c>
      <c r="H79" s="4">
        <v>1332.2527123586326</v>
      </c>
      <c r="I79" s="4">
        <v>1389.0046599999998</v>
      </c>
      <c r="J79" s="4">
        <v>1398.6634999999999</v>
      </c>
      <c r="K79" s="4">
        <v>1378.3621600000001</v>
      </c>
      <c r="L79" s="4">
        <v>1219.5424700000001</v>
      </c>
      <c r="M79" s="4">
        <v>1476.9708483076502</v>
      </c>
      <c r="N79" s="4">
        <v>1430.3560389234294</v>
      </c>
      <c r="O79" s="4">
        <v>1417.7216578997777</v>
      </c>
      <c r="P79" s="4">
        <v>1570.2589562199278</v>
      </c>
      <c r="Q79" s="4">
        <v>1563.853514087416</v>
      </c>
      <c r="R79" s="4">
        <v>1562.1053105290646</v>
      </c>
    </row>
    <row r="80" spans="1:18" ht="11.25" customHeight="1" x14ac:dyDescent="0.25">
      <c r="A80" s="59" t="s">
        <v>560</v>
      </c>
      <c r="B80" s="47">
        <v>7200</v>
      </c>
      <c r="C80" s="4">
        <v>0.74051712011512838</v>
      </c>
      <c r="D80" s="4">
        <v>0</v>
      </c>
      <c r="E80" s="4">
        <v>1.9014500000000001</v>
      </c>
      <c r="F80" s="4">
        <v>4.0107900000000001</v>
      </c>
      <c r="G80" s="4">
        <v>3.4058299999999999</v>
      </c>
      <c r="H80" s="4">
        <v>1.1223193785605989</v>
      </c>
      <c r="I80" s="4">
        <v>1.10327</v>
      </c>
      <c r="J80" s="4">
        <v>1.5024</v>
      </c>
      <c r="K80" s="4">
        <v>1.59327</v>
      </c>
      <c r="L80" s="4">
        <v>1.5013099999999999</v>
      </c>
      <c r="M80" s="4">
        <v>1.86291762912145</v>
      </c>
      <c r="N80" s="4">
        <v>1.5286788973497423</v>
      </c>
      <c r="O80" s="4">
        <v>2.3884595206454799E-2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0.74051712011512838</v>
      </c>
      <c r="D81" s="3">
        <v>0</v>
      </c>
      <c r="E81" s="3">
        <v>1.9014500000000001</v>
      </c>
      <c r="F81" s="3">
        <v>3.3048900000000003</v>
      </c>
      <c r="G81" s="3">
        <v>2.49926</v>
      </c>
      <c r="H81" s="3">
        <v>0.33427721101444202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2.3884595206454799E-2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0.70589999999999997</v>
      </c>
      <c r="G82" s="3">
        <v>0.90656999999999999</v>
      </c>
      <c r="H82" s="3">
        <v>0.78804216754615686</v>
      </c>
      <c r="I82" s="3">
        <v>1.10327</v>
      </c>
      <c r="J82" s="3">
        <v>1.5024</v>
      </c>
      <c r="K82" s="3">
        <v>1.59327</v>
      </c>
      <c r="L82" s="3">
        <v>1.5013099999999999</v>
      </c>
      <c r="M82" s="3">
        <v>1.86291762912145</v>
      </c>
      <c r="N82" s="3">
        <v>1.5286788973497423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354</v>
      </c>
      <c r="B1" s="43" t="s">
        <v>282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6610.4070192796698</v>
      </c>
      <c r="D2" s="30">
        <v>6862.2040595546223</v>
      </c>
      <c r="E2" s="30">
        <v>7337.9638526811896</v>
      </c>
      <c r="F2" s="30">
        <v>6434.533746494958</v>
      </c>
      <c r="G2" s="30">
        <v>6332.7620598599669</v>
      </c>
      <c r="H2" s="30">
        <v>6613.3506669451426</v>
      </c>
      <c r="I2" s="30">
        <v>6691.109953166032</v>
      </c>
      <c r="J2" s="30">
        <v>6440.2820897565425</v>
      </c>
      <c r="K2" s="30">
        <v>6911.1285627036932</v>
      </c>
      <c r="L2" s="30">
        <v>6470.7605994497108</v>
      </c>
      <c r="M2" s="30">
        <v>6142.0995348850529</v>
      </c>
      <c r="N2" s="30">
        <v>6232.3810012775193</v>
      </c>
      <c r="O2" s="30">
        <v>6709.083136869569</v>
      </c>
      <c r="P2" s="30">
        <v>6988.9572150863787</v>
      </c>
      <c r="Q2" s="30">
        <v>6762.8435008047481</v>
      </c>
      <c r="R2" s="30">
        <v>6438.3769887545732</v>
      </c>
    </row>
    <row r="3" spans="1:18" ht="11.25" customHeight="1" x14ac:dyDescent="0.25">
      <c r="A3" s="46" t="s">
        <v>4</v>
      </c>
      <c r="B3" s="47" t="s">
        <v>5</v>
      </c>
      <c r="C3" s="4">
        <v>49.063308205889115</v>
      </c>
      <c r="D3" s="4">
        <v>60.824209999999994</v>
      </c>
      <c r="E3" s="4">
        <v>48.112690000000001</v>
      </c>
      <c r="F3" s="4">
        <v>41.075850000000003</v>
      </c>
      <c r="G3" s="4">
        <v>23.921370000000003</v>
      </c>
      <c r="H3" s="4">
        <v>23.072910998989297</v>
      </c>
      <c r="I3" s="4">
        <v>30.149660000000001</v>
      </c>
      <c r="J3" s="4">
        <v>23.975950000000001</v>
      </c>
      <c r="K3" s="4">
        <v>62.656860000000009</v>
      </c>
      <c r="L3" s="4">
        <v>115.72477999999998</v>
      </c>
      <c r="M3" s="4">
        <v>27.374380678886151</v>
      </c>
      <c r="N3" s="4">
        <v>36.700179219942797</v>
      </c>
      <c r="O3" s="4">
        <v>31.434515104081171</v>
      </c>
      <c r="P3" s="4">
        <v>32.799073863643059</v>
      </c>
      <c r="Q3" s="4">
        <v>22.525970514487369</v>
      </c>
      <c r="R3" s="4">
        <v>30.762551186992582</v>
      </c>
    </row>
    <row r="4" spans="1:18" ht="11.25" customHeight="1" x14ac:dyDescent="0.25">
      <c r="A4" s="48" t="s">
        <v>304</v>
      </c>
      <c r="B4" s="49" t="s">
        <v>305</v>
      </c>
      <c r="C4" s="3">
        <v>30.992166918063894</v>
      </c>
      <c r="D4" s="3">
        <v>47.417159999999996</v>
      </c>
      <c r="E4" s="3">
        <v>35.80265</v>
      </c>
      <c r="F4" s="3">
        <v>22.590260000000001</v>
      </c>
      <c r="G4" s="3">
        <v>15.621560000000001</v>
      </c>
      <c r="H4" s="3">
        <v>15.350634408274368</v>
      </c>
      <c r="I4" s="3">
        <v>21.459060000000001</v>
      </c>
      <c r="J4" s="3">
        <v>17.39489</v>
      </c>
      <c r="K4" s="3">
        <v>48.089360000000006</v>
      </c>
      <c r="L4" s="3">
        <v>96.455389999999994</v>
      </c>
      <c r="M4" s="3">
        <v>17.747237821914208</v>
      </c>
      <c r="N4" s="3">
        <v>18.01702001436734</v>
      </c>
      <c r="O4" s="3">
        <v>17.043103485648725</v>
      </c>
      <c r="P4" s="3">
        <v>19.505290930635329</v>
      </c>
      <c r="Q4" s="3">
        <v>15.050042783035728</v>
      </c>
      <c r="R4" s="3">
        <v>19.345838619262601</v>
      </c>
    </row>
    <row r="5" spans="1:18" ht="11.25" customHeight="1" x14ac:dyDescent="0.25">
      <c r="A5" s="50" t="s">
        <v>306</v>
      </c>
      <c r="B5" s="51" t="s">
        <v>307</v>
      </c>
      <c r="C5" s="2">
        <v>26.215310690982356</v>
      </c>
      <c r="D5" s="2">
        <v>39.302839999999996</v>
      </c>
      <c r="E5" s="2">
        <v>30.401599999999998</v>
      </c>
      <c r="F5" s="2">
        <v>19.191090000000003</v>
      </c>
      <c r="G5" s="2">
        <v>13.521990000000001</v>
      </c>
      <c r="H5" s="2">
        <v>14.009713532835796</v>
      </c>
      <c r="I5" s="2">
        <v>11.88471</v>
      </c>
      <c r="J5" s="2">
        <v>9.1984300000000001</v>
      </c>
      <c r="K5" s="2">
        <v>39.293620000000004</v>
      </c>
      <c r="L5" s="2">
        <v>28.037210000000002</v>
      </c>
      <c r="M5" s="2">
        <v>13.662677711482297</v>
      </c>
      <c r="N5" s="2">
        <v>15.291569674420785</v>
      </c>
      <c r="O5" s="2">
        <v>12.962696519678932</v>
      </c>
      <c r="P5" s="2">
        <v>15.421009985754555</v>
      </c>
      <c r="Q5" s="2">
        <v>12.327104323866092</v>
      </c>
      <c r="R5" s="2">
        <v>16.622923766692889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0.69932000000000005</v>
      </c>
      <c r="H6" s="1">
        <v>0.65545112868790922</v>
      </c>
      <c r="I6" s="1">
        <v>0.69876000000000005</v>
      </c>
      <c r="J6" s="1">
        <v>1.20021</v>
      </c>
      <c r="K6" s="1">
        <v>1.3968799999999999</v>
      </c>
      <c r="L6" s="1">
        <v>0.63607000000000002</v>
      </c>
      <c r="M6" s="1">
        <v>0.66880976068468723</v>
      </c>
      <c r="N6" s="1">
        <v>0.69247022218351018</v>
      </c>
      <c r="O6" s="1">
        <v>0.66853112061825104</v>
      </c>
      <c r="P6" s="1">
        <v>0.69301785218273504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26.215310690982356</v>
      </c>
      <c r="D8" s="1">
        <v>38.778469999999999</v>
      </c>
      <c r="E8" s="1">
        <v>29.90025</v>
      </c>
      <c r="F8" s="1">
        <v>18.691760000000002</v>
      </c>
      <c r="G8" s="1">
        <v>12.32306</v>
      </c>
      <c r="H8" s="1">
        <v>12.805167171433279</v>
      </c>
      <c r="I8" s="1">
        <v>10.68369</v>
      </c>
      <c r="J8" s="1">
        <v>7.4977900000000002</v>
      </c>
      <c r="K8" s="1">
        <v>37.395769999999999</v>
      </c>
      <c r="L8" s="1">
        <v>27.401140000000002</v>
      </c>
      <c r="M8" s="1">
        <v>9.1715855689332759</v>
      </c>
      <c r="N8" s="1">
        <v>11.685183228079513</v>
      </c>
      <c r="O8" s="1">
        <v>9.8823345645345473</v>
      </c>
      <c r="P8" s="1">
        <v>14.22638322332341</v>
      </c>
      <c r="Q8" s="1">
        <v>8.2646575558596798</v>
      </c>
      <c r="R8" s="1">
        <v>12.539643502955236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0.52437</v>
      </c>
      <c r="E9" s="1">
        <v>0.50134999999999996</v>
      </c>
      <c r="F9" s="1">
        <v>0.49933</v>
      </c>
      <c r="G9" s="1">
        <v>0.49961</v>
      </c>
      <c r="H9" s="1">
        <v>0.54909523271460869</v>
      </c>
      <c r="I9" s="1">
        <v>0.50226000000000004</v>
      </c>
      <c r="J9" s="1">
        <v>0.50043000000000004</v>
      </c>
      <c r="K9" s="1">
        <v>0.50097000000000003</v>
      </c>
      <c r="L9" s="1">
        <v>0</v>
      </c>
      <c r="M9" s="1">
        <v>3.8222823818643357</v>
      </c>
      <c r="N9" s="1">
        <v>2.9139162241577612</v>
      </c>
      <c r="O9" s="1">
        <v>2.4118308345261332</v>
      </c>
      <c r="P9" s="1">
        <v>0.50160891024841026</v>
      </c>
      <c r="Q9" s="1">
        <v>4.0624467680064118</v>
      </c>
      <c r="R9" s="1">
        <v>4.0832802637376515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4.7768562270815398</v>
      </c>
      <c r="D11" s="2">
        <v>8.1143199999999993</v>
      </c>
      <c r="E11" s="2">
        <v>5.4010499999999997</v>
      </c>
      <c r="F11" s="2">
        <v>3.3991699999999998</v>
      </c>
      <c r="G11" s="2">
        <v>2.0995699999999999</v>
      </c>
      <c r="H11" s="2">
        <v>1.3409208754385713</v>
      </c>
      <c r="I11" s="2">
        <v>9.5743500000000008</v>
      </c>
      <c r="J11" s="2">
        <v>8.1964600000000001</v>
      </c>
      <c r="K11" s="2">
        <v>8.7957400000000003</v>
      </c>
      <c r="L11" s="2">
        <v>8.1181800000000006</v>
      </c>
      <c r="M11" s="2">
        <v>4.0845601104319105</v>
      </c>
      <c r="N11" s="2">
        <v>2.7254503399465553</v>
      </c>
      <c r="O11" s="2">
        <v>4.080406965969793</v>
      </c>
      <c r="P11" s="2">
        <v>4.0842809448807751</v>
      </c>
      <c r="Q11" s="2">
        <v>2.7229384591696375</v>
      </c>
      <c r="R11" s="2">
        <v>2.7229148525697129</v>
      </c>
    </row>
    <row r="12" spans="1:18" ht="11.25" customHeight="1" x14ac:dyDescent="0.25">
      <c r="A12" s="52" t="s">
        <v>16</v>
      </c>
      <c r="B12" s="53" t="s">
        <v>17</v>
      </c>
      <c r="C12" s="1">
        <v>4.7768562270815398</v>
      </c>
      <c r="D12" s="1">
        <v>8.1143199999999993</v>
      </c>
      <c r="E12" s="1">
        <v>5.4010499999999997</v>
      </c>
      <c r="F12" s="1">
        <v>3.3991699999999998</v>
      </c>
      <c r="G12" s="1">
        <v>2.0995699999999999</v>
      </c>
      <c r="H12" s="1">
        <v>1.3409208754385713</v>
      </c>
      <c r="I12" s="1">
        <v>9.5743500000000008</v>
      </c>
      <c r="J12" s="1">
        <v>8.1964600000000001</v>
      </c>
      <c r="K12" s="1">
        <v>8.7957400000000003</v>
      </c>
      <c r="L12" s="1">
        <v>8.1181800000000006</v>
      </c>
      <c r="M12" s="1">
        <v>4.0845601104319105</v>
      </c>
      <c r="N12" s="1">
        <v>2.7254503399465553</v>
      </c>
      <c r="O12" s="1">
        <v>4.080406965969793</v>
      </c>
      <c r="P12" s="1">
        <v>4.0842809448807751</v>
      </c>
      <c r="Q12" s="1">
        <v>2.7229384591696375</v>
      </c>
      <c r="R12" s="1">
        <v>2.7229148525697129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60.3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18.07114128782522</v>
      </c>
      <c r="D15" s="3">
        <v>13.40705</v>
      </c>
      <c r="E15" s="3">
        <v>12.310039999999999</v>
      </c>
      <c r="F15" s="3">
        <v>18.485589999999998</v>
      </c>
      <c r="G15" s="3">
        <v>8.2998100000000008</v>
      </c>
      <c r="H15" s="3">
        <v>7.7222765907149284</v>
      </c>
      <c r="I15" s="3">
        <v>8.6905999999999999</v>
      </c>
      <c r="J15" s="3">
        <v>6.5810599999999999</v>
      </c>
      <c r="K15" s="3">
        <v>14.567499999999999</v>
      </c>
      <c r="L15" s="3">
        <v>19.269389999999994</v>
      </c>
      <c r="M15" s="3">
        <v>9.6271428569719433</v>
      </c>
      <c r="N15" s="3">
        <v>18.683159205575457</v>
      </c>
      <c r="O15" s="3">
        <v>14.391411618432445</v>
      </c>
      <c r="P15" s="3">
        <v>13.293782933007726</v>
      </c>
      <c r="Q15" s="3">
        <v>7.4759277314516401</v>
      </c>
      <c r="R15" s="3">
        <v>11.416712567729983</v>
      </c>
    </row>
    <row r="16" spans="1:18" ht="11.25" customHeight="1" x14ac:dyDescent="0.25">
      <c r="A16" s="50" t="s">
        <v>22</v>
      </c>
      <c r="B16" s="51" t="s">
        <v>23</v>
      </c>
      <c r="C16" s="2">
        <v>13.063058117048849</v>
      </c>
      <c r="D16" s="2">
        <v>9.1267099999999992</v>
      </c>
      <c r="E16" s="2">
        <v>8.9975699999999996</v>
      </c>
      <c r="F16" s="2">
        <v>14.707239999999999</v>
      </c>
      <c r="G16" s="2">
        <v>4.5007400000000004</v>
      </c>
      <c r="H16" s="2">
        <v>3.8933353146578722</v>
      </c>
      <c r="I16" s="2">
        <v>4.9164500000000002</v>
      </c>
      <c r="J16" s="2">
        <v>3.3003099999999996</v>
      </c>
      <c r="K16" s="2">
        <v>9.9017099999999996</v>
      </c>
      <c r="L16" s="2">
        <v>13.639939999999994</v>
      </c>
      <c r="M16" s="2">
        <v>3.4154184872854056</v>
      </c>
      <c r="N16" s="2">
        <v>9.6053399363141594</v>
      </c>
      <c r="O16" s="2">
        <v>8.1795329295474257</v>
      </c>
      <c r="P16" s="2">
        <v>10.904407392452592</v>
      </c>
      <c r="Q16" s="2">
        <v>4.6097769719216899</v>
      </c>
      <c r="R16" s="2">
        <v>6.6397657573281599</v>
      </c>
    </row>
    <row r="17" spans="1:18" ht="11.25" customHeight="1" x14ac:dyDescent="0.25">
      <c r="A17" s="55" t="s">
        <v>25</v>
      </c>
      <c r="B17" s="51" t="s">
        <v>26</v>
      </c>
      <c r="C17" s="2">
        <v>0.22992789201493594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4.778155278761437</v>
      </c>
      <c r="D18" s="2">
        <v>4.2803400000000007</v>
      </c>
      <c r="E18" s="2">
        <v>3.3124699999999998</v>
      </c>
      <c r="F18" s="2">
        <v>3.7783500000000001</v>
      </c>
      <c r="G18" s="2">
        <v>3.7990699999999999</v>
      </c>
      <c r="H18" s="2">
        <v>3.8289412760570558</v>
      </c>
      <c r="I18" s="2">
        <v>3.7741499999999997</v>
      </c>
      <c r="J18" s="2">
        <v>3.2807500000000003</v>
      </c>
      <c r="K18" s="2">
        <v>4.6657899999999994</v>
      </c>
      <c r="L18" s="2">
        <v>5.6294500000000003</v>
      </c>
      <c r="M18" s="2">
        <v>6.2117243696865385</v>
      </c>
      <c r="N18" s="2">
        <v>8.6002097786764509</v>
      </c>
      <c r="O18" s="2">
        <v>6.2118786888850188</v>
      </c>
      <c r="P18" s="2">
        <v>2.3893755405551342</v>
      </c>
      <c r="Q18" s="2">
        <v>2.8661507595299502</v>
      </c>
      <c r="R18" s="2">
        <v>4.7769468104018227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0.47760949058484581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4450.9884019240599</v>
      </c>
      <c r="D21" s="4">
        <v>4593.7391895546234</v>
      </c>
      <c r="E21" s="4">
        <v>5054.8381126811901</v>
      </c>
      <c r="F21" s="4">
        <v>4291.3797364949578</v>
      </c>
      <c r="G21" s="4">
        <v>4140.5527898599667</v>
      </c>
      <c r="H21" s="4">
        <v>4211.8165405429581</v>
      </c>
      <c r="I21" s="4">
        <v>4230.4158831660316</v>
      </c>
      <c r="J21" s="4">
        <v>3915.6150597565438</v>
      </c>
      <c r="K21" s="4">
        <v>3697.9593927036935</v>
      </c>
      <c r="L21" s="4">
        <v>3268.2406494497109</v>
      </c>
      <c r="M21" s="4">
        <v>3078.7759771898327</v>
      </c>
      <c r="N21" s="4">
        <v>3120.0734136389356</v>
      </c>
      <c r="O21" s="4">
        <v>2979.421344597627</v>
      </c>
      <c r="P21" s="4">
        <v>3064.4248229696032</v>
      </c>
      <c r="Q21" s="4">
        <v>3121.8915180737504</v>
      </c>
      <c r="R21" s="4">
        <v>3269.5866333971821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1.0013700000000001</v>
      </c>
      <c r="H22" s="3">
        <v>0.96714966704442928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1.0013700000000001</v>
      </c>
      <c r="H23" s="2">
        <v>0.96714966704442928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1.0013700000000001</v>
      </c>
      <c r="H24" s="1">
        <v>0.96714966704442928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4450.9884019240599</v>
      </c>
      <c r="D30" s="3">
        <v>4593.7391895546234</v>
      </c>
      <c r="E30" s="3">
        <v>5054.8381126811901</v>
      </c>
      <c r="F30" s="3">
        <v>4291.3797364949578</v>
      </c>
      <c r="G30" s="3">
        <v>4139.5514198599667</v>
      </c>
      <c r="H30" s="3">
        <v>4210.8493908759137</v>
      </c>
      <c r="I30" s="3">
        <v>4230.4158831660316</v>
      </c>
      <c r="J30" s="3">
        <v>3915.6150597565438</v>
      </c>
      <c r="K30" s="3">
        <v>3697.9593927036935</v>
      </c>
      <c r="L30" s="3">
        <v>3268.2406494497109</v>
      </c>
      <c r="M30" s="3">
        <v>3078.7759771898327</v>
      </c>
      <c r="N30" s="3">
        <v>3120.0734136389356</v>
      </c>
      <c r="O30" s="3">
        <v>2979.421344597627</v>
      </c>
      <c r="P30" s="3">
        <v>3064.4248229696032</v>
      </c>
      <c r="Q30" s="3">
        <v>3121.8915180737504</v>
      </c>
      <c r="R30" s="3">
        <v>3269.5866333971821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1.20062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1.20062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63.775877936907747</v>
      </c>
      <c r="D34" s="2">
        <v>53.515569999999997</v>
      </c>
      <c r="E34" s="2">
        <v>55.886409999999998</v>
      </c>
      <c r="F34" s="2">
        <v>47.119680000000002</v>
      </c>
      <c r="G34" s="2">
        <v>43.588329999999999</v>
      </c>
      <c r="H34" s="2">
        <v>62.751895082025982</v>
      </c>
      <c r="I34" s="2">
        <v>193.92813000000001</v>
      </c>
      <c r="J34" s="2">
        <v>65.824190000000002</v>
      </c>
      <c r="K34" s="2">
        <v>91.881550000000004</v>
      </c>
      <c r="L34" s="2">
        <v>111.59042000000001</v>
      </c>
      <c r="M34" s="2">
        <v>118.54102409017378</v>
      </c>
      <c r="N34" s="2">
        <v>93.603583772752685</v>
      </c>
      <c r="O34" s="2">
        <v>89.978407519782721</v>
      </c>
      <c r="P34" s="2">
        <v>80.943621369533034</v>
      </c>
      <c r="Q34" s="2">
        <v>98.574299483728794</v>
      </c>
      <c r="R34" s="2">
        <v>102.89364026963527</v>
      </c>
    </row>
    <row r="35" spans="1:18" ht="11.25" customHeight="1" x14ac:dyDescent="0.25">
      <c r="A35" s="50" t="s">
        <v>324</v>
      </c>
      <c r="B35" s="51" t="s">
        <v>325</v>
      </c>
      <c r="C35" s="2">
        <v>34.054230120401442</v>
      </c>
      <c r="D35" s="2">
        <v>23.320810000000222</v>
      </c>
      <c r="E35" s="2">
        <v>70.464859999999717</v>
      </c>
      <c r="F35" s="2">
        <v>32.881189999999748</v>
      </c>
      <c r="G35" s="2">
        <v>43.570419999999913</v>
      </c>
      <c r="H35" s="2">
        <v>61.621261877592254</v>
      </c>
      <c r="I35" s="2">
        <v>35.673669999999802</v>
      </c>
      <c r="J35" s="2">
        <v>54.545590000000196</v>
      </c>
      <c r="K35" s="2">
        <v>38.875660000000366</v>
      </c>
      <c r="L35" s="2">
        <v>32.757759999999799</v>
      </c>
      <c r="M35" s="2">
        <v>27.305289993201207</v>
      </c>
      <c r="N35" s="2">
        <v>26.249515394266968</v>
      </c>
      <c r="O35" s="2">
        <v>20.990325157750718</v>
      </c>
      <c r="P35" s="2">
        <v>24.10905204278351</v>
      </c>
      <c r="Q35" s="2">
        <v>24.076176396431215</v>
      </c>
      <c r="R35" s="2">
        <v>24.036060321938507</v>
      </c>
    </row>
    <row r="36" spans="1:18" ht="11.25" customHeight="1" x14ac:dyDescent="0.25">
      <c r="A36" s="57" t="s">
        <v>47</v>
      </c>
      <c r="B36" s="53" t="s">
        <v>48</v>
      </c>
      <c r="C36" s="1">
        <v>34.054230120401442</v>
      </c>
      <c r="D36" s="1">
        <v>23.320810000000222</v>
      </c>
      <c r="E36" s="1">
        <v>70.464859999999717</v>
      </c>
      <c r="F36" s="1">
        <v>32.881189999999748</v>
      </c>
      <c r="G36" s="1">
        <v>43.570419999999913</v>
      </c>
      <c r="H36" s="1">
        <v>61.621261877592254</v>
      </c>
      <c r="I36" s="1">
        <v>35.673669999999802</v>
      </c>
      <c r="J36" s="1">
        <v>54.545590000000196</v>
      </c>
      <c r="K36" s="1">
        <v>38.875660000000366</v>
      </c>
      <c r="L36" s="1">
        <v>32.757759999999799</v>
      </c>
      <c r="M36" s="1">
        <v>27.305289993201207</v>
      </c>
      <c r="N36" s="1">
        <v>26.249515394266968</v>
      </c>
      <c r="O36" s="1">
        <v>20.990325157750718</v>
      </c>
      <c r="P36" s="1">
        <v>24.10905204278351</v>
      </c>
      <c r="Q36" s="1">
        <v>24.076176396431215</v>
      </c>
      <c r="R36" s="1">
        <v>24.036060321938507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1.04999</v>
      </c>
      <c r="E38" s="2">
        <v>1.0336700000000001</v>
      </c>
      <c r="F38" s="2">
        <v>1.00061</v>
      </c>
      <c r="G38" s="2">
        <v>1.01613</v>
      </c>
      <c r="H38" s="2">
        <v>0</v>
      </c>
      <c r="I38" s="2">
        <v>1.0511299999999999</v>
      </c>
      <c r="J38" s="2">
        <v>0</v>
      </c>
      <c r="K38" s="2">
        <v>1.0004200000000054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1.04999</v>
      </c>
      <c r="E41" s="1">
        <v>1.0336700000000001</v>
      </c>
      <c r="F41" s="1">
        <v>1.00061</v>
      </c>
      <c r="G41" s="1">
        <v>1.01613</v>
      </c>
      <c r="H41" s="1">
        <v>0</v>
      </c>
      <c r="I41" s="1">
        <v>1.0511299999999999</v>
      </c>
      <c r="J41" s="1">
        <v>0</v>
      </c>
      <c r="K41" s="1">
        <v>1.0004200000000054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4022.4973468055023</v>
      </c>
      <c r="D43" s="2">
        <v>4269.9408695546235</v>
      </c>
      <c r="E43" s="2">
        <v>4725.5177326811909</v>
      </c>
      <c r="F43" s="2">
        <v>4009.3732564949582</v>
      </c>
      <c r="G43" s="2">
        <v>3880.7534898599665</v>
      </c>
      <c r="H43" s="2">
        <v>3892.5302705634904</v>
      </c>
      <c r="I43" s="2">
        <v>3743.8140531660324</v>
      </c>
      <c r="J43" s="2">
        <v>3565.4960097565436</v>
      </c>
      <c r="K43" s="2">
        <v>3329.0913727036932</v>
      </c>
      <c r="L43" s="2">
        <v>2947.670909449711</v>
      </c>
      <c r="M43" s="2">
        <v>2764.3356409836374</v>
      </c>
      <c r="N43" s="2">
        <v>2845.260175021855</v>
      </c>
      <c r="O43" s="2">
        <v>2757.4987052460051</v>
      </c>
      <c r="P43" s="2">
        <v>2855.9923914715919</v>
      </c>
      <c r="Q43" s="2">
        <v>2874.7559805667506</v>
      </c>
      <c r="R43" s="2">
        <v>3013.2426307058695</v>
      </c>
    </row>
    <row r="44" spans="1:18" ht="11.25" customHeight="1" x14ac:dyDescent="0.25">
      <c r="A44" s="50" t="s">
        <v>328</v>
      </c>
      <c r="B44" s="51" t="s">
        <v>61</v>
      </c>
      <c r="C44" s="2">
        <v>329.60660704530864</v>
      </c>
      <c r="D44" s="2">
        <v>241.83400999999998</v>
      </c>
      <c r="E44" s="2">
        <v>195.94965000000002</v>
      </c>
      <c r="F44" s="2">
        <v>195.03449000000001</v>
      </c>
      <c r="G44" s="2">
        <v>165.47669000000002</v>
      </c>
      <c r="H44" s="2">
        <v>190.1181902909579</v>
      </c>
      <c r="I44" s="2">
        <v>245.52851999999999</v>
      </c>
      <c r="J44" s="2">
        <v>215.14232999999999</v>
      </c>
      <c r="K44" s="2">
        <v>187.20008999999999</v>
      </c>
      <c r="L44" s="2">
        <v>168.30163999999999</v>
      </c>
      <c r="M44" s="2">
        <v>154.77597062786762</v>
      </c>
      <c r="N44" s="2">
        <v>143.30415009081565</v>
      </c>
      <c r="O44" s="2">
        <v>101.2727714871193</v>
      </c>
      <c r="P44" s="2">
        <v>97.449972391604774</v>
      </c>
      <c r="Q44" s="2">
        <v>112.72832965367702</v>
      </c>
      <c r="R44" s="2">
        <v>121.33167174525525</v>
      </c>
    </row>
    <row r="45" spans="1:18" ht="11.25" customHeight="1" x14ac:dyDescent="0.25">
      <c r="A45" s="50" t="s">
        <v>329</v>
      </c>
      <c r="B45" s="51" t="s">
        <v>330</v>
      </c>
      <c r="C45" s="2">
        <v>1.0543400159392027</v>
      </c>
      <c r="D45" s="2">
        <v>4.0779399999999999</v>
      </c>
      <c r="E45" s="2">
        <v>5.9857899999999979</v>
      </c>
      <c r="F45" s="2">
        <v>5.9705100000000018</v>
      </c>
      <c r="G45" s="2">
        <v>3.9457399999999998</v>
      </c>
      <c r="H45" s="2">
        <v>3.827773061847743</v>
      </c>
      <c r="I45" s="2">
        <v>10.42038</v>
      </c>
      <c r="J45" s="2">
        <v>14.606940000000002</v>
      </c>
      <c r="K45" s="2">
        <v>49.910300000000007</v>
      </c>
      <c r="L45" s="2">
        <v>7.9199200000000003</v>
      </c>
      <c r="M45" s="2">
        <v>13.818051494952725</v>
      </c>
      <c r="N45" s="2">
        <v>11.655989359245048</v>
      </c>
      <c r="O45" s="2">
        <v>9.6811351869692999</v>
      </c>
      <c r="P45" s="2">
        <v>5.9297856940904357</v>
      </c>
      <c r="Q45" s="2">
        <v>11.756731973162667</v>
      </c>
      <c r="R45" s="2">
        <v>8.0826303544837259</v>
      </c>
    </row>
    <row r="46" spans="1:18" ht="11.25" customHeight="1" x14ac:dyDescent="0.25">
      <c r="A46" s="52" t="s">
        <v>62</v>
      </c>
      <c r="B46" s="53" t="s">
        <v>63</v>
      </c>
      <c r="C46" s="1">
        <v>1.0543400159392027</v>
      </c>
      <c r="D46" s="1">
        <v>2.0999799999999995</v>
      </c>
      <c r="E46" s="1">
        <v>2.1000100000000002</v>
      </c>
      <c r="F46" s="1">
        <v>2.1000399999999999</v>
      </c>
      <c r="G46" s="1">
        <v>2.1000199999999998</v>
      </c>
      <c r="H46" s="1">
        <v>2.1086977066475923</v>
      </c>
      <c r="I46" s="1">
        <v>3.1623899999999994</v>
      </c>
      <c r="J46" s="1">
        <v>5.2579599999999997</v>
      </c>
      <c r="K46" s="1">
        <v>5.2374500000000008</v>
      </c>
      <c r="L46" s="1">
        <v>5.2376100000000001</v>
      </c>
      <c r="M46" s="1">
        <v>5.2678821875947293</v>
      </c>
      <c r="N46" s="1">
        <v>4.2037073485704788</v>
      </c>
      <c r="O46" s="1">
        <v>5.2625826303360324</v>
      </c>
      <c r="P46" s="1">
        <v>4.2099465344142839</v>
      </c>
      <c r="Q46" s="1">
        <v>5.2625503376839209</v>
      </c>
      <c r="R46" s="1">
        <v>5.2628698466044117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1.9779599999999999</v>
      </c>
      <c r="E51" s="1">
        <v>3.8857799999999982</v>
      </c>
      <c r="F51" s="1">
        <v>3.8704700000000019</v>
      </c>
      <c r="G51" s="1">
        <v>1.84572</v>
      </c>
      <c r="H51" s="1">
        <v>1.7190753552001508</v>
      </c>
      <c r="I51" s="1">
        <v>7.2579900000000004</v>
      </c>
      <c r="J51" s="1">
        <v>9.348980000000001</v>
      </c>
      <c r="K51" s="1">
        <v>44.672850000000004</v>
      </c>
      <c r="L51" s="1">
        <v>2.6823100000000002</v>
      </c>
      <c r="M51" s="1">
        <v>8.5501693073579954</v>
      </c>
      <c r="N51" s="1">
        <v>7.45228201067457</v>
      </c>
      <c r="O51" s="1">
        <v>4.4185525566332675</v>
      </c>
      <c r="P51" s="1">
        <v>1.7198391596761518</v>
      </c>
      <c r="Q51" s="1">
        <v>6.4941816354787463</v>
      </c>
      <c r="R51" s="1">
        <v>2.8197605078793151</v>
      </c>
    </row>
    <row r="52" spans="1:18" ht="11.25" customHeight="1" x14ac:dyDescent="0.25">
      <c r="A52" s="46" t="s">
        <v>74</v>
      </c>
      <c r="B52" s="47" t="s">
        <v>75</v>
      </c>
      <c r="C52" s="4">
        <v>924.87459358170361</v>
      </c>
      <c r="D52" s="4">
        <v>967.25441000000001</v>
      </c>
      <c r="E52" s="4">
        <v>921.06100000000004</v>
      </c>
      <c r="F52" s="4">
        <v>778.79295000000002</v>
      </c>
      <c r="G52" s="4">
        <v>833.78639000000021</v>
      </c>
      <c r="H52" s="4">
        <v>936.72788192236396</v>
      </c>
      <c r="I52" s="4">
        <v>890.82533999999987</v>
      </c>
      <c r="J52" s="4">
        <v>897.48736999999994</v>
      </c>
      <c r="K52" s="4">
        <v>1484.3698199999999</v>
      </c>
      <c r="L52" s="4">
        <v>1459.2286600000002</v>
      </c>
      <c r="M52" s="4">
        <v>1409.0028648533328</v>
      </c>
      <c r="N52" s="4">
        <v>1562.7233950677014</v>
      </c>
      <c r="O52" s="4">
        <v>2206.0848344534088</v>
      </c>
      <c r="P52" s="4">
        <v>2322.3660954653897</v>
      </c>
      <c r="Q52" s="4">
        <v>2170.914852762457</v>
      </c>
      <c r="R52" s="4">
        <v>1691.6186176254694</v>
      </c>
    </row>
    <row r="53" spans="1:18" ht="11.25" customHeight="1" x14ac:dyDescent="0.25">
      <c r="A53" s="48" t="s">
        <v>76</v>
      </c>
      <c r="B53" s="49" t="s">
        <v>77</v>
      </c>
      <c r="C53" s="3">
        <v>924.77905512630105</v>
      </c>
      <c r="D53" s="3">
        <v>966.95298000000003</v>
      </c>
      <c r="E53" s="3">
        <v>921.06100000000004</v>
      </c>
      <c r="F53" s="3">
        <v>778.79295000000002</v>
      </c>
      <c r="G53" s="3">
        <v>833.78639000000021</v>
      </c>
      <c r="H53" s="3">
        <v>936.72788192236396</v>
      </c>
      <c r="I53" s="3">
        <v>890.82533999999987</v>
      </c>
      <c r="J53" s="3">
        <v>897.48736999999994</v>
      </c>
      <c r="K53" s="3">
        <v>1484.3698199999999</v>
      </c>
      <c r="L53" s="3">
        <v>1459.2286600000002</v>
      </c>
      <c r="M53" s="3">
        <v>1409.0028648533328</v>
      </c>
      <c r="N53" s="3">
        <v>1562.7233950677014</v>
      </c>
      <c r="O53" s="3">
        <v>2206.0848344534088</v>
      </c>
      <c r="P53" s="3">
        <v>2322.3660954653897</v>
      </c>
      <c r="Q53" s="3">
        <v>2170.914852762457</v>
      </c>
      <c r="R53" s="3">
        <v>1691.6186176254694</v>
      </c>
    </row>
    <row r="54" spans="1:18" ht="11.25" customHeight="1" x14ac:dyDescent="0.25">
      <c r="A54" s="48" t="s">
        <v>331</v>
      </c>
      <c r="B54" s="49" t="s">
        <v>332</v>
      </c>
      <c r="C54" s="3">
        <v>9.5538455402505648E-2</v>
      </c>
      <c r="D54" s="3">
        <v>0.30142999999999998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0.20000999999999999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9.5538455402505648E-2</v>
      </c>
      <c r="D57" s="2">
        <v>0.10142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55.913621151474644</v>
      </c>
      <c r="D60" s="4">
        <v>53.407489999999996</v>
      </c>
      <c r="E60" s="4">
        <v>59.696529999999996</v>
      </c>
      <c r="F60" s="4">
        <v>78.756950000000003</v>
      </c>
      <c r="G60" s="4">
        <v>73.782910000000001</v>
      </c>
      <c r="H60" s="4">
        <v>80.061534087881981</v>
      </c>
      <c r="I60" s="4">
        <v>80.78573999999999</v>
      </c>
      <c r="J60" s="4">
        <v>73.770520000000019</v>
      </c>
      <c r="K60" s="4">
        <v>71.67573999999999</v>
      </c>
      <c r="L60" s="4">
        <v>73.591629999999995</v>
      </c>
      <c r="M60" s="4">
        <v>53.286497913554832</v>
      </c>
      <c r="N60" s="4">
        <v>49.462045365666285</v>
      </c>
      <c r="O60" s="4">
        <v>46.598165916719189</v>
      </c>
      <c r="P60" s="4">
        <v>46.099842559791007</v>
      </c>
      <c r="Q60" s="4">
        <v>45.117864281132633</v>
      </c>
      <c r="R60" s="4">
        <v>42.154924352647697</v>
      </c>
    </row>
    <row r="61" spans="1:18" ht="11.25" customHeight="1" x14ac:dyDescent="0.25">
      <c r="A61" s="46" t="s">
        <v>89</v>
      </c>
      <c r="B61" s="47" t="s">
        <v>90</v>
      </c>
      <c r="C61" s="4">
        <v>29.596752051186112</v>
      </c>
      <c r="D61" s="4">
        <v>27.90429</v>
      </c>
      <c r="E61" s="4">
        <v>31.255479999999995</v>
      </c>
      <c r="F61" s="4">
        <v>41.430970000000016</v>
      </c>
      <c r="G61" s="4">
        <v>51.224459999999993</v>
      </c>
      <c r="H61" s="4">
        <v>77.622873181455006</v>
      </c>
      <c r="I61" s="4">
        <v>84.40027000000002</v>
      </c>
      <c r="J61" s="4">
        <v>99.495910000000066</v>
      </c>
      <c r="K61" s="4">
        <v>66.988299999999981</v>
      </c>
      <c r="L61" s="4">
        <v>81.914440000000013</v>
      </c>
      <c r="M61" s="4">
        <v>96.85383042232742</v>
      </c>
      <c r="N61" s="4">
        <v>94.558110840019083</v>
      </c>
      <c r="O61" s="4">
        <v>101.50941881699995</v>
      </c>
      <c r="P61" s="4">
        <v>104.23801954885457</v>
      </c>
      <c r="Q61" s="4">
        <v>96.709540330616008</v>
      </c>
      <c r="R61" s="4">
        <v>103.13035821934584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2.3884478252964456E-2</v>
      </c>
      <c r="D64" s="3">
        <v>0.10029</v>
      </c>
      <c r="E64" s="3">
        <v>0.26596999999999998</v>
      </c>
      <c r="F64" s="3">
        <v>0.24998000000000001</v>
      </c>
      <c r="G64" s="3">
        <v>0.33893000000000001</v>
      </c>
      <c r="H64" s="3">
        <v>0.45379347439082429</v>
      </c>
      <c r="I64" s="3">
        <v>0.59992999999999996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2.3884687611255388E-2</v>
      </c>
      <c r="P64" s="3">
        <v>2.3885118906939104E-2</v>
      </c>
      <c r="Q64" s="3">
        <v>2.3884726676389828E-2</v>
      </c>
      <c r="R64" s="3">
        <v>4.7769235400556061E-2</v>
      </c>
    </row>
    <row r="65" spans="1:18" ht="11.25" customHeight="1" x14ac:dyDescent="0.25">
      <c r="A65" s="50" t="s">
        <v>95</v>
      </c>
      <c r="B65" s="51" t="s">
        <v>96</v>
      </c>
      <c r="C65" s="2">
        <v>2.3884478252964456E-2</v>
      </c>
      <c r="D65" s="2">
        <v>0.10029</v>
      </c>
      <c r="E65" s="2">
        <v>0.26596999999999998</v>
      </c>
      <c r="F65" s="2">
        <v>0.24998000000000001</v>
      </c>
      <c r="G65" s="2">
        <v>0.33893000000000001</v>
      </c>
      <c r="H65" s="2">
        <v>0.45379347439082429</v>
      </c>
      <c r="I65" s="2">
        <v>0.59992999999999996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2.3884687611255388E-2</v>
      </c>
      <c r="P65" s="2">
        <v>2.3885118906939104E-2</v>
      </c>
      <c r="Q65" s="2">
        <v>2.3884726676389828E-2</v>
      </c>
      <c r="R65" s="2">
        <v>4.7769235400556061E-2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29.572867572933148</v>
      </c>
      <c r="D68" s="3">
        <v>27.803999999999998</v>
      </c>
      <c r="E68" s="3">
        <v>30.989509999999996</v>
      </c>
      <c r="F68" s="3">
        <v>41.180990000000016</v>
      </c>
      <c r="G68" s="3">
        <v>50.885529999999996</v>
      </c>
      <c r="H68" s="3">
        <v>77.169079707064185</v>
      </c>
      <c r="I68" s="3">
        <v>83.80034000000002</v>
      </c>
      <c r="J68" s="3">
        <v>99.495910000000066</v>
      </c>
      <c r="K68" s="3">
        <v>66.988299999999981</v>
      </c>
      <c r="L68" s="3">
        <v>81.914440000000013</v>
      </c>
      <c r="M68" s="3">
        <v>94.274289618628345</v>
      </c>
      <c r="N68" s="3">
        <v>94.534226250356326</v>
      </c>
      <c r="O68" s="3">
        <v>100.81670795145985</v>
      </c>
      <c r="P68" s="3">
        <v>103.59313328122064</v>
      </c>
      <c r="Q68" s="3">
        <v>96.518460389790235</v>
      </c>
      <c r="R68" s="3">
        <v>102.74822511155254</v>
      </c>
    </row>
    <row r="69" spans="1:18" ht="11.25" customHeight="1" x14ac:dyDescent="0.25">
      <c r="A69" s="50" t="s">
        <v>559</v>
      </c>
      <c r="B69" s="51" t="s">
        <v>101</v>
      </c>
      <c r="C69" s="2">
        <v>29.572867572933148</v>
      </c>
      <c r="D69" s="2">
        <v>27.803999999999998</v>
      </c>
      <c r="E69" s="2">
        <v>30.989509999999996</v>
      </c>
      <c r="F69" s="2">
        <v>41.180990000000016</v>
      </c>
      <c r="G69" s="2">
        <v>50.885529999999996</v>
      </c>
      <c r="H69" s="2">
        <v>71.86669619496071</v>
      </c>
      <c r="I69" s="2">
        <v>68.687730000000016</v>
      </c>
      <c r="J69" s="2">
        <v>78.016230000000007</v>
      </c>
      <c r="K69" s="2">
        <v>44.848869999999998</v>
      </c>
      <c r="L69" s="2">
        <v>51.988770000000002</v>
      </c>
      <c r="M69" s="2">
        <v>61.454100004912874</v>
      </c>
      <c r="N69" s="2">
        <v>61.956092600474499</v>
      </c>
      <c r="O69" s="2">
        <v>59.592301703213899</v>
      </c>
      <c r="P69" s="2">
        <v>61.723305332437896</v>
      </c>
      <c r="Q69" s="2">
        <v>50.204617172839946</v>
      </c>
      <c r="R69" s="2">
        <v>52.783963442699687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3.5588038597496898</v>
      </c>
      <c r="I71" s="2">
        <v>2.0081199999999999</v>
      </c>
      <c r="J71" s="2">
        <v>3.0865499999999999</v>
      </c>
      <c r="K71" s="2">
        <v>2.9424899999999998</v>
      </c>
      <c r="L71" s="2">
        <v>0.10004</v>
      </c>
      <c r="M71" s="2">
        <v>0</v>
      </c>
      <c r="N71" s="2">
        <v>2.3884467378062935E-2</v>
      </c>
      <c r="O71" s="2">
        <v>2.388463133247604E-2</v>
      </c>
      <c r="P71" s="2">
        <v>4.7771629446388797E-2</v>
      </c>
      <c r="Q71" s="2">
        <v>0.38214081784166276</v>
      </c>
      <c r="R71" s="2">
        <v>0.4776771595770597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2.3883315211023153E-2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1.7435796523537874</v>
      </c>
      <c r="I73" s="2">
        <v>13.104489999999998</v>
      </c>
      <c r="J73" s="2">
        <v>18.393130000000063</v>
      </c>
      <c r="K73" s="2">
        <v>19.19693999999998</v>
      </c>
      <c r="L73" s="2">
        <v>29.825630000000015</v>
      </c>
      <c r="M73" s="2">
        <v>32.820189613715471</v>
      </c>
      <c r="N73" s="2">
        <v>32.554249182503767</v>
      </c>
      <c r="O73" s="2">
        <v>41.200521616913463</v>
      </c>
      <c r="P73" s="2">
        <v>41.822056319336355</v>
      </c>
      <c r="Q73" s="2">
        <v>45.931702399108623</v>
      </c>
      <c r="R73" s="2">
        <v>49.462701194064771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1.7435796523537874</v>
      </c>
      <c r="I75" s="1">
        <v>13.104489999999998</v>
      </c>
      <c r="J75" s="1">
        <v>18.393130000000063</v>
      </c>
      <c r="K75" s="1">
        <v>19.19693999999998</v>
      </c>
      <c r="L75" s="1">
        <v>25.343440000000015</v>
      </c>
      <c r="M75" s="1">
        <v>25.463750238131485</v>
      </c>
      <c r="N75" s="1">
        <v>26.630883854373092</v>
      </c>
      <c r="O75" s="1">
        <v>38.955355453701699</v>
      </c>
      <c r="P75" s="1">
        <v>41.822056319336355</v>
      </c>
      <c r="Q75" s="1">
        <v>45.931702399108623</v>
      </c>
      <c r="R75" s="1">
        <v>49.462701194064771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4.4821899999999992</v>
      </c>
      <c r="M77" s="1">
        <v>7.3564393755839887</v>
      </c>
      <c r="N77" s="1">
        <v>5.9233653281306715</v>
      </c>
      <c r="O77" s="1">
        <v>2.2451661632117599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2.5795408036990763</v>
      </c>
      <c r="N78" s="3">
        <v>2.3884589662749998E-2</v>
      </c>
      <c r="O78" s="3">
        <v>0.66882617792885179</v>
      </c>
      <c r="P78" s="3">
        <v>0.62100114872698298</v>
      </c>
      <c r="Q78" s="3">
        <v>0.16719521414938859</v>
      </c>
      <c r="R78" s="3">
        <v>0.33436387239274973</v>
      </c>
    </row>
    <row r="79" spans="1:18" ht="11.25" customHeight="1" x14ac:dyDescent="0.25">
      <c r="A79" s="59" t="s">
        <v>117</v>
      </c>
      <c r="B79" s="47" t="s">
        <v>118</v>
      </c>
      <c r="C79" s="4">
        <v>1099.516539763503</v>
      </c>
      <c r="D79" s="4">
        <v>1158.5740199999998</v>
      </c>
      <c r="E79" s="4">
        <v>1222.3000099999999</v>
      </c>
      <c r="F79" s="4">
        <v>1202.2968500000002</v>
      </c>
      <c r="G79" s="4">
        <v>1208.89419</v>
      </c>
      <c r="H79" s="4">
        <v>1283.3084966226104</v>
      </c>
      <c r="I79" s="4">
        <v>1373.73344</v>
      </c>
      <c r="J79" s="4">
        <v>1429.03703</v>
      </c>
      <c r="K79" s="4">
        <v>1525.77855</v>
      </c>
      <c r="L79" s="4">
        <v>1470.8606799999993</v>
      </c>
      <c r="M79" s="4">
        <v>1475.802812931933</v>
      </c>
      <c r="N79" s="4">
        <v>1368.4100522929259</v>
      </c>
      <c r="O79" s="4">
        <v>1343.5093966399854</v>
      </c>
      <c r="P79" s="4">
        <v>1418.4322266663403</v>
      </c>
      <c r="Q79" s="4">
        <v>1305.3255019352255</v>
      </c>
      <c r="R79" s="4">
        <v>1300.6223280403156</v>
      </c>
    </row>
    <row r="80" spans="1:18" ht="11.25" customHeight="1" x14ac:dyDescent="0.25">
      <c r="A80" s="59" t="s">
        <v>560</v>
      </c>
      <c r="B80" s="47">
        <v>7200</v>
      </c>
      <c r="C80" s="4">
        <v>0.45380260185432508</v>
      </c>
      <c r="D80" s="4">
        <v>0.50044999999999995</v>
      </c>
      <c r="E80" s="4">
        <v>0.70002999999999993</v>
      </c>
      <c r="F80" s="4">
        <v>0.80044000000000004</v>
      </c>
      <c r="G80" s="4">
        <v>0.59994999999999998</v>
      </c>
      <c r="H80" s="4">
        <v>0.74042958888375277</v>
      </c>
      <c r="I80" s="4">
        <v>0.79962</v>
      </c>
      <c r="J80" s="4">
        <v>0.90024999999999999</v>
      </c>
      <c r="K80" s="4">
        <v>1.6999</v>
      </c>
      <c r="L80" s="4">
        <v>1.1997599999999999</v>
      </c>
      <c r="M80" s="4">
        <v>1.003170895186601</v>
      </c>
      <c r="N80" s="4">
        <v>0.45380485232864348</v>
      </c>
      <c r="O80" s="4">
        <v>0.52546134074753492</v>
      </c>
      <c r="P80" s="4">
        <v>0.59713401275679179</v>
      </c>
      <c r="Q80" s="4">
        <v>0.35825290707869861</v>
      </c>
      <c r="R80" s="4">
        <v>0.50157593261976419</v>
      </c>
    </row>
    <row r="81" spans="1:18" ht="11.25" customHeight="1" x14ac:dyDescent="0.25">
      <c r="A81" s="48" t="s">
        <v>119</v>
      </c>
      <c r="B81" s="49" t="s">
        <v>120</v>
      </c>
      <c r="C81" s="3">
        <v>0.45380260185432508</v>
      </c>
      <c r="D81" s="3">
        <v>0.50044999999999995</v>
      </c>
      <c r="E81" s="3">
        <v>0.70002999999999993</v>
      </c>
      <c r="F81" s="3">
        <v>0.80044000000000004</v>
      </c>
      <c r="G81" s="3">
        <v>0.59994999999999998</v>
      </c>
      <c r="H81" s="3">
        <v>0.74042958888375277</v>
      </c>
      <c r="I81" s="3">
        <v>0.79962</v>
      </c>
      <c r="J81" s="3">
        <v>0.90024999999999999</v>
      </c>
      <c r="K81" s="3">
        <v>1.6999</v>
      </c>
      <c r="L81" s="3">
        <v>1.1997599999999999</v>
      </c>
      <c r="M81" s="3">
        <v>1.003170895186601</v>
      </c>
      <c r="N81" s="3">
        <v>0.45380485232864348</v>
      </c>
      <c r="O81" s="3">
        <v>0.52546134074753492</v>
      </c>
      <c r="P81" s="3">
        <v>0.59713401275679179</v>
      </c>
      <c r="Q81" s="3">
        <v>0.35825290707869861</v>
      </c>
      <c r="R81" s="3">
        <v>0.47769257110507751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2.3883361514686684E-2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353</v>
      </c>
      <c r="B1" s="43" t="s">
        <v>284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27684.172573343494</v>
      </c>
      <c r="D2" s="30">
        <v>28022.471524446551</v>
      </c>
      <c r="E2" s="30">
        <v>26940.040756778442</v>
      </c>
      <c r="F2" s="30">
        <v>25253.01641758141</v>
      </c>
      <c r="G2" s="30">
        <v>25470.017484437103</v>
      </c>
      <c r="H2" s="30">
        <v>25662.117293145689</v>
      </c>
      <c r="I2" s="30">
        <v>24072.631109880862</v>
      </c>
      <c r="J2" s="30">
        <v>24135.903547965314</v>
      </c>
      <c r="K2" s="30">
        <v>22622.046992447926</v>
      </c>
      <c r="L2" s="30">
        <v>19816.60085850344</v>
      </c>
      <c r="M2" s="30">
        <v>21953.921153404044</v>
      </c>
      <c r="N2" s="30">
        <v>19165.979445901925</v>
      </c>
      <c r="O2" s="30">
        <v>18455.927416315542</v>
      </c>
      <c r="P2" s="30">
        <v>17491.194812099129</v>
      </c>
      <c r="Q2" s="30">
        <v>17465.036330033279</v>
      </c>
      <c r="R2" s="30">
        <v>17953.407668617016</v>
      </c>
    </row>
    <row r="3" spans="1:18" ht="11.25" customHeight="1" x14ac:dyDescent="0.25">
      <c r="A3" s="46" t="s">
        <v>4</v>
      </c>
      <c r="B3" s="47" t="s">
        <v>5</v>
      </c>
      <c r="C3" s="4">
        <v>2152.8808426461169</v>
      </c>
      <c r="D3" s="4">
        <v>1547.46496</v>
      </c>
      <c r="E3" s="4">
        <v>555.57630000000006</v>
      </c>
      <c r="F3" s="4">
        <v>511.27324000000004</v>
      </c>
      <c r="G3" s="4">
        <v>485.94184999999993</v>
      </c>
      <c r="H3" s="4">
        <v>460.63582803747789</v>
      </c>
      <c r="I3" s="4">
        <v>516.74313999999993</v>
      </c>
      <c r="J3" s="4">
        <v>500.58243000000181</v>
      </c>
      <c r="K3" s="4">
        <v>414.86994999999888</v>
      </c>
      <c r="L3" s="4">
        <v>315.68106</v>
      </c>
      <c r="M3" s="4">
        <v>460.39333413200239</v>
      </c>
      <c r="N3" s="4">
        <v>333.79521569903858</v>
      </c>
      <c r="O3" s="4">
        <v>299.81689616558128</v>
      </c>
      <c r="P3" s="4">
        <v>476.36187624487997</v>
      </c>
      <c r="Q3" s="4">
        <v>513.0849464595866</v>
      </c>
      <c r="R3" s="4">
        <v>436.02094987709353</v>
      </c>
    </row>
    <row r="4" spans="1:18" ht="11.25" customHeight="1" x14ac:dyDescent="0.25">
      <c r="A4" s="48" t="s">
        <v>304</v>
      </c>
      <c r="B4" s="49" t="s">
        <v>305</v>
      </c>
      <c r="C4" s="3">
        <v>1854.5247933783003</v>
      </c>
      <c r="D4" s="3">
        <v>1512.84584</v>
      </c>
      <c r="E4" s="3">
        <v>535.77061000000003</v>
      </c>
      <c r="F4" s="3">
        <v>480.23887000000002</v>
      </c>
      <c r="G4" s="3">
        <v>453.29738999999995</v>
      </c>
      <c r="H4" s="3">
        <v>425.54143421152475</v>
      </c>
      <c r="I4" s="3">
        <v>477.93487999999991</v>
      </c>
      <c r="J4" s="3">
        <v>447.2841400000018</v>
      </c>
      <c r="K4" s="3">
        <v>347.14575999999886</v>
      </c>
      <c r="L4" s="3">
        <v>252.79813999999999</v>
      </c>
      <c r="M4" s="3">
        <v>393.4686038949614</v>
      </c>
      <c r="N4" s="3">
        <v>276.75632189772222</v>
      </c>
      <c r="O4" s="3">
        <v>246.77168661903374</v>
      </c>
      <c r="P4" s="3">
        <v>431.86566947251953</v>
      </c>
      <c r="Q4" s="3">
        <v>475.32286423066711</v>
      </c>
      <c r="R4" s="3">
        <v>410.82329855298298</v>
      </c>
    </row>
    <row r="5" spans="1:18" ht="11.25" customHeight="1" x14ac:dyDescent="0.25">
      <c r="A5" s="50" t="s">
        <v>306</v>
      </c>
      <c r="B5" s="51" t="s">
        <v>307</v>
      </c>
      <c r="C5" s="2">
        <v>1059.2374733279794</v>
      </c>
      <c r="D5" s="2">
        <v>930.88019999999995</v>
      </c>
      <c r="E5" s="2">
        <v>303.37538000000006</v>
      </c>
      <c r="F5" s="2">
        <v>334.24855000000002</v>
      </c>
      <c r="G5" s="2">
        <v>329.82349999999997</v>
      </c>
      <c r="H5" s="2">
        <v>314.57122221091203</v>
      </c>
      <c r="I5" s="2">
        <v>330.84705999999989</v>
      </c>
      <c r="J5" s="2">
        <v>345.25448000000182</v>
      </c>
      <c r="K5" s="2">
        <v>257.30026999999887</v>
      </c>
      <c r="L5" s="2">
        <v>196.30171999999999</v>
      </c>
      <c r="M5" s="2">
        <v>356.04117689222898</v>
      </c>
      <c r="N5" s="2">
        <v>250.86533972357748</v>
      </c>
      <c r="O5" s="2">
        <v>213.42466665844404</v>
      </c>
      <c r="P5" s="2">
        <v>372.6360066706564</v>
      </c>
      <c r="Q5" s="2">
        <v>442.64741037871937</v>
      </c>
      <c r="R5" s="2">
        <v>398.59423363517737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4.9660399999999996</v>
      </c>
      <c r="F6" s="1">
        <v>2.3996</v>
      </c>
      <c r="G6" s="1">
        <v>1.20174</v>
      </c>
      <c r="H6" s="1">
        <v>8.4307413513108607</v>
      </c>
      <c r="I6" s="1">
        <v>40.415919999999836</v>
      </c>
      <c r="J6" s="1">
        <v>48.573640000001838</v>
      </c>
      <c r="K6" s="1">
        <v>18.74168999999889</v>
      </c>
      <c r="L6" s="1">
        <v>0</v>
      </c>
      <c r="M6" s="1">
        <v>15.044965344649873</v>
      </c>
      <c r="N6" s="1">
        <v>15.64473816792982</v>
      </c>
      <c r="O6" s="1">
        <v>8.120592961425503</v>
      </c>
      <c r="P6" s="1">
        <v>0.57320832431203717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0.71654507436408144</v>
      </c>
      <c r="N7" s="1">
        <v>0</v>
      </c>
      <c r="O7" s="1">
        <v>0</v>
      </c>
      <c r="P7" s="1">
        <v>0</v>
      </c>
      <c r="Q7" s="1">
        <v>0.69266188073171109</v>
      </c>
      <c r="R7" s="1">
        <v>2.7943473542995778</v>
      </c>
    </row>
    <row r="8" spans="1:18" ht="11.25" customHeight="1" x14ac:dyDescent="0.25">
      <c r="A8" s="52" t="s">
        <v>10</v>
      </c>
      <c r="B8" s="53" t="s">
        <v>11</v>
      </c>
      <c r="C8" s="1">
        <v>1059.2374733279794</v>
      </c>
      <c r="D8" s="1">
        <v>929.37672999999995</v>
      </c>
      <c r="E8" s="1">
        <v>298.40934000000004</v>
      </c>
      <c r="F8" s="1">
        <v>330.34674000000001</v>
      </c>
      <c r="G8" s="1">
        <v>328.12004000000002</v>
      </c>
      <c r="H8" s="1">
        <v>305.11330952022706</v>
      </c>
      <c r="I8" s="1">
        <v>289.42977000000002</v>
      </c>
      <c r="J8" s="1">
        <v>296.68083999999999</v>
      </c>
      <c r="K8" s="1">
        <v>238.55858000000001</v>
      </c>
      <c r="L8" s="1">
        <v>196.30171999999999</v>
      </c>
      <c r="M8" s="1">
        <v>340.279666473215</v>
      </c>
      <c r="N8" s="1">
        <v>235.22060155564765</v>
      </c>
      <c r="O8" s="1">
        <v>205.30407369701854</v>
      </c>
      <c r="P8" s="1">
        <v>372.06279834634438</v>
      </c>
      <c r="Q8" s="1">
        <v>441.95474849798768</v>
      </c>
      <c r="R8" s="1">
        <v>395.79988628087779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1.5034700000000001</v>
      </c>
      <c r="E9" s="1">
        <v>0</v>
      </c>
      <c r="F9" s="1">
        <v>1.5022099999999998</v>
      </c>
      <c r="G9" s="1">
        <v>0.50172000000000005</v>
      </c>
      <c r="H9" s="1">
        <v>1.0271713393740971</v>
      </c>
      <c r="I9" s="1">
        <v>1.0013700000000001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18.188818909617865</v>
      </c>
      <c r="D10" s="2">
        <v>25.900010000000009</v>
      </c>
      <c r="E10" s="2">
        <v>15.399659999999983</v>
      </c>
      <c r="F10" s="2">
        <v>12.613580000000004</v>
      </c>
      <c r="G10" s="2">
        <v>9.113290000000001</v>
      </c>
      <c r="H10" s="2">
        <v>0.69749690656694652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569.0876097678173</v>
      </c>
      <c r="D11" s="2">
        <v>556.06562999999994</v>
      </c>
      <c r="E11" s="2">
        <v>216.99557000000001</v>
      </c>
      <c r="F11" s="2">
        <v>133.37673999999998</v>
      </c>
      <c r="G11" s="2">
        <v>114.36059999999999</v>
      </c>
      <c r="H11" s="2">
        <v>110.27271509404579</v>
      </c>
      <c r="I11" s="2">
        <v>147.08781999999999</v>
      </c>
      <c r="J11" s="2">
        <v>102.02966000000001</v>
      </c>
      <c r="K11" s="2">
        <v>89.845489999999998</v>
      </c>
      <c r="L11" s="2">
        <v>56.496420000000001</v>
      </c>
      <c r="M11" s="2">
        <v>37.427427002732415</v>
      </c>
      <c r="N11" s="2">
        <v>25.890982174144717</v>
      </c>
      <c r="O11" s="2">
        <v>33.347019960589719</v>
      </c>
      <c r="P11" s="2">
        <v>59.229662801863107</v>
      </c>
      <c r="Q11" s="2">
        <v>32.675453851947751</v>
      </c>
      <c r="R11" s="2">
        <v>12.229064917805617</v>
      </c>
    </row>
    <row r="12" spans="1:18" ht="11.25" customHeight="1" x14ac:dyDescent="0.25">
      <c r="A12" s="52" t="s">
        <v>16</v>
      </c>
      <c r="B12" s="53" t="s">
        <v>17</v>
      </c>
      <c r="C12" s="1">
        <v>569.0876097678173</v>
      </c>
      <c r="D12" s="1">
        <v>556.06562999999994</v>
      </c>
      <c r="E12" s="1">
        <v>216.99557000000001</v>
      </c>
      <c r="F12" s="1">
        <v>133.37673999999998</v>
      </c>
      <c r="G12" s="1">
        <v>114.36059999999999</v>
      </c>
      <c r="H12" s="1">
        <v>110.27271509404579</v>
      </c>
      <c r="I12" s="1">
        <v>147.08781999999999</v>
      </c>
      <c r="J12" s="1">
        <v>102.02966000000001</v>
      </c>
      <c r="K12" s="1">
        <v>89.845489999999998</v>
      </c>
      <c r="L12" s="1">
        <v>56.496420000000001</v>
      </c>
      <c r="M12" s="1">
        <v>37.427427002732415</v>
      </c>
      <c r="N12" s="1">
        <v>25.890982174144717</v>
      </c>
      <c r="O12" s="1">
        <v>33.347019960589719</v>
      </c>
      <c r="P12" s="1">
        <v>59.229662801863107</v>
      </c>
      <c r="Q12" s="1">
        <v>32.675453851947751</v>
      </c>
      <c r="R12" s="1">
        <v>12.229064917805617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208.01089137288599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298.35604926781667</v>
      </c>
      <c r="D15" s="3">
        <v>34.619119999999988</v>
      </c>
      <c r="E15" s="3">
        <v>19.805689999999998</v>
      </c>
      <c r="F15" s="3">
        <v>31.034369999999999</v>
      </c>
      <c r="G15" s="3">
        <v>32.644459999999995</v>
      </c>
      <c r="H15" s="3">
        <v>35.094393825953134</v>
      </c>
      <c r="I15" s="3">
        <v>38.80825999999999</v>
      </c>
      <c r="J15" s="3">
        <v>53.298289999999994</v>
      </c>
      <c r="K15" s="3">
        <v>67.724189999999993</v>
      </c>
      <c r="L15" s="3">
        <v>62.882919999999991</v>
      </c>
      <c r="M15" s="3">
        <v>66.924730237040976</v>
      </c>
      <c r="N15" s="3">
        <v>57.03889380131637</v>
      </c>
      <c r="O15" s="3">
        <v>53.045209546547568</v>
      </c>
      <c r="P15" s="3">
        <v>44.496206772360438</v>
      </c>
      <c r="Q15" s="3">
        <v>37.762082228919475</v>
      </c>
      <c r="R15" s="3">
        <v>25.197651324110531</v>
      </c>
    </row>
    <row r="16" spans="1:18" ht="11.25" customHeight="1" x14ac:dyDescent="0.25">
      <c r="A16" s="50" t="s">
        <v>22</v>
      </c>
      <c r="B16" s="51" t="s">
        <v>23</v>
      </c>
      <c r="C16" s="2">
        <v>290.47751844834403</v>
      </c>
      <c r="D16" s="2">
        <v>24.801909999999992</v>
      </c>
      <c r="E16" s="2">
        <v>10.198879999999999</v>
      </c>
      <c r="F16" s="2">
        <v>21.40447</v>
      </c>
      <c r="G16" s="2">
        <v>20.500109999999999</v>
      </c>
      <c r="H16" s="2">
        <v>21.711359834856236</v>
      </c>
      <c r="I16" s="2">
        <v>21.907329999999998</v>
      </c>
      <c r="J16" s="2">
        <v>25.398099999999999</v>
      </c>
      <c r="K16" s="2">
        <v>31.707699999999999</v>
      </c>
      <c r="L16" s="2">
        <v>23.497479999999999</v>
      </c>
      <c r="M16" s="2">
        <v>23.693677994934379</v>
      </c>
      <c r="N16" s="2">
        <v>5.2107060607955207</v>
      </c>
      <c r="O16" s="2">
        <v>2.1732001009248951</v>
      </c>
      <c r="P16" s="2">
        <v>3.1778469777411225</v>
      </c>
      <c r="Q16" s="2">
        <v>2.1738222628879007</v>
      </c>
      <c r="R16" s="2">
        <v>1.5525851840493226</v>
      </c>
    </row>
    <row r="17" spans="1:18" ht="11.25" customHeight="1" x14ac:dyDescent="0.25">
      <c r="A17" s="55" t="s">
        <v>25</v>
      </c>
      <c r="B17" s="51" t="s">
        <v>26</v>
      </c>
      <c r="C17" s="2">
        <v>0.23884680101161304</v>
      </c>
      <c r="D17" s="2">
        <v>0.29988999999999999</v>
      </c>
      <c r="E17" s="2">
        <v>0.49984000000000001</v>
      </c>
      <c r="F17" s="2">
        <v>0.50021000000000004</v>
      </c>
      <c r="G17" s="2">
        <v>0.20005999999999999</v>
      </c>
      <c r="H17" s="2">
        <v>0.47763298376283314</v>
      </c>
      <c r="I17" s="2">
        <v>0.20007</v>
      </c>
      <c r="J17" s="2">
        <v>0.2001</v>
      </c>
      <c r="K17" s="2">
        <v>0.20005999999999999</v>
      </c>
      <c r="L17" s="2">
        <v>0.20028000000000001</v>
      </c>
      <c r="M17" s="2">
        <v>0.23885736987002765</v>
      </c>
      <c r="N17" s="2">
        <v>0.23883713653606423</v>
      </c>
      <c r="O17" s="2">
        <v>0.2387999436630337</v>
      </c>
      <c r="P17" s="2">
        <v>0.23878753209499681</v>
      </c>
      <c r="Q17" s="2">
        <v>0.23880803445529666</v>
      </c>
      <c r="R17" s="2">
        <v>0.23883806245443923</v>
      </c>
    </row>
    <row r="18" spans="1:18" ht="11.25" customHeight="1" x14ac:dyDescent="0.25">
      <c r="A18" s="56" t="s">
        <v>312</v>
      </c>
      <c r="B18" s="51" t="s">
        <v>24</v>
      </c>
      <c r="C18" s="2">
        <v>7.6396840184610388</v>
      </c>
      <c r="D18" s="2">
        <v>9.5173200000000016</v>
      </c>
      <c r="E18" s="2">
        <v>9.1069700000000005</v>
      </c>
      <c r="F18" s="2">
        <v>9.1296899999999983</v>
      </c>
      <c r="G18" s="2">
        <v>11.444590000000002</v>
      </c>
      <c r="H18" s="2">
        <v>12.427704273617332</v>
      </c>
      <c r="I18" s="2">
        <v>16.20065</v>
      </c>
      <c r="J18" s="2">
        <v>27.200060000000001</v>
      </c>
      <c r="K18" s="2">
        <v>35.317369999999997</v>
      </c>
      <c r="L18" s="2">
        <v>39.185159999999996</v>
      </c>
      <c r="M18" s="2">
        <v>42.514491501788804</v>
      </c>
      <c r="N18" s="2">
        <v>51.111558842182724</v>
      </c>
      <c r="O18" s="2">
        <v>50.15556727351202</v>
      </c>
      <c r="P18" s="2">
        <v>40.603822366767588</v>
      </c>
      <c r="Q18" s="2">
        <v>34.87169993395193</v>
      </c>
      <c r="R18" s="2">
        <v>23.406228077606769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0.49969999999999892</v>
      </c>
      <c r="H19" s="2">
        <v>0.47769673371673527</v>
      </c>
      <c r="I19" s="2">
        <v>0.50020999999999916</v>
      </c>
      <c r="J19" s="2">
        <v>0.50002999999999886</v>
      </c>
      <c r="K19" s="2">
        <v>0.49906000000000006</v>
      </c>
      <c r="L19" s="2">
        <v>0</v>
      </c>
      <c r="M19" s="2">
        <v>0.47770337044775779</v>
      </c>
      <c r="N19" s="2">
        <v>0.47779176180206129</v>
      </c>
      <c r="O19" s="2">
        <v>0.47764222844762066</v>
      </c>
      <c r="P19" s="2">
        <v>0.47574989575672993</v>
      </c>
      <c r="Q19" s="2">
        <v>0.47775199762434362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7284.4442780985682</v>
      </c>
      <c r="D21" s="4">
        <v>7488.8422644465554</v>
      </c>
      <c r="E21" s="4">
        <v>6678.2131267784425</v>
      </c>
      <c r="F21" s="4">
        <v>7905.252917581407</v>
      </c>
      <c r="G21" s="4">
        <v>7166.3836544371025</v>
      </c>
      <c r="H21" s="4">
        <v>6498.8050478594323</v>
      </c>
      <c r="I21" s="4">
        <v>6609.8242398808616</v>
      </c>
      <c r="J21" s="4">
        <v>7047.6692179653064</v>
      </c>
      <c r="K21" s="4">
        <v>6675.1850524479287</v>
      </c>
      <c r="L21" s="4">
        <v>5765.9979685034423</v>
      </c>
      <c r="M21" s="4">
        <v>5939.3015664853747</v>
      </c>
      <c r="N21" s="4">
        <v>4897.1152726301043</v>
      </c>
      <c r="O21" s="4">
        <v>5129.4331934864922</v>
      </c>
      <c r="P21" s="4">
        <v>3945.3128047610812</v>
      </c>
      <c r="Q21" s="4">
        <v>3951.9132995703435</v>
      </c>
      <c r="R21" s="4">
        <v>3827.2781538031295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7284.4442780985682</v>
      </c>
      <c r="D30" s="3">
        <v>7488.8422644465554</v>
      </c>
      <c r="E30" s="3">
        <v>6678.2131267784425</v>
      </c>
      <c r="F30" s="3">
        <v>7905.252917581407</v>
      </c>
      <c r="G30" s="3">
        <v>7166.3836544371025</v>
      </c>
      <c r="H30" s="3">
        <v>6498.8050478594323</v>
      </c>
      <c r="I30" s="3">
        <v>6609.8242398808616</v>
      </c>
      <c r="J30" s="3">
        <v>7047.6692179653064</v>
      </c>
      <c r="K30" s="3">
        <v>6675.1850524479287</v>
      </c>
      <c r="L30" s="3">
        <v>5765.9979685034423</v>
      </c>
      <c r="M30" s="3">
        <v>5939.3015664853747</v>
      </c>
      <c r="N30" s="3">
        <v>4897.1152726301043</v>
      </c>
      <c r="O30" s="3">
        <v>5129.4331934864922</v>
      </c>
      <c r="P30" s="3">
        <v>3945.3128047610812</v>
      </c>
      <c r="Q30" s="3">
        <v>3951.9132995703435</v>
      </c>
      <c r="R30" s="3">
        <v>3827.2781538031295</v>
      </c>
    </row>
    <row r="31" spans="1:18" ht="11.25" customHeight="1" x14ac:dyDescent="0.25">
      <c r="A31" s="50" t="s">
        <v>321</v>
      </c>
      <c r="B31" s="51" t="s">
        <v>322</v>
      </c>
      <c r="C31" s="2">
        <v>94.582200208135603</v>
      </c>
      <c r="D31" s="2">
        <v>96.904740000000004</v>
      </c>
      <c r="E31" s="2">
        <v>85.100290000000001</v>
      </c>
      <c r="F31" s="2">
        <v>113.90364</v>
      </c>
      <c r="G31" s="2">
        <v>87.405140000000003</v>
      </c>
      <c r="H31" s="2">
        <v>100.41316147184664</v>
      </c>
      <c r="I31" s="2">
        <v>117.88049000000001</v>
      </c>
      <c r="J31" s="2">
        <v>101.20189999999999</v>
      </c>
      <c r="K31" s="2">
        <v>27.210419999999999</v>
      </c>
      <c r="L31" s="2">
        <v>51.685119999999998</v>
      </c>
      <c r="M31" s="2">
        <v>58.803873740678135</v>
      </c>
      <c r="N31" s="2">
        <v>59.812235319790197</v>
      </c>
      <c r="O31" s="2">
        <v>39.532012867103838</v>
      </c>
      <c r="P31" s="2">
        <v>25.344734040474016</v>
      </c>
      <c r="Q31" s="2">
        <v>66.876299974144558</v>
      </c>
      <c r="R31" s="2">
        <v>87.946191919943345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25.206910000000001</v>
      </c>
      <c r="G32" s="1">
        <v>0</v>
      </c>
      <c r="H32" s="1">
        <v>18.799943796191897</v>
      </c>
      <c r="I32" s="1">
        <v>41.98565</v>
      </c>
      <c r="J32" s="1">
        <v>44.901240000000001</v>
      </c>
      <c r="K32" s="1">
        <v>27.210419999999999</v>
      </c>
      <c r="L32" s="1">
        <v>51.685119999999998</v>
      </c>
      <c r="M32" s="1">
        <v>58.803873740678135</v>
      </c>
      <c r="N32" s="1">
        <v>59.812235319790197</v>
      </c>
      <c r="O32" s="1">
        <v>39.532012867103838</v>
      </c>
      <c r="P32" s="1">
        <v>25.344734040474016</v>
      </c>
      <c r="Q32" s="1">
        <v>66.876299974144558</v>
      </c>
      <c r="R32" s="1">
        <v>87.946191919943345</v>
      </c>
    </row>
    <row r="33" spans="1:18" ht="11.25" customHeight="1" x14ac:dyDescent="0.25">
      <c r="A33" s="52" t="s">
        <v>44</v>
      </c>
      <c r="B33" s="53" t="s">
        <v>45</v>
      </c>
      <c r="C33" s="1">
        <v>94.582200208135603</v>
      </c>
      <c r="D33" s="1">
        <v>96.904740000000004</v>
      </c>
      <c r="E33" s="1">
        <v>85.100290000000001</v>
      </c>
      <c r="F33" s="1">
        <v>88.696730000000002</v>
      </c>
      <c r="G33" s="1">
        <v>87.405140000000003</v>
      </c>
      <c r="H33" s="1">
        <v>81.613217675654738</v>
      </c>
      <c r="I33" s="1">
        <v>75.894840000000002</v>
      </c>
      <c r="J33" s="1">
        <v>56.300660000000001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1473.1942748556839</v>
      </c>
      <c r="D34" s="2">
        <v>894.54951999999992</v>
      </c>
      <c r="E34" s="2">
        <v>1124.28595</v>
      </c>
      <c r="F34" s="2">
        <v>1241.3382500000002</v>
      </c>
      <c r="G34" s="2">
        <v>1176.3741</v>
      </c>
      <c r="H34" s="2">
        <v>1189.5903013765521</v>
      </c>
      <c r="I34" s="2">
        <v>1232.7181399999999</v>
      </c>
      <c r="J34" s="2">
        <v>1454.1757499999999</v>
      </c>
      <c r="K34" s="2">
        <v>955.75203999999985</v>
      </c>
      <c r="L34" s="2">
        <v>866.09613999999988</v>
      </c>
      <c r="M34" s="2">
        <v>892.49502664866122</v>
      </c>
      <c r="N34" s="2">
        <v>864.86650280284994</v>
      </c>
      <c r="O34" s="2">
        <v>639.66639163253296</v>
      </c>
      <c r="P34" s="2">
        <v>411.82957253273401</v>
      </c>
      <c r="Q34" s="2">
        <v>578.92472600646897</v>
      </c>
      <c r="R34" s="2">
        <v>572.45335352107645</v>
      </c>
    </row>
    <row r="35" spans="1:18" ht="11.25" customHeight="1" x14ac:dyDescent="0.25">
      <c r="A35" s="50" t="s">
        <v>324</v>
      </c>
      <c r="B35" s="51" t="s">
        <v>325</v>
      </c>
      <c r="C35" s="2">
        <v>6.3483748338571893</v>
      </c>
      <c r="D35" s="2">
        <v>5.3070699999999782</v>
      </c>
      <c r="E35" s="2">
        <v>3.204519999999941</v>
      </c>
      <c r="F35" s="2">
        <v>4.2889099999999747</v>
      </c>
      <c r="G35" s="2">
        <v>3.1745899999999287</v>
      </c>
      <c r="H35" s="2">
        <v>5.2247498367728671</v>
      </c>
      <c r="I35" s="2">
        <v>3.0775500000000027</v>
      </c>
      <c r="J35" s="2">
        <v>2.0767900000000381</v>
      </c>
      <c r="K35" s="2">
        <v>2.0729100000000003</v>
      </c>
      <c r="L35" s="2">
        <v>0</v>
      </c>
      <c r="M35" s="2">
        <v>1.0748269961181831</v>
      </c>
      <c r="N35" s="2">
        <v>3.1532240055120249</v>
      </c>
      <c r="O35" s="2">
        <v>4.2800301312349767</v>
      </c>
      <c r="P35" s="2">
        <v>2.1218808246028873</v>
      </c>
      <c r="Q35" s="2">
        <v>4.203616677769249</v>
      </c>
      <c r="R35" s="2">
        <v>4.198672584250529</v>
      </c>
    </row>
    <row r="36" spans="1:18" ht="11.25" customHeight="1" x14ac:dyDescent="0.25">
      <c r="A36" s="57" t="s">
        <v>47</v>
      </c>
      <c r="B36" s="53" t="s">
        <v>48</v>
      </c>
      <c r="C36" s="1">
        <v>6.3483748338571893</v>
      </c>
      <c r="D36" s="1">
        <v>5.3070699999999782</v>
      </c>
      <c r="E36" s="1">
        <v>3.204519999999941</v>
      </c>
      <c r="F36" s="1">
        <v>4.2889099999999747</v>
      </c>
      <c r="G36" s="1">
        <v>3.1745899999999287</v>
      </c>
      <c r="H36" s="1">
        <v>5.2247498367728671</v>
      </c>
      <c r="I36" s="1">
        <v>3.0775500000000027</v>
      </c>
      <c r="J36" s="1">
        <v>2.0767900000000381</v>
      </c>
      <c r="K36" s="1">
        <v>2.0729100000000003</v>
      </c>
      <c r="L36" s="1">
        <v>0</v>
      </c>
      <c r="M36" s="1">
        <v>1.0748269961181831</v>
      </c>
      <c r="N36" s="1">
        <v>3.1532240055120249</v>
      </c>
      <c r="O36" s="1">
        <v>4.2800301312349767</v>
      </c>
      <c r="P36" s="1">
        <v>2.1218808246028873</v>
      </c>
      <c r="Q36" s="1">
        <v>4.203616677769249</v>
      </c>
      <c r="R36" s="1">
        <v>4.198672584250529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1361.0141926986846</v>
      </c>
      <c r="D38" s="2">
        <v>1619.8325999999997</v>
      </c>
      <c r="E38" s="2">
        <v>1337.4488299999996</v>
      </c>
      <c r="F38" s="2">
        <v>1336.4327399999997</v>
      </c>
      <c r="G38" s="2">
        <v>1553.5471800000007</v>
      </c>
      <c r="H38" s="2">
        <v>1595.8622808906264</v>
      </c>
      <c r="I38" s="2">
        <v>1631.34196</v>
      </c>
      <c r="J38" s="2">
        <v>1509.7960499999999</v>
      </c>
      <c r="K38" s="2">
        <v>1520.7655999999999</v>
      </c>
      <c r="L38" s="2">
        <v>1534.4702600000003</v>
      </c>
      <c r="M38" s="2">
        <v>1560.7670455130208</v>
      </c>
      <c r="N38" s="2">
        <v>1388.5291746853993</v>
      </c>
      <c r="O38" s="2">
        <v>1402.173838191351</v>
      </c>
      <c r="P38" s="2">
        <v>1427.1091384507483</v>
      </c>
      <c r="Q38" s="2">
        <v>1309.2372861224962</v>
      </c>
      <c r="R38" s="2">
        <v>1275.0060801535483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1361.0141926986846</v>
      </c>
      <c r="D41" s="1">
        <v>1619.8325999999997</v>
      </c>
      <c r="E41" s="1">
        <v>1337.4488299999996</v>
      </c>
      <c r="F41" s="1">
        <v>1336.4327399999997</v>
      </c>
      <c r="G41" s="1">
        <v>1553.5471800000007</v>
      </c>
      <c r="H41" s="1">
        <v>1595.8622808906264</v>
      </c>
      <c r="I41" s="1">
        <v>1631.34196</v>
      </c>
      <c r="J41" s="1">
        <v>1509.7960499999999</v>
      </c>
      <c r="K41" s="1">
        <v>1520.7655999999999</v>
      </c>
      <c r="L41" s="1">
        <v>1534.4702600000003</v>
      </c>
      <c r="M41" s="1">
        <v>1560.7670455130208</v>
      </c>
      <c r="N41" s="1">
        <v>1388.5291746853993</v>
      </c>
      <c r="O41" s="1">
        <v>1402.173838191351</v>
      </c>
      <c r="P41" s="1">
        <v>1427.1091384507483</v>
      </c>
      <c r="Q41" s="1">
        <v>1309.2372861224962</v>
      </c>
      <c r="R41" s="1">
        <v>1275.0060801535483</v>
      </c>
    </row>
    <row r="42" spans="1:18" ht="11.25" customHeight="1" x14ac:dyDescent="0.25">
      <c r="A42" s="55" t="s">
        <v>57</v>
      </c>
      <c r="B42" s="51" t="s">
        <v>58</v>
      </c>
      <c r="C42" s="2">
        <v>8.4551613991377614</v>
      </c>
      <c r="D42" s="2">
        <v>8.4993400000000001</v>
      </c>
      <c r="E42" s="2">
        <v>7.4013600000000004</v>
      </c>
      <c r="F42" s="2">
        <v>7.39975</v>
      </c>
      <c r="G42" s="2">
        <v>7.39832</v>
      </c>
      <c r="H42" s="2">
        <v>5.3024179446310846</v>
      </c>
      <c r="I42" s="2">
        <v>5.2986700000000004</v>
      </c>
      <c r="J42" s="2">
        <v>7.4005099999999997</v>
      </c>
      <c r="K42" s="2">
        <v>90.688329999999993</v>
      </c>
      <c r="L42" s="2">
        <v>17.19979</v>
      </c>
      <c r="M42" s="2">
        <v>175.50645377051927</v>
      </c>
      <c r="N42" s="2">
        <v>107.05037537442885</v>
      </c>
      <c r="O42" s="2">
        <v>204.83797040085835</v>
      </c>
      <c r="P42" s="2">
        <v>116.96244822836313</v>
      </c>
      <c r="Q42" s="2">
        <v>38.884096715857282</v>
      </c>
      <c r="R42" s="2">
        <v>51.948819254651674</v>
      </c>
    </row>
    <row r="43" spans="1:18" ht="11.25" customHeight="1" x14ac:dyDescent="0.25">
      <c r="A43" s="50" t="s">
        <v>59</v>
      </c>
      <c r="B43" s="51" t="s">
        <v>60</v>
      </c>
      <c r="C43" s="2">
        <v>2716.5481945837005</v>
      </c>
      <c r="D43" s="2">
        <v>2988.8799944465563</v>
      </c>
      <c r="E43" s="2">
        <v>2595.8135667784436</v>
      </c>
      <c r="F43" s="2">
        <v>3442.806887581407</v>
      </c>
      <c r="G43" s="2">
        <v>2998.8150944371014</v>
      </c>
      <c r="H43" s="2">
        <v>2957.3468099400616</v>
      </c>
      <c r="I43" s="2">
        <v>2669.2008198808617</v>
      </c>
      <c r="J43" s="2">
        <v>2900.0560179653053</v>
      </c>
      <c r="K43" s="2">
        <v>2758.9292524479288</v>
      </c>
      <c r="L43" s="2">
        <v>2038.1953885034418</v>
      </c>
      <c r="M43" s="2">
        <v>2197.2566705650452</v>
      </c>
      <c r="N43" s="2">
        <v>1621.527477842712</v>
      </c>
      <c r="O43" s="2">
        <v>2081.4282128199325</v>
      </c>
      <c r="P43" s="2">
        <v>1437.6623421747515</v>
      </c>
      <c r="Q43" s="2">
        <v>1417.6440567651741</v>
      </c>
      <c r="R43" s="2">
        <v>1413.3876943629625</v>
      </c>
    </row>
    <row r="44" spans="1:18" ht="11.25" customHeight="1" x14ac:dyDescent="0.25">
      <c r="A44" s="50" t="s">
        <v>328</v>
      </c>
      <c r="B44" s="51" t="s">
        <v>61</v>
      </c>
      <c r="C44" s="2">
        <v>844.54533814468232</v>
      </c>
      <c r="D44" s="2">
        <v>1287.2343799999999</v>
      </c>
      <c r="E44" s="2">
        <v>1091.9600399999999</v>
      </c>
      <c r="F44" s="2">
        <v>1435.0253899999998</v>
      </c>
      <c r="G44" s="2">
        <v>1043.2660100000001</v>
      </c>
      <c r="H44" s="2">
        <v>513.03232392751227</v>
      </c>
      <c r="I44" s="2">
        <v>615.5007599999999</v>
      </c>
      <c r="J44" s="2">
        <v>815.00430000000006</v>
      </c>
      <c r="K44" s="2">
        <v>690.75720999999999</v>
      </c>
      <c r="L44" s="2">
        <v>639.21785999999997</v>
      </c>
      <c r="M44" s="2">
        <v>533.0974532026346</v>
      </c>
      <c r="N44" s="2">
        <v>281.8408463084786</v>
      </c>
      <c r="O44" s="2">
        <v>213.99384741491997</v>
      </c>
      <c r="P44" s="2">
        <v>196.80815008738301</v>
      </c>
      <c r="Q44" s="2">
        <v>114.64144550020157</v>
      </c>
      <c r="R44" s="2">
        <v>107.00640308133592</v>
      </c>
    </row>
    <row r="45" spans="1:18" ht="11.25" customHeight="1" x14ac:dyDescent="0.25">
      <c r="A45" s="50" t="s">
        <v>329</v>
      </c>
      <c r="B45" s="51" t="s">
        <v>330</v>
      </c>
      <c r="C45" s="2">
        <v>779.75654137468644</v>
      </c>
      <c r="D45" s="2">
        <v>587.63462000000004</v>
      </c>
      <c r="E45" s="2">
        <v>432.99857000000003</v>
      </c>
      <c r="F45" s="2">
        <v>324.05735000000004</v>
      </c>
      <c r="G45" s="2">
        <v>296.40322000000003</v>
      </c>
      <c r="H45" s="2">
        <v>132.03300247142923</v>
      </c>
      <c r="I45" s="2">
        <v>334.80584999999996</v>
      </c>
      <c r="J45" s="2">
        <v>257.9579</v>
      </c>
      <c r="K45" s="2">
        <v>629.00928999999996</v>
      </c>
      <c r="L45" s="2">
        <v>619.13341000000003</v>
      </c>
      <c r="M45" s="2">
        <v>520.30021604869728</v>
      </c>
      <c r="N45" s="2">
        <v>570.33543629093344</v>
      </c>
      <c r="O45" s="2">
        <v>543.52089002855848</v>
      </c>
      <c r="P45" s="2">
        <v>327.47453842202418</v>
      </c>
      <c r="Q45" s="2">
        <v>421.50177180823192</v>
      </c>
      <c r="R45" s="2">
        <v>315.33093892536056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734.49884927311882</v>
      </c>
      <c r="D49" s="1">
        <v>233.10208</v>
      </c>
      <c r="E49" s="1">
        <v>229.33053000000001</v>
      </c>
      <c r="F49" s="1">
        <v>190.32307</v>
      </c>
      <c r="G49" s="1">
        <v>136.86114000000001</v>
      </c>
      <c r="H49" s="1">
        <v>125.34532571634834</v>
      </c>
      <c r="I49" s="1">
        <v>214.74173999999999</v>
      </c>
      <c r="J49" s="1">
        <v>168.95542</v>
      </c>
      <c r="K49" s="1">
        <v>532.81879000000004</v>
      </c>
      <c r="L49" s="1">
        <v>499.71923000000004</v>
      </c>
      <c r="M49" s="1">
        <v>458.4630552768657</v>
      </c>
      <c r="N49" s="1">
        <v>501.72449969155844</v>
      </c>
      <c r="O49" s="1">
        <v>444.03796101898303</v>
      </c>
      <c r="P49" s="1">
        <v>278.32141789501725</v>
      </c>
      <c r="Q49" s="1">
        <v>283.98815443420278</v>
      </c>
      <c r="R49" s="1">
        <v>152.40778889369562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44.872869999999999</v>
      </c>
      <c r="J50" s="1">
        <v>0</v>
      </c>
      <c r="K50" s="1">
        <v>11.19998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45.257692101567656</v>
      </c>
      <c r="D51" s="1">
        <v>354.53254000000004</v>
      </c>
      <c r="E51" s="1">
        <v>203.66804000000002</v>
      </c>
      <c r="F51" s="1">
        <v>133.73428000000001</v>
      </c>
      <c r="G51" s="1">
        <v>159.54208</v>
      </c>
      <c r="H51" s="1">
        <v>6.6876767550808758</v>
      </c>
      <c r="I51" s="1">
        <v>75.191240000000008</v>
      </c>
      <c r="J51" s="1">
        <v>89.002480000000006</v>
      </c>
      <c r="K51" s="1">
        <v>84.990520000000004</v>
      </c>
      <c r="L51" s="1">
        <v>119.41418</v>
      </c>
      <c r="M51" s="1">
        <v>61.837160771831599</v>
      </c>
      <c r="N51" s="1">
        <v>68.610936599375052</v>
      </c>
      <c r="O51" s="1">
        <v>99.482929009575471</v>
      </c>
      <c r="P51" s="1">
        <v>49.153120527006934</v>
      </c>
      <c r="Q51" s="1">
        <v>137.51361737402914</v>
      </c>
      <c r="R51" s="1">
        <v>162.92315003166493</v>
      </c>
    </row>
    <row r="52" spans="1:18" ht="11.25" customHeight="1" x14ac:dyDescent="0.25">
      <c r="A52" s="46" t="s">
        <v>74</v>
      </c>
      <c r="B52" s="47" t="s">
        <v>75</v>
      </c>
      <c r="C52" s="4">
        <v>5379.9789236143188</v>
      </c>
      <c r="D52" s="4">
        <v>5661.7286560814346</v>
      </c>
      <c r="E52" s="4">
        <v>5839.5714800000014</v>
      </c>
      <c r="F52" s="4">
        <v>4342.8542700000007</v>
      </c>
      <c r="G52" s="4">
        <v>4117.6409899999999</v>
      </c>
      <c r="H52" s="4">
        <v>4699.1504032561879</v>
      </c>
      <c r="I52" s="4">
        <v>3316.9824200000007</v>
      </c>
      <c r="J52" s="4">
        <v>4448.5485100000005</v>
      </c>
      <c r="K52" s="4">
        <v>4236.6338999999989</v>
      </c>
      <c r="L52" s="4">
        <v>3355.2345800000003</v>
      </c>
      <c r="M52" s="4">
        <v>4680.0419470215365</v>
      </c>
      <c r="N52" s="4">
        <v>3602.0791637770399</v>
      </c>
      <c r="O52" s="4">
        <v>2857.7974283145372</v>
      </c>
      <c r="P52" s="4">
        <v>2978.4380918240154</v>
      </c>
      <c r="Q52" s="4">
        <v>2891.0814237942168</v>
      </c>
      <c r="R52" s="4">
        <v>2784.9859885510486</v>
      </c>
    </row>
    <row r="53" spans="1:18" ht="11.25" customHeight="1" x14ac:dyDescent="0.25">
      <c r="A53" s="48" t="s">
        <v>76</v>
      </c>
      <c r="B53" s="49" t="s">
        <v>77</v>
      </c>
      <c r="C53" s="3">
        <v>5282.5207366678906</v>
      </c>
      <c r="D53" s="3">
        <v>5556.1757060814343</v>
      </c>
      <c r="E53" s="3">
        <v>5774.6918100000012</v>
      </c>
      <c r="F53" s="3">
        <v>4295.4678600000007</v>
      </c>
      <c r="G53" s="3">
        <v>4049.59087</v>
      </c>
      <c r="H53" s="3">
        <v>4629.3781157445819</v>
      </c>
      <c r="I53" s="3">
        <v>3259.1616600000007</v>
      </c>
      <c r="J53" s="3">
        <v>4398.9638500000001</v>
      </c>
      <c r="K53" s="3">
        <v>4206.1263899999985</v>
      </c>
      <c r="L53" s="3">
        <v>3335.3486800000001</v>
      </c>
      <c r="M53" s="3">
        <v>4661.9169224536672</v>
      </c>
      <c r="N53" s="3">
        <v>3585.6460054701797</v>
      </c>
      <c r="O53" s="3">
        <v>2841.6996574511959</v>
      </c>
      <c r="P53" s="3">
        <v>2963.9639431032829</v>
      </c>
      <c r="Q53" s="3">
        <v>2877.4435135315225</v>
      </c>
      <c r="R53" s="3">
        <v>2784.0306276272609</v>
      </c>
    </row>
    <row r="54" spans="1:18" ht="11.25" customHeight="1" x14ac:dyDescent="0.25">
      <c r="A54" s="48" t="s">
        <v>331</v>
      </c>
      <c r="B54" s="49" t="s">
        <v>332</v>
      </c>
      <c r="C54" s="3">
        <v>97.458186946428256</v>
      </c>
      <c r="D54" s="3">
        <v>105.55295000000001</v>
      </c>
      <c r="E54" s="3">
        <v>64.879670000000004</v>
      </c>
      <c r="F54" s="3">
        <v>47.386409999999998</v>
      </c>
      <c r="G54" s="3">
        <v>68.050119999999993</v>
      </c>
      <c r="H54" s="3">
        <v>69.772287511605569</v>
      </c>
      <c r="I54" s="3">
        <v>57.820760000000007</v>
      </c>
      <c r="J54" s="3">
        <v>49.58466</v>
      </c>
      <c r="K54" s="3">
        <v>30.50751</v>
      </c>
      <c r="L54" s="3">
        <v>19.885899999999999</v>
      </c>
      <c r="M54" s="3">
        <v>18.125024567869065</v>
      </c>
      <c r="N54" s="3">
        <v>16.433158306860001</v>
      </c>
      <c r="O54" s="3">
        <v>16.097770863341498</v>
      </c>
      <c r="P54" s="3">
        <v>14.474148720732479</v>
      </c>
      <c r="Q54" s="3">
        <v>13.637910262694373</v>
      </c>
      <c r="R54" s="3">
        <v>0.95536092378779502</v>
      </c>
    </row>
    <row r="55" spans="1:18" ht="11.25" customHeight="1" x14ac:dyDescent="0.25">
      <c r="A55" s="50" t="s">
        <v>78</v>
      </c>
      <c r="B55" s="51" t="s">
        <v>79</v>
      </c>
      <c r="C55" s="2">
        <v>94.486573520188117</v>
      </c>
      <c r="D55" s="2">
        <v>103.15129</v>
      </c>
      <c r="E55" s="2">
        <v>62.186260000000004</v>
      </c>
      <c r="F55" s="2">
        <v>45.994669999999999</v>
      </c>
      <c r="G55" s="2">
        <v>67.146019999999993</v>
      </c>
      <c r="H55" s="2">
        <v>68.483820024689038</v>
      </c>
      <c r="I55" s="2">
        <v>57.820760000000007</v>
      </c>
      <c r="J55" s="2">
        <v>49.58466</v>
      </c>
      <c r="K55" s="2">
        <v>30.407609999999998</v>
      </c>
      <c r="L55" s="2">
        <v>19.785920000000001</v>
      </c>
      <c r="M55" s="2">
        <v>17.742789964650836</v>
      </c>
      <c r="N55" s="2">
        <v>16.050941935100902</v>
      </c>
      <c r="O55" s="2">
        <v>15.7633748631969</v>
      </c>
      <c r="P55" s="2">
        <v>14.163664989400299</v>
      </c>
      <c r="Q55" s="2">
        <v>13.255687070043873</v>
      </c>
      <c r="R55" s="2">
        <v>0.52543784627406154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0.10013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2.971613426240141</v>
      </c>
      <c r="D57" s="2">
        <v>2.4016600000000001</v>
      </c>
      <c r="E57" s="2">
        <v>2.59328</v>
      </c>
      <c r="F57" s="2">
        <v>1.39174</v>
      </c>
      <c r="G57" s="2">
        <v>0.90410000000000001</v>
      </c>
      <c r="H57" s="2">
        <v>1.288467486916526</v>
      </c>
      <c r="I57" s="2">
        <v>0</v>
      </c>
      <c r="J57" s="2">
        <v>0</v>
      </c>
      <c r="K57" s="2">
        <v>9.9900000000000003E-2</v>
      </c>
      <c r="L57" s="2">
        <v>9.9980000000000402E-2</v>
      </c>
      <c r="M57" s="2">
        <v>0.38223460321823</v>
      </c>
      <c r="N57" s="2">
        <v>0.38221637175909784</v>
      </c>
      <c r="O57" s="2">
        <v>0.33439600014459803</v>
      </c>
      <c r="P57" s="2">
        <v>0.3104837313321811</v>
      </c>
      <c r="Q57" s="2">
        <v>0.38222319265049981</v>
      </c>
      <c r="R57" s="2">
        <v>0.42992307751373349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2338.1319970945224</v>
      </c>
      <c r="D60" s="4">
        <v>2394.84166</v>
      </c>
      <c r="E60" s="4">
        <v>2746.9769200000005</v>
      </c>
      <c r="F60" s="4">
        <v>2701.2715899999998</v>
      </c>
      <c r="G60" s="4">
        <v>3478.7546200000006</v>
      </c>
      <c r="H60" s="4">
        <v>3316.680129946903</v>
      </c>
      <c r="I60" s="4">
        <v>3452.2430199999999</v>
      </c>
      <c r="J60" s="4">
        <v>1644.6068500000001</v>
      </c>
      <c r="K60" s="4">
        <v>1934.7245500000004</v>
      </c>
      <c r="L60" s="4">
        <v>1844.2152800000003</v>
      </c>
      <c r="M60" s="4">
        <v>2350.8005972105216</v>
      </c>
      <c r="N60" s="4">
        <v>1612.5897353203688</v>
      </c>
      <c r="O60" s="4">
        <v>1615.9374001693734</v>
      </c>
      <c r="P60" s="4">
        <v>1477.4664857360194</v>
      </c>
      <c r="Q60" s="4">
        <v>1477.5980295735128</v>
      </c>
      <c r="R60" s="4">
        <v>1481.8978752956846</v>
      </c>
    </row>
    <row r="61" spans="1:18" ht="11.25" customHeight="1" x14ac:dyDescent="0.25">
      <c r="A61" s="46" t="s">
        <v>89</v>
      </c>
      <c r="B61" s="47" t="s">
        <v>90</v>
      </c>
      <c r="C61" s="4">
        <v>1249.3567920674561</v>
      </c>
      <c r="D61" s="4">
        <v>1246.5176800000004</v>
      </c>
      <c r="E61" s="4">
        <v>1387.9068800000002</v>
      </c>
      <c r="F61" s="4">
        <v>866.02597000000014</v>
      </c>
      <c r="G61" s="4">
        <v>839.4226900000001</v>
      </c>
      <c r="H61" s="4">
        <v>740.87761976107925</v>
      </c>
      <c r="I61" s="4">
        <v>784.05509999999992</v>
      </c>
      <c r="J61" s="4">
        <v>863.81466999999986</v>
      </c>
      <c r="K61" s="4">
        <v>995.09356000000002</v>
      </c>
      <c r="L61" s="4">
        <v>901.86439999999993</v>
      </c>
      <c r="M61" s="4">
        <v>900.11543699721369</v>
      </c>
      <c r="N61" s="4">
        <v>968.05265201191071</v>
      </c>
      <c r="O61" s="4">
        <v>940.76209435685894</v>
      </c>
      <c r="P61" s="4">
        <v>1024.9361810077457</v>
      </c>
      <c r="Q61" s="4">
        <v>1226.5587056575773</v>
      </c>
      <c r="R61" s="4">
        <v>1519.3670802308977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0.30003999999999564</v>
      </c>
      <c r="E64" s="3">
        <v>0.30012000000000683</v>
      </c>
      <c r="F64" s="3">
        <v>0.29970000000000141</v>
      </c>
      <c r="G64" s="3">
        <v>0.40018000000000598</v>
      </c>
      <c r="H64" s="3">
        <v>0.50157689633999625</v>
      </c>
      <c r="I64" s="3">
        <v>0.50000000000000144</v>
      </c>
      <c r="J64" s="3">
        <v>0.10000000000000142</v>
      </c>
      <c r="K64" s="3">
        <v>0.20823000000000003</v>
      </c>
      <c r="L64" s="3">
        <v>0.20267999999999825</v>
      </c>
      <c r="M64" s="3">
        <v>6.9504087817505118</v>
      </c>
      <c r="N64" s="3">
        <v>8.287949157245766</v>
      </c>
      <c r="O64" s="3">
        <v>9.0761495155838254</v>
      </c>
      <c r="P64" s="3">
        <v>9.9120992212015899</v>
      </c>
      <c r="Q64" s="3">
        <v>10.628647643322786</v>
      </c>
      <c r="R64" s="3">
        <v>11.225757742533682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0.30003999999999564</v>
      </c>
      <c r="E65" s="2">
        <v>0.30012000000000683</v>
      </c>
      <c r="F65" s="2">
        <v>0.29970000000000141</v>
      </c>
      <c r="G65" s="2">
        <v>0.40018000000000598</v>
      </c>
      <c r="H65" s="2">
        <v>0.50157689633999625</v>
      </c>
      <c r="I65" s="2">
        <v>0.50000000000000144</v>
      </c>
      <c r="J65" s="2">
        <v>0.10000000000000142</v>
      </c>
      <c r="K65" s="2">
        <v>0.20823000000000003</v>
      </c>
      <c r="L65" s="2">
        <v>0.20267999999999825</v>
      </c>
      <c r="M65" s="2">
        <v>6.9504087817505118</v>
      </c>
      <c r="N65" s="2">
        <v>8.287949157245766</v>
      </c>
      <c r="O65" s="2">
        <v>9.0761495155838254</v>
      </c>
      <c r="P65" s="2">
        <v>9.9120992212015899</v>
      </c>
      <c r="Q65" s="2">
        <v>10.628647643322786</v>
      </c>
      <c r="R65" s="2">
        <v>11.225757742533682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1249.2612541210856</v>
      </c>
      <c r="D68" s="3">
        <v>1245.6065000000003</v>
      </c>
      <c r="E68" s="3">
        <v>1387.6067600000001</v>
      </c>
      <c r="F68" s="3">
        <v>864.80834000000016</v>
      </c>
      <c r="G68" s="3">
        <v>838.60247000000015</v>
      </c>
      <c r="H68" s="3">
        <v>739.89835107148429</v>
      </c>
      <c r="I68" s="3">
        <v>783.07500999999991</v>
      </c>
      <c r="J68" s="3">
        <v>863.2113099999998</v>
      </c>
      <c r="K68" s="3">
        <v>994.68523000000005</v>
      </c>
      <c r="L68" s="3">
        <v>901.66171999999995</v>
      </c>
      <c r="M68" s="3">
        <v>890.60938011270889</v>
      </c>
      <c r="N68" s="3">
        <v>956.80295991214712</v>
      </c>
      <c r="O68" s="3">
        <v>929.65575435446294</v>
      </c>
      <c r="P68" s="3">
        <v>1012.5639700468712</v>
      </c>
      <c r="Q68" s="3">
        <v>1213.8520982445509</v>
      </c>
      <c r="R68" s="3">
        <v>1506.1827861360186</v>
      </c>
    </row>
    <row r="69" spans="1:18" ht="11.25" customHeight="1" x14ac:dyDescent="0.25">
      <c r="A69" s="50" t="s">
        <v>559</v>
      </c>
      <c r="B69" s="51" t="s">
        <v>101</v>
      </c>
      <c r="C69" s="2">
        <v>1110.8739795091051</v>
      </c>
      <c r="D69" s="2">
        <v>924.70739000000049</v>
      </c>
      <c r="E69" s="2">
        <v>944.32817999999997</v>
      </c>
      <c r="F69" s="2">
        <v>844.41847000000007</v>
      </c>
      <c r="G69" s="2">
        <v>810.00675000000012</v>
      </c>
      <c r="H69" s="2">
        <v>709.49256189832533</v>
      </c>
      <c r="I69" s="2">
        <v>738.16430999999989</v>
      </c>
      <c r="J69" s="2">
        <v>811.45829999999978</v>
      </c>
      <c r="K69" s="2">
        <v>929.38633000000004</v>
      </c>
      <c r="L69" s="2">
        <v>837.69318999999996</v>
      </c>
      <c r="M69" s="2">
        <v>847.33011972231111</v>
      </c>
      <c r="N69" s="2">
        <v>926.15839350408055</v>
      </c>
      <c r="O69" s="2">
        <v>897.93635861836412</v>
      </c>
      <c r="P69" s="2">
        <v>984.35638752291595</v>
      </c>
      <c r="Q69" s="2">
        <v>1187.6535536172682</v>
      </c>
      <c r="R69" s="2">
        <v>1464.0043497288736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135.56892204196032</v>
      </c>
      <c r="D71" s="2">
        <v>317.59457999999995</v>
      </c>
      <c r="E71" s="2">
        <v>440.17810000000003</v>
      </c>
      <c r="F71" s="2">
        <v>16.800650000000005</v>
      </c>
      <c r="G71" s="2">
        <v>15.79738</v>
      </c>
      <c r="H71" s="2">
        <v>15.716613810380373</v>
      </c>
      <c r="I71" s="2">
        <v>15.501889999999998</v>
      </c>
      <c r="J71" s="2">
        <v>15.461270000000001</v>
      </c>
      <c r="K71" s="2">
        <v>15.39927</v>
      </c>
      <c r="L71" s="2">
        <v>19.317170000000001</v>
      </c>
      <c r="M71" s="2">
        <v>19.131361104179859</v>
      </c>
      <c r="N71" s="2">
        <v>20.445576360592764</v>
      </c>
      <c r="O71" s="2">
        <v>22.379875453826571</v>
      </c>
      <c r="P71" s="2">
        <v>24.481401858851299</v>
      </c>
      <c r="Q71" s="2">
        <v>22.594915102433248</v>
      </c>
      <c r="R71" s="2">
        <v>21.734984365863689</v>
      </c>
    </row>
    <row r="72" spans="1:18" ht="11.25" customHeight="1" x14ac:dyDescent="0.25">
      <c r="A72" s="55" t="s">
        <v>104</v>
      </c>
      <c r="B72" s="51" t="s">
        <v>105</v>
      </c>
      <c r="C72" s="2">
        <v>2.8183525700200915</v>
      </c>
      <c r="D72" s="2">
        <v>3.304529999999998</v>
      </c>
      <c r="E72" s="2">
        <v>3.1004799999999983</v>
      </c>
      <c r="F72" s="2">
        <v>3.2902500000000003</v>
      </c>
      <c r="G72" s="2">
        <v>3.1983400000000008</v>
      </c>
      <c r="H72" s="2">
        <v>4.4188054988474477</v>
      </c>
      <c r="I72" s="2">
        <v>4.1088300000000011</v>
      </c>
      <c r="J72" s="2">
        <v>4.092270000000001</v>
      </c>
      <c r="K72" s="2">
        <v>16.899790000000003</v>
      </c>
      <c r="L72" s="2">
        <v>11.760379999999998</v>
      </c>
      <c r="M72" s="2">
        <v>8.5506369004432905</v>
      </c>
      <c r="N72" s="2">
        <v>9.1957614875732396</v>
      </c>
      <c r="O72" s="2">
        <v>2.1495300727435378</v>
      </c>
      <c r="P72" s="2">
        <v>1.8151740291665561</v>
      </c>
      <c r="Q72" s="2">
        <v>1.7674320700263373</v>
      </c>
      <c r="R72" s="2">
        <v>19.465907398254583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0.29897000000000001</v>
      </c>
      <c r="G73" s="2">
        <v>9.6</v>
      </c>
      <c r="H73" s="2">
        <v>10.27036986393114</v>
      </c>
      <c r="I73" s="2">
        <v>25.299980000000001</v>
      </c>
      <c r="J73" s="2">
        <v>32.199469999999998</v>
      </c>
      <c r="K73" s="2">
        <v>32.999839999999999</v>
      </c>
      <c r="L73" s="2">
        <v>32.890979999999999</v>
      </c>
      <c r="M73" s="2">
        <v>15.597262385774727</v>
      </c>
      <c r="N73" s="2">
        <v>1.0032285599005291</v>
      </c>
      <c r="O73" s="2">
        <v>7.1899902095286814</v>
      </c>
      <c r="P73" s="2">
        <v>1.9110066359373499</v>
      </c>
      <c r="Q73" s="2">
        <v>1.836197454822986</v>
      </c>
      <c r="R73" s="2">
        <v>0.97754464302673327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0.89044000000000001</v>
      </c>
      <c r="M75" s="1">
        <v>0.88372679072371674</v>
      </c>
      <c r="N75" s="1">
        <v>0</v>
      </c>
      <c r="O75" s="1">
        <v>7.0220871450090883</v>
      </c>
      <c r="P75" s="1">
        <v>1.791307287225379</v>
      </c>
      <c r="Q75" s="1">
        <v>1.7884787297706093</v>
      </c>
      <c r="R75" s="1">
        <v>0.90580466056268005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0.29897000000000001</v>
      </c>
      <c r="G77" s="1">
        <v>9.6</v>
      </c>
      <c r="H77" s="1">
        <v>10.27036986393114</v>
      </c>
      <c r="I77" s="1">
        <v>25.299980000000001</v>
      </c>
      <c r="J77" s="1">
        <v>32.199469999999998</v>
      </c>
      <c r="K77" s="1">
        <v>32.999839999999999</v>
      </c>
      <c r="L77" s="1">
        <v>32.000540000000001</v>
      </c>
      <c r="M77" s="1">
        <v>14.71353559505101</v>
      </c>
      <c r="N77" s="1">
        <v>1.0032285599005291</v>
      </c>
      <c r="O77" s="1">
        <v>0.16790306451959308</v>
      </c>
      <c r="P77" s="1">
        <v>0.11969934871197074</v>
      </c>
      <c r="Q77" s="1">
        <v>4.7718725052376738E-2</v>
      </c>
      <c r="R77" s="1">
        <v>7.1739982464053179E-2</v>
      </c>
    </row>
    <row r="78" spans="1:18" ht="11.25" customHeight="1" x14ac:dyDescent="0.25">
      <c r="A78" s="54" t="s">
        <v>115</v>
      </c>
      <c r="B78" s="58" t="s">
        <v>116</v>
      </c>
      <c r="C78" s="3">
        <v>9.5537946370493912E-2</v>
      </c>
      <c r="D78" s="3">
        <v>0.61114000000000002</v>
      </c>
      <c r="E78" s="3">
        <v>0</v>
      </c>
      <c r="F78" s="3">
        <v>0.91793000000000002</v>
      </c>
      <c r="G78" s="3">
        <v>0.42004000000000002</v>
      </c>
      <c r="H78" s="3">
        <v>0.47769179325499</v>
      </c>
      <c r="I78" s="3">
        <v>0.48009000000000002</v>
      </c>
      <c r="J78" s="3">
        <v>0.50336000000000003</v>
      </c>
      <c r="K78" s="3">
        <v>0.2001</v>
      </c>
      <c r="L78" s="3">
        <v>0</v>
      </c>
      <c r="M78" s="3">
        <v>2.5556481027543327</v>
      </c>
      <c r="N78" s="3">
        <v>2.9617429425178288</v>
      </c>
      <c r="O78" s="3">
        <v>2.0301904868121827</v>
      </c>
      <c r="P78" s="3">
        <v>2.4601117396728314</v>
      </c>
      <c r="Q78" s="3">
        <v>2.0779597697035941</v>
      </c>
      <c r="R78" s="3">
        <v>1.95853635234547</v>
      </c>
    </row>
    <row r="79" spans="1:18" ht="11.25" customHeight="1" x14ac:dyDescent="0.25">
      <c r="A79" s="59" t="s">
        <v>117</v>
      </c>
      <c r="B79" s="47" t="s">
        <v>118</v>
      </c>
      <c r="C79" s="4">
        <v>9178.323871245595</v>
      </c>
      <c r="D79" s="4">
        <v>9582.5712939185651</v>
      </c>
      <c r="E79" s="4">
        <v>9622.1697199999999</v>
      </c>
      <c r="F79" s="4">
        <v>8798.9377999999997</v>
      </c>
      <c r="G79" s="4">
        <v>9254.0875199999991</v>
      </c>
      <c r="H79" s="4">
        <v>9808.870704117784</v>
      </c>
      <c r="I79" s="4">
        <v>9258.9783299999981</v>
      </c>
      <c r="J79" s="4">
        <v>9469.2768800000013</v>
      </c>
      <c r="K79" s="4">
        <v>8225.3493399999988</v>
      </c>
      <c r="L79" s="4">
        <v>7511.6486699999987</v>
      </c>
      <c r="M79" s="4">
        <v>7564.9658810348983</v>
      </c>
      <c r="N79" s="4">
        <v>7686.3541107348356</v>
      </c>
      <c r="O79" s="4">
        <v>7554.9055337843065</v>
      </c>
      <c r="P79" s="4">
        <v>7493.9532289906656</v>
      </c>
      <c r="Q79" s="4">
        <v>7290.0346157145386</v>
      </c>
      <c r="R79" s="4">
        <v>7784.6491241796248</v>
      </c>
    </row>
    <row r="80" spans="1:18" ht="11.25" customHeight="1" x14ac:dyDescent="0.25">
      <c r="A80" s="59" t="s">
        <v>560</v>
      </c>
      <c r="B80" s="47">
        <v>7200</v>
      </c>
      <c r="C80" s="4">
        <v>101.05586857691317</v>
      </c>
      <c r="D80" s="4">
        <v>100.50500999999998</v>
      </c>
      <c r="E80" s="4">
        <v>109.62633</v>
      </c>
      <c r="F80" s="4">
        <v>127.40063000000001</v>
      </c>
      <c r="G80" s="4">
        <v>127.78616000000001</v>
      </c>
      <c r="H80" s="4">
        <v>137.09756016682712</v>
      </c>
      <c r="I80" s="4">
        <v>133.80485999999999</v>
      </c>
      <c r="J80" s="4">
        <v>161.40499</v>
      </c>
      <c r="K80" s="4">
        <v>140.19064</v>
      </c>
      <c r="L80" s="4">
        <v>121.95890000000001</v>
      </c>
      <c r="M80" s="4">
        <v>58.302390522497866</v>
      </c>
      <c r="N80" s="4">
        <v>65.993295728630741</v>
      </c>
      <c r="O80" s="4">
        <v>57.274870038391704</v>
      </c>
      <c r="P80" s="4">
        <v>94.726143534726134</v>
      </c>
      <c r="Q80" s="4">
        <v>114.76530926350415</v>
      </c>
      <c r="R80" s="4">
        <v>119.20849667953587</v>
      </c>
    </row>
    <row r="81" spans="1:18" ht="11.25" customHeight="1" x14ac:dyDescent="0.25">
      <c r="A81" s="48" t="s">
        <v>119</v>
      </c>
      <c r="B81" s="49" t="s">
        <v>120</v>
      </c>
      <c r="C81" s="3">
        <v>98.237495682645829</v>
      </c>
      <c r="D81" s="3">
        <v>70.792399999999986</v>
      </c>
      <c r="E81" s="3">
        <v>73.712299999999999</v>
      </c>
      <c r="F81" s="3">
        <v>75.597540000000009</v>
      </c>
      <c r="G81" s="3">
        <v>77.671350000000004</v>
      </c>
      <c r="H81" s="3">
        <v>74.710977111172724</v>
      </c>
      <c r="I81" s="3">
        <v>74.699479999999994</v>
      </c>
      <c r="J81" s="3">
        <v>77.70026</v>
      </c>
      <c r="K81" s="3">
        <v>68.481669999999994</v>
      </c>
      <c r="L81" s="3">
        <v>65.29701</v>
      </c>
      <c r="M81" s="3">
        <v>3.8931929883029186</v>
      </c>
      <c r="N81" s="3">
        <v>4.585900896400334</v>
      </c>
      <c r="O81" s="3">
        <v>8.9803231184930166</v>
      </c>
      <c r="P81" s="3">
        <v>10.652453806365379</v>
      </c>
      <c r="Q81" s="3">
        <v>22.141014975524733</v>
      </c>
      <c r="R81" s="3">
        <v>29.61744624475558</v>
      </c>
    </row>
    <row r="82" spans="1:18" ht="11.25" customHeight="1" x14ac:dyDescent="0.25">
      <c r="A82" s="48" t="s">
        <v>121</v>
      </c>
      <c r="B82" s="49" t="s">
        <v>122</v>
      </c>
      <c r="C82" s="3">
        <v>2.8183728942673398</v>
      </c>
      <c r="D82" s="3">
        <v>29.712609999999998</v>
      </c>
      <c r="E82" s="3">
        <v>35.914030000000004</v>
      </c>
      <c r="F82" s="3">
        <v>51.803089999999997</v>
      </c>
      <c r="G82" s="3">
        <v>50.114810000000006</v>
      </c>
      <c r="H82" s="3">
        <v>62.386583055654384</v>
      </c>
      <c r="I82" s="3">
        <v>59.105379999999997</v>
      </c>
      <c r="J82" s="3">
        <v>83.704729999999998</v>
      </c>
      <c r="K82" s="3">
        <v>71.708970000000008</v>
      </c>
      <c r="L82" s="3">
        <v>56.661890000000014</v>
      </c>
      <c r="M82" s="3">
        <v>54.409197534194945</v>
      </c>
      <c r="N82" s="3">
        <v>61.407394832230402</v>
      </c>
      <c r="O82" s="3">
        <v>48.294546919898686</v>
      </c>
      <c r="P82" s="3">
        <v>84.073689728360748</v>
      </c>
      <c r="Q82" s="3">
        <v>92.624294287979424</v>
      </c>
      <c r="R82" s="3">
        <v>89.591050434780286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352</v>
      </c>
      <c r="B1" s="43" t="s">
        <v>286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455005.18585901475</v>
      </c>
      <c r="D2" s="30">
        <v>476710.12506185536</v>
      </c>
      <c r="E2" s="30">
        <v>466386.95557916444</v>
      </c>
      <c r="F2" s="30">
        <v>484996.48020800517</v>
      </c>
      <c r="G2" s="30">
        <v>489057.70342591032</v>
      </c>
      <c r="H2" s="30">
        <v>494973.73934907309</v>
      </c>
      <c r="I2" s="30">
        <v>494739.37105729699</v>
      </c>
      <c r="J2" s="30">
        <v>466059.94664924685</v>
      </c>
      <c r="K2" s="30">
        <v>490456.20328766864</v>
      </c>
      <c r="L2" s="30">
        <v>482858.23361841484</v>
      </c>
      <c r="M2" s="30">
        <v>513278.15981062909</v>
      </c>
      <c r="N2" s="30">
        <v>461767.69986076007</v>
      </c>
      <c r="O2" s="30">
        <v>478451.5206532646</v>
      </c>
      <c r="P2" s="30">
        <v>482035.05066962197</v>
      </c>
      <c r="Q2" s="30">
        <v>435085.57888327842</v>
      </c>
      <c r="R2" s="30">
        <v>450620.23141435231</v>
      </c>
    </row>
    <row r="3" spans="1:18" ht="11.25" customHeight="1" x14ac:dyDescent="0.25">
      <c r="A3" s="46" t="s">
        <v>4</v>
      </c>
      <c r="B3" s="47" t="s">
        <v>5</v>
      </c>
      <c r="C3" s="4">
        <v>13005.38755862291</v>
      </c>
      <c r="D3" s="4">
        <v>12857.34383</v>
      </c>
      <c r="E3" s="4">
        <v>13114.734980000005</v>
      </c>
      <c r="F3" s="4">
        <v>12633.19715</v>
      </c>
      <c r="G3" s="4">
        <v>12596.455609999997</v>
      </c>
      <c r="H3" s="4">
        <v>12217.514238469395</v>
      </c>
      <c r="I3" s="4">
        <v>13537.415379999999</v>
      </c>
      <c r="J3" s="4">
        <v>12299.6782</v>
      </c>
      <c r="K3" s="4">
        <v>13149.764109999998</v>
      </c>
      <c r="L3" s="4">
        <v>13529.652109999994</v>
      </c>
      <c r="M3" s="4">
        <v>15123.143848091226</v>
      </c>
      <c r="N3" s="4">
        <v>13281.304308968609</v>
      </c>
      <c r="O3" s="4">
        <v>13301.964290264648</v>
      </c>
      <c r="P3" s="4">
        <v>12900.160233437675</v>
      </c>
      <c r="Q3" s="4">
        <v>11529.048360292985</v>
      </c>
      <c r="R3" s="4">
        <v>11376.97965347508</v>
      </c>
    </row>
    <row r="4" spans="1:18" ht="11.25" customHeight="1" x14ac:dyDescent="0.25">
      <c r="A4" s="48" t="s">
        <v>304</v>
      </c>
      <c r="B4" s="49" t="s">
        <v>305</v>
      </c>
      <c r="C4" s="3">
        <v>9883.1433838207449</v>
      </c>
      <c r="D4" s="3">
        <v>10253.925260000002</v>
      </c>
      <c r="E4" s="3">
        <v>10358.581180000006</v>
      </c>
      <c r="F4" s="3">
        <v>10014.01981</v>
      </c>
      <c r="G4" s="3">
        <v>10050.588479999999</v>
      </c>
      <c r="H4" s="3">
        <v>10327.738561830989</v>
      </c>
      <c r="I4" s="3">
        <v>11356.183929999999</v>
      </c>
      <c r="J4" s="3">
        <v>10658.046359999998</v>
      </c>
      <c r="K4" s="3">
        <v>11254.036269999999</v>
      </c>
      <c r="L4" s="3">
        <v>11641.151469999993</v>
      </c>
      <c r="M4" s="3">
        <v>13017.729109079151</v>
      </c>
      <c r="N4" s="3">
        <v>11285.905771953536</v>
      </c>
      <c r="O4" s="3">
        <v>11354.360479808563</v>
      </c>
      <c r="P4" s="3">
        <v>10864.399462463924</v>
      </c>
      <c r="Q4" s="3">
        <v>9880.154435145867</v>
      </c>
      <c r="R4" s="3">
        <v>9783.8712687203879</v>
      </c>
    </row>
    <row r="5" spans="1:18" ht="11.25" customHeight="1" x14ac:dyDescent="0.25">
      <c r="A5" s="50" t="s">
        <v>306</v>
      </c>
      <c r="B5" s="51" t="s">
        <v>307</v>
      </c>
      <c r="C5" s="2">
        <v>7991.4984574200525</v>
      </c>
      <c r="D5" s="2">
        <v>8618.2214500000009</v>
      </c>
      <c r="E5" s="2">
        <v>8879.758770000004</v>
      </c>
      <c r="F5" s="2">
        <v>8738.1963799999994</v>
      </c>
      <c r="G5" s="2">
        <v>9043.1315499999982</v>
      </c>
      <c r="H5" s="2">
        <v>9618.5597456378528</v>
      </c>
      <c r="I5" s="2">
        <v>10673.520859999999</v>
      </c>
      <c r="J5" s="2">
        <v>10068.856960000001</v>
      </c>
      <c r="K5" s="2">
        <v>10677.930419999999</v>
      </c>
      <c r="L5" s="2">
        <v>10928.347449999994</v>
      </c>
      <c r="M5" s="2">
        <v>12127.382415499804</v>
      </c>
      <c r="N5" s="2">
        <v>10431.82866297177</v>
      </c>
      <c r="O5" s="2">
        <v>10793.051266687929</v>
      </c>
      <c r="P5" s="2">
        <v>10256.327448479109</v>
      </c>
      <c r="Q5" s="2">
        <v>9362.5261390344604</v>
      </c>
      <c r="R5" s="2">
        <v>9252.1524173005455</v>
      </c>
    </row>
    <row r="6" spans="1:18" ht="11.25" customHeight="1" x14ac:dyDescent="0.25">
      <c r="A6" s="52" t="s">
        <v>6</v>
      </c>
      <c r="B6" s="53" t="s">
        <v>7</v>
      </c>
      <c r="C6" s="1">
        <v>38.074359356952826</v>
      </c>
      <c r="D6" s="1">
        <v>41.396150000000056</v>
      </c>
      <c r="E6" s="1">
        <v>223.19188000000042</v>
      </c>
      <c r="F6" s="1">
        <v>269.46643999999952</v>
      </c>
      <c r="G6" s="1">
        <v>384.62214999999935</v>
      </c>
      <c r="H6" s="1">
        <v>392.27145227044014</v>
      </c>
      <c r="I6" s="1">
        <v>435.25217000000004</v>
      </c>
      <c r="J6" s="1">
        <v>422.56457999999998</v>
      </c>
      <c r="K6" s="1">
        <v>476.72824999999915</v>
      </c>
      <c r="L6" s="1">
        <v>454.86979999999431</v>
      </c>
      <c r="M6" s="1">
        <v>431.25504651650442</v>
      </c>
      <c r="N6" s="1">
        <v>378.77614217070521</v>
      </c>
      <c r="O6" s="1">
        <v>361.17983550116656</v>
      </c>
      <c r="P6" s="1">
        <v>375.9883024775545</v>
      </c>
      <c r="Q6" s="1">
        <v>309.30596284136675</v>
      </c>
      <c r="R6" s="1">
        <v>324.56436422792473</v>
      </c>
    </row>
    <row r="7" spans="1:18" ht="11.25" customHeight="1" x14ac:dyDescent="0.25">
      <c r="A7" s="52" t="s">
        <v>8</v>
      </c>
      <c r="B7" s="53" t="s">
        <v>9</v>
      </c>
      <c r="C7" s="1">
        <v>1.4091276095540441</v>
      </c>
      <c r="D7" s="1">
        <v>1.40002</v>
      </c>
      <c r="E7" s="1">
        <v>3.4000500000039571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1.39055</v>
      </c>
      <c r="L7" s="1">
        <v>1.3998900000000001</v>
      </c>
      <c r="M7" s="1">
        <v>0.6926545770874426</v>
      </c>
      <c r="N7" s="1">
        <v>0.69262088448401893</v>
      </c>
      <c r="O7" s="1">
        <v>0.69273668586096659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7775.130773434762</v>
      </c>
      <c r="D8" s="1">
        <v>8423.9729499999994</v>
      </c>
      <c r="E8" s="1">
        <v>8485.2681400000001</v>
      </c>
      <c r="F8" s="1">
        <v>8282.8929599999992</v>
      </c>
      <c r="G8" s="1">
        <v>8479.61679</v>
      </c>
      <c r="H8" s="1">
        <v>9018.0864127104705</v>
      </c>
      <c r="I8" s="1">
        <v>10009.876839999999</v>
      </c>
      <c r="J8" s="1">
        <v>9480.0083300000006</v>
      </c>
      <c r="K8" s="1">
        <v>9989.4712499999987</v>
      </c>
      <c r="L8" s="1">
        <v>10343.06194</v>
      </c>
      <c r="M8" s="1">
        <v>11549.700004772978</v>
      </c>
      <c r="N8" s="1">
        <v>9975.9530884309206</v>
      </c>
      <c r="O8" s="1">
        <v>10371.251318587745</v>
      </c>
      <c r="P8" s="1">
        <v>9843.2697574082486</v>
      </c>
      <c r="Q8" s="1">
        <v>9000.0323019220559</v>
      </c>
      <c r="R8" s="1">
        <v>8878.4789594781978</v>
      </c>
    </row>
    <row r="9" spans="1:18" ht="11.25" customHeight="1" x14ac:dyDescent="0.25">
      <c r="A9" s="52" t="s">
        <v>12</v>
      </c>
      <c r="B9" s="53" t="s">
        <v>13</v>
      </c>
      <c r="C9" s="1">
        <v>176.88419701878277</v>
      </c>
      <c r="D9" s="1">
        <v>151.45233000000002</v>
      </c>
      <c r="E9" s="1">
        <v>167.89869999999999</v>
      </c>
      <c r="F9" s="1">
        <v>185.83697999999998</v>
      </c>
      <c r="G9" s="1">
        <v>178.89260999999999</v>
      </c>
      <c r="H9" s="1">
        <v>208.20188065694234</v>
      </c>
      <c r="I9" s="1">
        <v>228.39184999999998</v>
      </c>
      <c r="J9" s="1">
        <v>166.28405000000001</v>
      </c>
      <c r="K9" s="1">
        <v>210.34037000000001</v>
      </c>
      <c r="L9" s="1">
        <v>129.01581999999999</v>
      </c>
      <c r="M9" s="1">
        <v>145.73470963323226</v>
      </c>
      <c r="N9" s="1">
        <v>76.4068114856601</v>
      </c>
      <c r="O9" s="1">
        <v>59.927375913155245</v>
      </c>
      <c r="P9" s="1">
        <v>37.069388593304929</v>
      </c>
      <c r="Q9" s="1">
        <v>53.187874271037821</v>
      </c>
      <c r="R9" s="1">
        <v>49.10909359442239</v>
      </c>
    </row>
    <row r="10" spans="1:18" ht="11.25" customHeight="1" x14ac:dyDescent="0.25">
      <c r="A10" s="50" t="s">
        <v>14</v>
      </c>
      <c r="B10" s="51" t="s">
        <v>15</v>
      </c>
      <c r="C10" s="2">
        <v>620.75511449094085</v>
      </c>
      <c r="D10" s="2">
        <v>517.89314000000002</v>
      </c>
      <c r="E10" s="2">
        <v>484.29489000000001</v>
      </c>
      <c r="F10" s="2">
        <v>387.00371000000001</v>
      </c>
      <c r="G10" s="2">
        <v>327.50083000000006</v>
      </c>
      <c r="H10" s="2">
        <v>343.60342871234565</v>
      </c>
      <c r="I10" s="2">
        <v>340.90206999999998</v>
      </c>
      <c r="J10" s="2">
        <v>316.39792999999997</v>
      </c>
      <c r="K10" s="2">
        <v>356.90742999999998</v>
      </c>
      <c r="L10" s="2">
        <v>324.10131000000001</v>
      </c>
      <c r="M10" s="2">
        <v>548.65237926100303</v>
      </c>
      <c r="N10" s="2">
        <v>414.32072043583338</v>
      </c>
      <c r="O10" s="2">
        <v>313.50550863186606</v>
      </c>
      <c r="P10" s="2">
        <v>356.19828633589975</v>
      </c>
      <c r="Q10" s="2">
        <v>284.15458518875909</v>
      </c>
      <c r="R10" s="2">
        <v>302.97522528772163</v>
      </c>
    </row>
    <row r="11" spans="1:18" ht="11.25" customHeight="1" x14ac:dyDescent="0.25">
      <c r="A11" s="50" t="s">
        <v>308</v>
      </c>
      <c r="B11" s="51" t="s">
        <v>309</v>
      </c>
      <c r="C11" s="2">
        <v>1270.8898119097523</v>
      </c>
      <c r="D11" s="2">
        <v>1117.8106700000001</v>
      </c>
      <c r="E11" s="2">
        <v>994.52751999999998</v>
      </c>
      <c r="F11" s="2">
        <v>888.81971999999985</v>
      </c>
      <c r="G11" s="2">
        <v>679.95610000000011</v>
      </c>
      <c r="H11" s="2">
        <v>365.57538748079014</v>
      </c>
      <c r="I11" s="2">
        <v>341.76100000000002</v>
      </c>
      <c r="J11" s="2">
        <v>272.79147</v>
      </c>
      <c r="K11" s="2">
        <v>219.19842</v>
      </c>
      <c r="L11" s="2">
        <v>388.70270999999991</v>
      </c>
      <c r="M11" s="2">
        <v>341.69431431834511</v>
      </c>
      <c r="N11" s="2">
        <v>439.75638854593291</v>
      </c>
      <c r="O11" s="2">
        <v>247.8037044887698</v>
      </c>
      <c r="P11" s="2">
        <v>251.87372764891506</v>
      </c>
      <c r="Q11" s="2">
        <v>233.47371092264686</v>
      </c>
      <c r="R11" s="2">
        <v>228.74362613212145</v>
      </c>
    </row>
    <row r="12" spans="1:18" ht="11.25" customHeight="1" x14ac:dyDescent="0.25">
      <c r="A12" s="52" t="s">
        <v>16</v>
      </c>
      <c r="B12" s="53" t="s">
        <v>17</v>
      </c>
      <c r="C12" s="1">
        <v>1270.8898119097523</v>
      </c>
      <c r="D12" s="1">
        <v>1117.8106700000001</v>
      </c>
      <c r="E12" s="1">
        <v>994.52751999999998</v>
      </c>
      <c r="F12" s="1">
        <v>888.81971999999985</v>
      </c>
      <c r="G12" s="1">
        <v>679.95610000000011</v>
      </c>
      <c r="H12" s="1">
        <v>365.57538748079014</v>
      </c>
      <c r="I12" s="1">
        <v>341.76100000000002</v>
      </c>
      <c r="J12" s="1">
        <v>272.79147</v>
      </c>
      <c r="K12" s="1">
        <v>219.19842</v>
      </c>
      <c r="L12" s="1">
        <v>388.70270999999991</v>
      </c>
      <c r="M12" s="1">
        <v>341.69431431834511</v>
      </c>
      <c r="N12" s="1">
        <v>439.75638854593291</v>
      </c>
      <c r="O12" s="1">
        <v>247.8037044887698</v>
      </c>
      <c r="P12" s="1">
        <v>251.87372764891506</v>
      </c>
      <c r="Q12" s="1">
        <v>233.47371092264686</v>
      </c>
      <c r="R12" s="1">
        <v>228.74362613212145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3122.0292097474066</v>
      </c>
      <c r="D15" s="3">
        <v>2603.4185700000003</v>
      </c>
      <c r="E15" s="3">
        <v>2756.1538</v>
      </c>
      <c r="F15" s="3">
        <v>2619.1773400000002</v>
      </c>
      <c r="G15" s="3">
        <v>2545.66732</v>
      </c>
      <c r="H15" s="3">
        <v>1889.7756766384052</v>
      </c>
      <c r="I15" s="3">
        <v>2181.2314499999998</v>
      </c>
      <c r="J15" s="3">
        <v>1641.63184</v>
      </c>
      <c r="K15" s="3">
        <v>1895.72784</v>
      </c>
      <c r="L15" s="3">
        <v>1888.5006400000002</v>
      </c>
      <c r="M15" s="3">
        <v>2105.4147390120729</v>
      </c>
      <c r="N15" s="3">
        <v>1995.3985370150731</v>
      </c>
      <c r="O15" s="3">
        <v>1947.6038104560841</v>
      </c>
      <c r="P15" s="3">
        <v>2035.7607709737524</v>
      </c>
      <c r="Q15" s="3">
        <v>1648.893925147119</v>
      </c>
      <c r="R15" s="3">
        <v>1593.1083847546918</v>
      </c>
    </row>
    <row r="16" spans="1:18" ht="11.25" customHeight="1" x14ac:dyDescent="0.25">
      <c r="A16" s="50" t="s">
        <v>22</v>
      </c>
      <c r="B16" s="51" t="s">
        <v>23</v>
      </c>
      <c r="C16" s="2">
        <v>1611.73564171869</v>
      </c>
      <c r="D16" s="2">
        <v>1245.1191699999999</v>
      </c>
      <c r="E16" s="2">
        <v>1369.1459899999998</v>
      </c>
      <c r="F16" s="2">
        <v>1374.7644399999999</v>
      </c>
      <c r="G16" s="2">
        <v>1490.0913700000003</v>
      </c>
      <c r="H16" s="2">
        <v>866.4544267986862</v>
      </c>
      <c r="I16" s="2">
        <v>1083.81817</v>
      </c>
      <c r="J16" s="2">
        <v>764.54604000000006</v>
      </c>
      <c r="K16" s="2">
        <v>847.79165</v>
      </c>
      <c r="L16" s="2">
        <v>804.48743000000013</v>
      </c>
      <c r="M16" s="2">
        <v>969.46190355891667</v>
      </c>
      <c r="N16" s="2">
        <v>976.25430400252992</v>
      </c>
      <c r="O16" s="2">
        <v>949.86137091590501</v>
      </c>
      <c r="P16" s="2">
        <v>999.81186355775617</v>
      </c>
      <c r="Q16" s="2">
        <v>849.90457061514212</v>
      </c>
      <c r="R16" s="2">
        <v>830.70201009103062</v>
      </c>
    </row>
    <row r="17" spans="1:18" ht="11.25" customHeight="1" x14ac:dyDescent="0.25">
      <c r="A17" s="55" t="s">
        <v>25</v>
      </c>
      <c r="B17" s="51" t="s">
        <v>26</v>
      </c>
      <c r="C17" s="2">
        <v>217.87648686325684</v>
      </c>
      <c r="D17" s="2">
        <v>222.80646000000002</v>
      </c>
      <c r="E17" s="2">
        <v>224.75957</v>
      </c>
      <c r="F17" s="2">
        <v>226.98487</v>
      </c>
      <c r="G17" s="2">
        <v>227.13961999999998</v>
      </c>
      <c r="H17" s="2">
        <v>233.68331175690892</v>
      </c>
      <c r="I17" s="2">
        <v>245.98109000000002</v>
      </c>
      <c r="J17" s="2">
        <v>236.62734</v>
      </c>
      <c r="K17" s="2">
        <v>229.10281000000003</v>
      </c>
      <c r="L17" s="2">
        <v>230.74735000000001</v>
      </c>
      <c r="M17" s="2">
        <v>238.85242714184724</v>
      </c>
      <c r="N17" s="2">
        <v>225.219993358529</v>
      </c>
      <c r="O17" s="2">
        <v>189.48709896992392</v>
      </c>
      <c r="P17" s="2">
        <v>196.65858606721213</v>
      </c>
      <c r="Q17" s="2">
        <v>180.85399157437871</v>
      </c>
      <c r="R17" s="2">
        <v>175.80804339314625</v>
      </c>
    </row>
    <row r="18" spans="1:18" ht="11.25" customHeight="1" x14ac:dyDescent="0.25">
      <c r="A18" s="56" t="s">
        <v>312</v>
      </c>
      <c r="B18" s="51" t="s">
        <v>24</v>
      </c>
      <c r="C18" s="2">
        <v>1139.7699464585169</v>
      </c>
      <c r="D18" s="2">
        <v>1001.3940200000002</v>
      </c>
      <c r="E18" s="2">
        <v>1023.67272</v>
      </c>
      <c r="F18" s="2">
        <v>900.02613999999994</v>
      </c>
      <c r="G18" s="2">
        <v>716.13684000000001</v>
      </c>
      <c r="H18" s="2">
        <v>677.38055406401338</v>
      </c>
      <c r="I18" s="2">
        <v>737.64762999999994</v>
      </c>
      <c r="J18" s="2">
        <v>525.85711000000003</v>
      </c>
      <c r="K18" s="2">
        <v>673.66314</v>
      </c>
      <c r="L18" s="2">
        <v>713.76721999999984</v>
      </c>
      <c r="M18" s="2">
        <v>771.94919793245572</v>
      </c>
      <c r="N18" s="2">
        <v>675.46072332392646</v>
      </c>
      <c r="O18" s="2">
        <v>674.97835306635363</v>
      </c>
      <c r="P18" s="2">
        <v>700.2826389503889</v>
      </c>
      <c r="Q18" s="2">
        <v>504.44232577102667</v>
      </c>
      <c r="R18" s="2">
        <v>480.55460868370574</v>
      </c>
    </row>
    <row r="19" spans="1:18" ht="11.25" customHeight="1" x14ac:dyDescent="0.25">
      <c r="A19" s="55" t="s">
        <v>27</v>
      </c>
      <c r="B19" s="51" t="s">
        <v>28</v>
      </c>
      <c r="C19" s="2">
        <v>152.64713470694306</v>
      </c>
      <c r="D19" s="2">
        <v>134.09892000000002</v>
      </c>
      <c r="E19" s="2">
        <v>138.57552000000001</v>
      </c>
      <c r="F19" s="2">
        <v>117.40189000000001</v>
      </c>
      <c r="G19" s="2">
        <v>112.29949000000002</v>
      </c>
      <c r="H19" s="2">
        <v>112.25738401879669</v>
      </c>
      <c r="I19" s="2">
        <v>113.78456</v>
      </c>
      <c r="J19" s="2">
        <v>114.60135</v>
      </c>
      <c r="K19" s="2">
        <v>145.17024000000001</v>
      </c>
      <c r="L19" s="2">
        <v>139.49864000000002</v>
      </c>
      <c r="M19" s="2">
        <v>125.15121037885318</v>
      </c>
      <c r="N19" s="2">
        <v>118.4635163300877</v>
      </c>
      <c r="O19" s="2">
        <v>133.27698750390172</v>
      </c>
      <c r="P19" s="2">
        <v>139.00768239839519</v>
      </c>
      <c r="Q19" s="2">
        <v>113.6930371865713</v>
      </c>
      <c r="R19" s="2">
        <v>106.04372258680952</v>
      </c>
    </row>
    <row r="20" spans="1:18" ht="11.25" customHeight="1" x14ac:dyDescent="0.25">
      <c r="A20" s="48" t="s">
        <v>29</v>
      </c>
      <c r="B20" s="49" t="s">
        <v>30</v>
      </c>
      <c r="C20" s="3">
        <v>0.21496505475736596</v>
      </c>
      <c r="D20" s="3">
        <v>0</v>
      </c>
      <c r="E20" s="3">
        <v>0</v>
      </c>
      <c r="F20" s="3">
        <v>0</v>
      </c>
      <c r="G20" s="3">
        <v>0.19980999999999999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100553.9883135311</v>
      </c>
      <c r="D21" s="4">
        <v>107722.29705728345</v>
      </c>
      <c r="E21" s="4">
        <v>100026.28025254153</v>
      </c>
      <c r="F21" s="4">
        <v>101809.65770014934</v>
      </c>
      <c r="G21" s="4">
        <v>99576.265491385755</v>
      </c>
      <c r="H21" s="4">
        <v>98667.328247941419</v>
      </c>
      <c r="I21" s="4">
        <v>93647.584681360415</v>
      </c>
      <c r="J21" s="4">
        <v>78105.992096683811</v>
      </c>
      <c r="K21" s="4">
        <v>86032.17981999999</v>
      </c>
      <c r="L21" s="4">
        <v>79789.180660000013</v>
      </c>
      <c r="M21" s="4">
        <v>79257.508452922353</v>
      </c>
      <c r="N21" s="4">
        <v>71681.854423884666</v>
      </c>
      <c r="O21" s="4">
        <v>70341.615871768008</v>
      </c>
      <c r="P21" s="4">
        <v>71315.881089228249</v>
      </c>
      <c r="Q21" s="4">
        <v>64895.127803841249</v>
      </c>
      <c r="R21" s="4">
        <v>65854.8968514195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100553.9883135311</v>
      </c>
      <c r="D30" s="3">
        <v>107722.29705728345</v>
      </c>
      <c r="E30" s="3">
        <v>100026.28025254153</v>
      </c>
      <c r="F30" s="3">
        <v>101809.65770014934</v>
      </c>
      <c r="G30" s="3">
        <v>99576.265491385755</v>
      </c>
      <c r="H30" s="3">
        <v>98667.328247941419</v>
      </c>
      <c r="I30" s="3">
        <v>93647.584681360415</v>
      </c>
      <c r="J30" s="3">
        <v>78105.992096683811</v>
      </c>
      <c r="K30" s="3">
        <v>86032.17981999999</v>
      </c>
      <c r="L30" s="3">
        <v>79789.180660000013</v>
      </c>
      <c r="M30" s="3">
        <v>79257.508452922353</v>
      </c>
      <c r="N30" s="3">
        <v>71681.854423884666</v>
      </c>
      <c r="O30" s="3">
        <v>70341.615871768008</v>
      </c>
      <c r="P30" s="3">
        <v>71315.881089228249</v>
      </c>
      <c r="Q30" s="3">
        <v>64895.127803841249</v>
      </c>
      <c r="R30" s="3">
        <v>65854.8968514195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98.115679999999998</v>
      </c>
      <c r="H31" s="2">
        <v>5.7562971672784711</v>
      </c>
      <c r="I31" s="2">
        <v>29.907679999999999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98.115679999999998</v>
      </c>
      <c r="H32" s="1">
        <v>5.7562971672784711</v>
      </c>
      <c r="I32" s="1">
        <v>29.907679999999999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11370.52697669894</v>
      </c>
      <c r="D34" s="2">
        <v>11654.567379999999</v>
      </c>
      <c r="E34" s="2">
        <v>11133.456249999999</v>
      </c>
      <c r="F34" s="2">
        <v>11573.62075</v>
      </c>
      <c r="G34" s="2">
        <v>11799.113960000001</v>
      </c>
      <c r="H34" s="2">
        <v>11917.024841246421</v>
      </c>
      <c r="I34" s="2">
        <v>10886.57782</v>
      </c>
      <c r="J34" s="2">
        <v>10361.94169</v>
      </c>
      <c r="K34" s="2">
        <v>10415.875550000001</v>
      </c>
      <c r="L34" s="2">
        <v>10107.678010000001</v>
      </c>
      <c r="M34" s="2">
        <v>10334.956604566523</v>
      </c>
      <c r="N34" s="2">
        <v>9256.720494715224</v>
      </c>
      <c r="O34" s="2">
        <v>8996.7276528269558</v>
      </c>
      <c r="P34" s="2">
        <v>8991.7188464783721</v>
      </c>
      <c r="Q34" s="2">
        <v>8360.6960175698223</v>
      </c>
      <c r="R34" s="2">
        <v>8310.3123966754356</v>
      </c>
    </row>
    <row r="35" spans="1:18" ht="11.25" customHeight="1" x14ac:dyDescent="0.25">
      <c r="A35" s="50" t="s">
        <v>324</v>
      </c>
      <c r="B35" s="51" t="s">
        <v>325</v>
      </c>
      <c r="C35" s="2">
        <v>636.04593081343717</v>
      </c>
      <c r="D35" s="2">
        <v>625.69323000000236</v>
      </c>
      <c r="E35" s="2">
        <v>547.60496000000057</v>
      </c>
      <c r="F35" s="2">
        <v>684.80617999999981</v>
      </c>
      <c r="G35" s="2">
        <v>713.79786999999874</v>
      </c>
      <c r="H35" s="2">
        <v>779.08898201760803</v>
      </c>
      <c r="I35" s="2">
        <v>730.91750999999681</v>
      </c>
      <c r="J35" s="2">
        <v>719.02456000000006</v>
      </c>
      <c r="K35" s="2">
        <v>662.57793999999865</v>
      </c>
      <c r="L35" s="2">
        <v>608.85037000000125</v>
      </c>
      <c r="M35" s="2">
        <v>605.46449837365196</v>
      </c>
      <c r="N35" s="2">
        <v>625.03575819222181</v>
      </c>
      <c r="O35" s="2">
        <v>794.49568975302554</v>
      </c>
      <c r="P35" s="2">
        <v>640.84581769648139</v>
      </c>
      <c r="Q35" s="2">
        <v>604.28238762365822</v>
      </c>
      <c r="R35" s="2">
        <v>580.70670851022169</v>
      </c>
    </row>
    <row r="36" spans="1:18" ht="11.25" customHeight="1" x14ac:dyDescent="0.25">
      <c r="A36" s="57" t="s">
        <v>47</v>
      </c>
      <c r="B36" s="53" t="s">
        <v>48</v>
      </c>
      <c r="C36" s="1">
        <v>631.8422631411845</v>
      </c>
      <c r="D36" s="1">
        <v>621.50400000000241</v>
      </c>
      <c r="E36" s="1">
        <v>543.41576000000055</v>
      </c>
      <c r="F36" s="1">
        <v>679.60178999999994</v>
      </c>
      <c r="G36" s="1">
        <v>707.49787999999876</v>
      </c>
      <c r="H36" s="1">
        <v>774.90924397043523</v>
      </c>
      <c r="I36" s="1">
        <v>725.71805999999674</v>
      </c>
      <c r="J36" s="1">
        <v>713.79374000000007</v>
      </c>
      <c r="K36" s="1">
        <v>658.40232999999864</v>
      </c>
      <c r="L36" s="1">
        <v>605.70029000000125</v>
      </c>
      <c r="M36" s="1">
        <v>602.34366521905395</v>
      </c>
      <c r="N36" s="1">
        <v>622.95779528492335</v>
      </c>
      <c r="O36" s="1">
        <v>792.41772948327798</v>
      </c>
      <c r="P36" s="1">
        <v>638.76786024916009</v>
      </c>
      <c r="Q36" s="1">
        <v>602.20442642185276</v>
      </c>
      <c r="R36" s="1">
        <v>579.6557858463683</v>
      </c>
    </row>
    <row r="37" spans="1:18" ht="11.25" customHeight="1" x14ac:dyDescent="0.25">
      <c r="A37" s="52" t="s">
        <v>49</v>
      </c>
      <c r="B37" s="53" t="s">
        <v>50</v>
      </c>
      <c r="C37" s="1">
        <v>4.2036676722527293</v>
      </c>
      <c r="D37" s="1">
        <v>4.1892299999999967</v>
      </c>
      <c r="E37" s="1">
        <v>4.1892000000000014</v>
      </c>
      <c r="F37" s="1">
        <v>5.2043899999999974</v>
      </c>
      <c r="G37" s="1">
        <v>6.299990000000002</v>
      </c>
      <c r="H37" s="1">
        <v>4.1797380471728731</v>
      </c>
      <c r="I37" s="1">
        <v>5.199450000000005</v>
      </c>
      <c r="J37" s="1">
        <v>5.2308199999999996</v>
      </c>
      <c r="K37" s="1">
        <v>4.1756099999999998</v>
      </c>
      <c r="L37" s="1">
        <v>3.1500800000000009</v>
      </c>
      <c r="M37" s="1">
        <v>3.1208331545979933</v>
      </c>
      <c r="N37" s="1">
        <v>2.0779629072984953</v>
      </c>
      <c r="O37" s="1">
        <v>2.0779602697475639</v>
      </c>
      <c r="P37" s="1">
        <v>2.0779574473211682</v>
      </c>
      <c r="Q37" s="1">
        <v>2.077961201805465</v>
      </c>
      <c r="R37" s="1">
        <v>1.0509226638534379</v>
      </c>
    </row>
    <row r="38" spans="1:18" ht="11.25" customHeight="1" x14ac:dyDescent="0.25">
      <c r="A38" s="50" t="s">
        <v>326</v>
      </c>
      <c r="B38" s="51" t="s">
        <v>327</v>
      </c>
      <c r="C38" s="2">
        <v>4489.0613152989681</v>
      </c>
      <c r="D38" s="2">
        <v>4534.3926699999993</v>
      </c>
      <c r="E38" s="2">
        <v>4104.41158</v>
      </c>
      <c r="F38" s="2">
        <v>4242.0745399999996</v>
      </c>
      <c r="G38" s="2">
        <v>4529.0493599999991</v>
      </c>
      <c r="H38" s="2">
        <v>4444.4652803897707</v>
      </c>
      <c r="I38" s="2">
        <v>4528.8283899999997</v>
      </c>
      <c r="J38" s="2">
        <v>4134.5286299999989</v>
      </c>
      <c r="K38" s="2">
        <v>4333.8542600000001</v>
      </c>
      <c r="L38" s="2">
        <v>4484.1850599999998</v>
      </c>
      <c r="M38" s="2">
        <v>4759.5390811403222</v>
      </c>
      <c r="N38" s="2">
        <v>3915.3227177523945</v>
      </c>
      <c r="O38" s="2">
        <v>3960.3538209480494</v>
      </c>
      <c r="P38" s="2">
        <v>4195.0318987686587</v>
      </c>
      <c r="Q38" s="2">
        <v>3847.2260069881831</v>
      </c>
      <c r="R38" s="2">
        <v>3855.1292339215893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905.08181766656708</v>
      </c>
      <c r="D40" s="1">
        <v>742.10441999999944</v>
      </c>
      <c r="E40" s="1">
        <v>695.69658000000004</v>
      </c>
      <c r="F40" s="1">
        <v>796.61065999999937</v>
      </c>
      <c r="G40" s="1">
        <v>782.99413999999933</v>
      </c>
      <c r="H40" s="1">
        <v>794.01998767483667</v>
      </c>
      <c r="I40" s="1">
        <v>761.90498999999977</v>
      </c>
      <c r="J40" s="1">
        <v>729.38445999999988</v>
      </c>
      <c r="K40" s="1">
        <v>729.31164000000012</v>
      </c>
      <c r="L40" s="1">
        <v>712.00265000000013</v>
      </c>
      <c r="M40" s="1">
        <v>734.68354944619011</v>
      </c>
      <c r="N40" s="1">
        <v>777.2271376697023</v>
      </c>
      <c r="O40" s="1">
        <v>867.9198219987635</v>
      </c>
      <c r="P40" s="1">
        <v>986.09656105766169</v>
      </c>
      <c r="Q40" s="1">
        <v>948.16807086761742</v>
      </c>
      <c r="R40" s="1">
        <v>857.79127940274168</v>
      </c>
    </row>
    <row r="41" spans="1:18" ht="11.25" customHeight="1" x14ac:dyDescent="0.25">
      <c r="A41" s="52" t="s">
        <v>51</v>
      </c>
      <c r="B41" s="53" t="s">
        <v>52</v>
      </c>
      <c r="C41" s="1">
        <v>3583.979497632401</v>
      </c>
      <c r="D41" s="1">
        <v>3792.2882500000001</v>
      </c>
      <c r="E41" s="1">
        <v>3408.7150000000001</v>
      </c>
      <c r="F41" s="1">
        <v>3445.4638799999998</v>
      </c>
      <c r="G41" s="1">
        <v>3746.0552199999997</v>
      </c>
      <c r="H41" s="1">
        <v>3650.4452927149341</v>
      </c>
      <c r="I41" s="1">
        <v>3766.9234000000001</v>
      </c>
      <c r="J41" s="1">
        <v>3405.1441699999996</v>
      </c>
      <c r="K41" s="1">
        <v>3604.5426199999997</v>
      </c>
      <c r="L41" s="1">
        <v>3772.1824099999999</v>
      </c>
      <c r="M41" s="1">
        <v>4024.8555316941324</v>
      </c>
      <c r="N41" s="1">
        <v>3138.0955800826923</v>
      </c>
      <c r="O41" s="1">
        <v>3092.433998949286</v>
      </c>
      <c r="P41" s="1">
        <v>3208.9353377109969</v>
      </c>
      <c r="Q41" s="1">
        <v>2899.057936120566</v>
      </c>
      <c r="R41" s="1">
        <v>2997.3379545188468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3.1995300000000002</v>
      </c>
      <c r="E42" s="2">
        <v>0</v>
      </c>
      <c r="F42" s="2">
        <v>4.1994800000000003</v>
      </c>
      <c r="G42" s="2">
        <v>14.70002</v>
      </c>
      <c r="H42" s="2">
        <v>41.989174546627076</v>
      </c>
      <c r="I42" s="2">
        <v>0</v>
      </c>
      <c r="J42" s="2">
        <v>8.4021799999999995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80745.234210629482</v>
      </c>
      <c r="D43" s="2">
        <v>87518.217457283434</v>
      </c>
      <c r="E43" s="2">
        <v>81429.948292541521</v>
      </c>
      <c r="F43" s="2">
        <v>82123.398570149351</v>
      </c>
      <c r="G43" s="2">
        <v>79732.171631385776</v>
      </c>
      <c r="H43" s="2">
        <v>79011.083727540798</v>
      </c>
      <c r="I43" s="2">
        <v>75125.037031360407</v>
      </c>
      <c r="J43" s="2">
        <v>60978.646836683802</v>
      </c>
      <c r="K43" s="2">
        <v>68781.065859999988</v>
      </c>
      <c r="L43" s="2">
        <v>63056.775280000002</v>
      </c>
      <c r="M43" s="2">
        <v>62337.043796416554</v>
      </c>
      <c r="N43" s="2">
        <v>56887.834739148653</v>
      </c>
      <c r="O43" s="2">
        <v>55931.53834430869</v>
      </c>
      <c r="P43" s="2">
        <v>56944.435947854989</v>
      </c>
      <c r="Q43" s="2">
        <v>51611.581178393048</v>
      </c>
      <c r="R43" s="2">
        <v>52648.675862431206</v>
      </c>
    </row>
    <row r="44" spans="1:18" ht="11.25" customHeight="1" x14ac:dyDescent="0.25">
      <c r="A44" s="50" t="s">
        <v>328</v>
      </c>
      <c r="B44" s="51" t="s">
        <v>61</v>
      </c>
      <c r="C44" s="2">
        <v>3214.8576062049729</v>
      </c>
      <c r="D44" s="2">
        <v>3212.0646900000002</v>
      </c>
      <c r="E44" s="2">
        <v>2706.8392800000001</v>
      </c>
      <c r="F44" s="2">
        <v>3042.0648099999999</v>
      </c>
      <c r="G44" s="2">
        <v>2573.9025000000001</v>
      </c>
      <c r="H44" s="2">
        <v>2377.9485605612372</v>
      </c>
      <c r="I44" s="2">
        <v>2225.04441</v>
      </c>
      <c r="J44" s="2">
        <v>1788.66011</v>
      </c>
      <c r="K44" s="2">
        <v>1719.7809199999999</v>
      </c>
      <c r="L44" s="2">
        <v>1491.4937</v>
      </c>
      <c r="M44" s="2">
        <v>1173.2130644633378</v>
      </c>
      <c r="N44" s="2">
        <v>964.93505238061277</v>
      </c>
      <c r="O44" s="2">
        <v>628.64442441560038</v>
      </c>
      <c r="P44" s="2">
        <v>482.46367676788361</v>
      </c>
      <c r="Q44" s="2">
        <v>427.0562216706295</v>
      </c>
      <c r="R44" s="2">
        <v>409.86686615761278</v>
      </c>
    </row>
    <row r="45" spans="1:18" ht="11.25" customHeight="1" x14ac:dyDescent="0.25">
      <c r="A45" s="50" t="s">
        <v>329</v>
      </c>
      <c r="B45" s="51" t="s">
        <v>330</v>
      </c>
      <c r="C45" s="2">
        <v>98.262273885287854</v>
      </c>
      <c r="D45" s="2">
        <v>174.16210000000001</v>
      </c>
      <c r="E45" s="2">
        <v>104.01989</v>
      </c>
      <c r="F45" s="2">
        <v>139.49337</v>
      </c>
      <c r="G45" s="2">
        <v>115.41446999999999</v>
      </c>
      <c r="H45" s="2">
        <v>89.971384471676117</v>
      </c>
      <c r="I45" s="2">
        <v>121.27184</v>
      </c>
      <c r="J45" s="2">
        <v>114.78809</v>
      </c>
      <c r="K45" s="2">
        <v>119.02529000000001</v>
      </c>
      <c r="L45" s="2">
        <v>40.198239999999998</v>
      </c>
      <c r="M45" s="2">
        <v>47.291407961957496</v>
      </c>
      <c r="N45" s="2">
        <v>32.005661695546777</v>
      </c>
      <c r="O45" s="2">
        <v>29.855939515681328</v>
      </c>
      <c r="P45" s="2">
        <v>61.384901661866522</v>
      </c>
      <c r="Q45" s="2">
        <v>44.285991595894792</v>
      </c>
      <c r="R45" s="2">
        <v>50.205783723443822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2.9002400000000002</v>
      </c>
      <c r="E48" s="1">
        <v>3.8003</v>
      </c>
      <c r="F48" s="1">
        <v>1.9001399999999999</v>
      </c>
      <c r="G48" s="1">
        <v>6.7013800000000003</v>
      </c>
      <c r="H48" s="1">
        <v>6.7117867678678751</v>
      </c>
      <c r="I48" s="1">
        <v>5.7992699999999999</v>
      </c>
      <c r="J48" s="1">
        <v>4.8001500000000004</v>
      </c>
      <c r="K48" s="1">
        <v>4.80002</v>
      </c>
      <c r="L48" s="1">
        <v>1.90001</v>
      </c>
      <c r="M48" s="1">
        <v>1.910848543151054</v>
      </c>
      <c r="N48" s="1">
        <v>2.8900300332141917</v>
      </c>
      <c r="O48" s="1">
        <v>1.9108973021221061</v>
      </c>
      <c r="P48" s="1">
        <v>1.9108742431886185</v>
      </c>
      <c r="Q48" s="1">
        <v>1.9107530775486405</v>
      </c>
      <c r="R48" s="1">
        <v>1.9107974979099545</v>
      </c>
    </row>
    <row r="49" spans="1:18" ht="11.25" customHeight="1" x14ac:dyDescent="0.25">
      <c r="A49" s="52" t="s">
        <v>68</v>
      </c>
      <c r="B49" s="53" t="s">
        <v>69</v>
      </c>
      <c r="C49" s="1">
        <v>72.442169887002933</v>
      </c>
      <c r="D49" s="1">
        <v>91.794459999999987</v>
      </c>
      <c r="E49" s="1">
        <v>76.197659999999999</v>
      </c>
      <c r="F49" s="1">
        <v>79.496530000000007</v>
      </c>
      <c r="G49" s="1">
        <v>51.698219999999999</v>
      </c>
      <c r="H49" s="1">
        <v>69.693013061095201</v>
      </c>
      <c r="I49" s="1">
        <v>49.402369999999998</v>
      </c>
      <c r="J49" s="1">
        <v>55.48509</v>
      </c>
      <c r="K49" s="1">
        <v>48.196530000000003</v>
      </c>
      <c r="L49" s="1">
        <v>38.298229999999997</v>
      </c>
      <c r="M49" s="1">
        <v>42.89650762618561</v>
      </c>
      <c r="N49" s="1">
        <v>29.115631662332582</v>
      </c>
      <c r="O49" s="1">
        <v>27.945042213559223</v>
      </c>
      <c r="P49" s="1">
        <v>46.098757091938602</v>
      </c>
      <c r="Q49" s="1">
        <v>42.375238518346151</v>
      </c>
      <c r="R49" s="1">
        <v>39.696400134254652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25.820103998284914</v>
      </c>
      <c r="D51" s="1">
        <v>79.467399999999998</v>
      </c>
      <c r="E51" s="1">
        <v>24.021930000000001</v>
      </c>
      <c r="F51" s="1">
        <v>58.096699999999998</v>
      </c>
      <c r="G51" s="1">
        <v>57.014870000000002</v>
      </c>
      <c r="H51" s="1">
        <v>13.566584642713035</v>
      </c>
      <c r="I51" s="1">
        <v>66.0702</v>
      </c>
      <c r="J51" s="1">
        <v>54.502850000000002</v>
      </c>
      <c r="K51" s="1">
        <v>66.028739999999999</v>
      </c>
      <c r="L51" s="1">
        <v>0</v>
      </c>
      <c r="M51" s="1">
        <v>2.4840517926208308</v>
      </c>
      <c r="N51" s="1">
        <v>0</v>
      </c>
      <c r="O51" s="1">
        <v>0</v>
      </c>
      <c r="P51" s="1">
        <v>13.375270326739299</v>
      </c>
      <c r="Q51" s="1">
        <v>0</v>
      </c>
      <c r="R51" s="1">
        <v>8.5985860912792198</v>
      </c>
    </row>
    <row r="52" spans="1:18" ht="11.25" customHeight="1" x14ac:dyDescent="0.25">
      <c r="A52" s="46" t="s">
        <v>74</v>
      </c>
      <c r="B52" s="47" t="s">
        <v>75</v>
      </c>
      <c r="C52" s="4">
        <v>154113.6237827673</v>
      </c>
      <c r="D52" s="4">
        <v>161003.85451</v>
      </c>
      <c r="E52" s="4">
        <v>157585.62435</v>
      </c>
      <c r="F52" s="4">
        <v>164863.02833999999</v>
      </c>
      <c r="G52" s="4">
        <v>168825.86958000003</v>
      </c>
      <c r="H52" s="4">
        <v>171976.95171123376</v>
      </c>
      <c r="I52" s="4">
        <v>171245.20180000001</v>
      </c>
      <c r="J52" s="4">
        <v>157927.54680000004</v>
      </c>
      <c r="K52" s="4">
        <v>166792.71193999998</v>
      </c>
      <c r="L52" s="4">
        <v>163295.10962</v>
      </c>
      <c r="M52" s="4">
        <v>179585.16154228876</v>
      </c>
      <c r="N52" s="4">
        <v>152166.83234097442</v>
      </c>
      <c r="O52" s="4">
        <v>162723.96908549283</v>
      </c>
      <c r="P52" s="4">
        <v>165428.91017003992</v>
      </c>
      <c r="Q52" s="4">
        <v>138114.68582205602</v>
      </c>
      <c r="R52" s="4">
        <v>146393.53795359572</v>
      </c>
    </row>
    <row r="53" spans="1:18" ht="11.25" customHeight="1" x14ac:dyDescent="0.25">
      <c r="A53" s="48" t="s">
        <v>76</v>
      </c>
      <c r="B53" s="49" t="s">
        <v>77</v>
      </c>
      <c r="C53" s="3">
        <v>153913.42442772799</v>
      </c>
      <c r="D53" s="3">
        <v>160897.05328000002</v>
      </c>
      <c r="E53" s="3">
        <v>157486.74325000003</v>
      </c>
      <c r="F53" s="3">
        <v>164769.9057</v>
      </c>
      <c r="G53" s="3">
        <v>168733.14022000003</v>
      </c>
      <c r="H53" s="3">
        <v>171879.65444982154</v>
      </c>
      <c r="I53" s="3">
        <v>171153.00138</v>
      </c>
      <c r="J53" s="3">
        <v>157848.28693000003</v>
      </c>
      <c r="K53" s="3">
        <v>166717.02201999997</v>
      </c>
      <c r="L53" s="3">
        <v>163224.85519</v>
      </c>
      <c r="M53" s="3">
        <v>179523.08740797002</v>
      </c>
      <c r="N53" s="3">
        <v>152141.27949566211</v>
      </c>
      <c r="O53" s="3">
        <v>162704.0968236106</v>
      </c>
      <c r="P53" s="3">
        <v>165409.62256744716</v>
      </c>
      <c r="Q53" s="3">
        <v>138096.91569553252</v>
      </c>
      <c r="R53" s="3">
        <v>146379.38884254653</v>
      </c>
    </row>
    <row r="54" spans="1:18" ht="11.25" customHeight="1" x14ac:dyDescent="0.25">
      <c r="A54" s="48" t="s">
        <v>331</v>
      </c>
      <c r="B54" s="49" t="s">
        <v>332</v>
      </c>
      <c r="C54" s="3">
        <v>200.19935503931205</v>
      </c>
      <c r="D54" s="3">
        <v>106.80123000000002</v>
      </c>
      <c r="E54" s="3">
        <v>98.881100000000018</v>
      </c>
      <c r="F54" s="3">
        <v>93.122640000000004</v>
      </c>
      <c r="G54" s="3">
        <v>92.729359999999986</v>
      </c>
      <c r="H54" s="3">
        <v>97.297261412225595</v>
      </c>
      <c r="I54" s="3">
        <v>92.200420000000008</v>
      </c>
      <c r="J54" s="3">
        <v>79.259870000000006</v>
      </c>
      <c r="K54" s="3">
        <v>75.689920000000001</v>
      </c>
      <c r="L54" s="3">
        <v>70.254429999999999</v>
      </c>
      <c r="M54" s="3">
        <v>62.074134318754375</v>
      </c>
      <c r="N54" s="3">
        <v>25.552845312294071</v>
      </c>
      <c r="O54" s="3">
        <v>19.87226188224205</v>
      </c>
      <c r="P54" s="3">
        <v>19.287602592722639</v>
      </c>
      <c r="Q54" s="3">
        <v>17.770126523512591</v>
      </c>
      <c r="R54" s="3">
        <v>14.149111049180718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0.29998999999999998</v>
      </c>
      <c r="K55" s="2">
        <v>0</v>
      </c>
      <c r="L55" s="2">
        <v>0</v>
      </c>
      <c r="M55" s="2">
        <v>2.3884380399867792E-2</v>
      </c>
      <c r="N55" s="2">
        <v>2.3883703864503721E-2</v>
      </c>
      <c r="O55" s="2">
        <v>2.3884550099609724E-2</v>
      </c>
      <c r="P55" s="2">
        <v>0</v>
      </c>
      <c r="Q55" s="2">
        <v>2.3884589662750023E-2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200.19935503931205</v>
      </c>
      <c r="D57" s="2">
        <v>106.80123000000002</v>
      </c>
      <c r="E57" s="2">
        <v>98.881100000000018</v>
      </c>
      <c r="F57" s="2">
        <v>93.122640000000004</v>
      </c>
      <c r="G57" s="2">
        <v>92.729359999999986</v>
      </c>
      <c r="H57" s="2">
        <v>97.297261412225595</v>
      </c>
      <c r="I57" s="2">
        <v>92.200420000000008</v>
      </c>
      <c r="J57" s="2">
        <v>78.959879999999998</v>
      </c>
      <c r="K57" s="2">
        <v>75.689920000000001</v>
      </c>
      <c r="L57" s="2">
        <v>70.254429999999999</v>
      </c>
      <c r="M57" s="2">
        <v>62.050249938354511</v>
      </c>
      <c r="N57" s="2">
        <v>25.528961608429565</v>
      </c>
      <c r="O57" s="2">
        <v>19.848377332142441</v>
      </c>
      <c r="P57" s="2">
        <v>19.287602592722639</v>
      </c>
      <c r="Q57" s="2">
        <v>17.746241933849838</v>
      </c>
      <c r="R57" s="2">
        <v>14.149111049180718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34217.602386311737</v>
      </c>
      <c r="D60" s="4">
        <v>37085.08526</v>
      </c>
      <c r="E60" s="4">
        <v>35328.990010000001</v>
      </c>
      <c r="F60" s="4">
        <v>36660.607290000007</v>
      </c>
      <c r="G60" s="4">
        <v>36896.72034</v>
      </c>
      <c r="H60" s="4">
        <v>36801.291813895834</v>
      </c>
      <c r="I60" s="4">
        <v>35444.482049999999</v>
      </c>
      <c r="J60" s="4">
        <v>33841.686780000004</v>
      </c>
      <c r="K60" s="4">
        <v>34180.050629999998</v>
      </c>
      <c r="L60" s="4">
        <v>33589.36247</v>
      </c>
      <c r="M60" s="4">
        <v>38083.495237370022</v>
      </c>
      <c r="N60" s="4">
        <v>33310.021046757633</v>
      </c>
      <c r="O60" s="4">
        <v>33050.86028187281</v>
      </c>
      <c r="P60" s="4">
        <v>33032.51706843017</v>
      </c>
      <c r="Q60" s="4">
        <v>30052.815168820995</v>
      </c>
      <c r="R60" s="4">
        <v>30750.978151340598</v>
      </c>
    </row>
    <row r="61" spans="1:18" ht="11.25" customHeight="1" x14ac:dyDescent="0.25">
      <c r="A61" s="46" t="s">
        <v>89</v>
      </c>
      <c r="B61" s="47" t="s">
        <v>90</v>
      </c>
      <c r="C61" s="4">
        <v>32661.862673159423</v>
      </c>
      <c r="D61" s="4">
        <v>33178.877589999996</v>
      </c>
      <c r="E61" s="4">
        <v>33555.472240000003</v>
      </c>
      <c r="F61" s="4">
        <v>37089.733870000011</v>
      </c>
      <c r="G61" s="4">
        <v>36480.231179999995</v>
      </c>
      <c r="H61" s="4">
        <v>38502.81667788163</v>
      </c>
      <c r="I61" s="4">
        <v>39400.572920000006</v>
      </c>
      <c r="J61" s="4">
        <v>41816.098450000005</v>
      </c>
      <c r="K61" s="4">
        <v>45113.671379999992</v>
      </c>
      <c r="L61" s="4">
        <v>47051.143179999999</v>
      </c>
      <c r="M61" s="4">
        <v>50452.22461047172</v>
      </c>
      <c r="N61" s="4">
        <v>45920.400346955546</v>
      </c>
      <c r="O61" s="4">
        <v>50949.704816153811</v>
      </c>
      <c r="P61" s="4">
        <v>52106.134732446859</v>
      </c>
      <c r="Q61" s="4">
        <v>48318.237795688925</v>
      </c>
      <c r="R61" s="4">
        <v>51307.895296285482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426.05331040412653</v>
      </c>
      <c r="D64" s="3">
        <v>468.39938999999998</v>
      </c>
      <c r="E64" s="3">
        <v>507.80111999999963</v>
      </c>
      <c r="F64" s="3">
        <v>587.90026</v>
      </c>
      <c r="G64" s="3">
        <v>629.09983</v>
      </c>
      <c r="H64" s="3">
        <v>699.84236056255793</v>
      </c>
      <c r="I64" s="3">
        <v>801.0000000000008</v>
      </c>
      <c r="J64" s="3">
        <v>966.60113999999999</v>
      </c>
      <c r="K64" s="3">
        <v>1095.2010699999998</v>
      </c>
      <c r="L64" s="3">
        <v>1275.0222199999998</v>
      </c>
      <c r="M64" s="3">
        <v>1475.972110276527</v>
      </c>
      <c r="N64" s="3">
        <v>1616.3179568524961</v>
      </c>
      <c r="O64" s="3">
        <v>1714.9851884341977</v>
      </c>
      <c r="P64" s="3">
        <v>1797.1004197152672</v>
      </c>
      <c r="Q64" s="3">
        <v>1910.8627046510933</v>
      </c>
      <c r="R64" s="3">
        <v>2019.1789440972607</v>
      </c>
    </row>
    <row r="65" spans="1:18" ht="11.25" customHeight="1" x14ac:dyDescent="0.25">
      <c r="A65" s="50" t="s">
        <v>95</v>
      </c>
      <c r="B65" s="51" t="s">
        <v>96</v>
      </c>
      <c r="C65" s="2">
        <v>426.05331040412653</v>
      </c>
      <c r="D65" s="2">
        <v>468.39938999999998</v>
      </c>
      <c r="E65" s="2">
        <v>507.80111999999963</v>
      </c>
      <c r="F65" s="2">
        <v>587.90026</v>
      </c>
      <c r="G65" s="2">
        <v>629.09983</v>
      </c>
      <c r="H65" s="2">
        <v>699.84236056255793</v>
      </c>
      <c r="I65" s="2">
        <v>801.0000000000008</v>
      </c>
      <c r="J65" s="2">
        <v>966.60113999999999</v>
      </c>
      <c r="K65" s="2">
        <v>1095.2010699999998</v>
      </c>
      <c r="L65" s="2">
        <v>1275.0222199999998</v>
      </c>
      <c r="M65" s="2">
        <v>1475.972110276527</v>
      </c>
      <c r="N65" s="2">
        <v>1616.3179568524961</v>
      </c>
      <c r="O65" s="2">
        <v>1714.9851884341977</v>
      </c>
      <c r="P65" s="2">
        <v>1797.1004197152672</v>
      </c>
      <c r="Q65" s="2">
        <v>1910.8627046510933</v>
      </c>
      <c r="R65" s="2">
        <v>2019.1789440972607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31793.586185803877</v>
      </c>
      <c r="D68" s="3">
        <v>32263.694</v>
      </c>
      <c r="E68" s="3">
        <v>32585.167890000008</v>
      </c>
      <c r="F68" s="3">
        <v>36001.114700000013</v>
      </c>
      <c r="G68" s="3">
        <v>35345.537909999999</v>
      </c>
      <c r="H68" s="3">
        <v>37359.986832844057</v>
      </c>
      <c r="I68" s="3">
        <v>38154.977210000005</v>
      </c>
      <c r="J68" s="3">
        <v>40403.499850000007</v>
      </c>
      <c r="K68" s="3">
        <v>43547.47591999999</v>
      </c>
      <c r="L68" s="3">
        <v>45281.729369999994</v>
      </c>
      <c r="M68" s="3">
        <v>48539.307815983128</v>
      </c>
      <c r="N68" s="3">
        <v>43843.109799666956</v>
      </c>
      <c r="O68" s="3">
        <v>48765.578517884394</v>
      </c>
      <c r="P68" s="3">
        <v>49813.190238281553</v>
      </c>
      <c r="Q68" s="3">
        <v>45929.611634593886</v>
      </c>
      <c r="R68" s="3">
        <v>48799.751034804423</v>
      </c>
    </row>
    <row r="69" spans="1:18" ht="11.25" customHeight="1" x14ac:dyDescent="0.25">
      <c r="A69" s="50" t="s">
        <v>559</v>
      </c>
      <c r="B69" s="51" t="s">
        <v>101</v>
      </c>
      <c r="C69" s="2">
        <v>31290.248261330642</v>
      </c>
      <c r="D69" s="2">
        <v>31712.692490000005</v>
      </c>
      <c r="E69" s="2">
        <v>31996.450790000006</v>
      </c>
      <c r="F69" s="2">
        <v>35194.733820000009</v>
      </c>
      <c r="G69" s="2">
        <v>34444.706929999993</v>
      </c>
      <c r="H69" s="2">
        <v>36613.207371015691</v>
      </c>
      <c r="I69" s="2">
        <v>37219.70627000001</v>
      </c>
      <c r="J69" s="2">
        <v>39195.174939999997</v>
      </c>
      <c r="K69" s="2">
        <v>42294.74334999999</v>
      </c>
      <c r="L69" s="2">
        <v>43669.546780000004</v>
      </c>
      <c r="M69" s="2">
        <v>46792.66591580688</v>
      </c>
      <c r="N69" s="2">
        <v>41999.252294456477</v>
      </c>
      <c r="O69" s="2">
        <v>46562.161713839894</v>
      </c>
      <c r="P69" s="2">
        <v>47372.71060929868</v>
      </c>
      <c r="Q69" s="2">
        <v>43318.804012129069</v>
      </c>
      <c r="R69" s="2">
        <v>46027.219233375807</v>
      </c>
    </row>
    <row r="70" spans="1:18" ht="11.25" customHeight="1" x14ac:dyDescent="0.25">
      <c r="A70" s="50" t="s">
        <v>106</v>
      </c>
      <c r="B70" s="51" t="s">
        <v>107</v>
      </c>
      <c r="C70" s="2">
        <v>82.921359546214219</v>
      </c>
      <c r="D70" s="2">
        <v>72.573580000000007</v>
      </c>
      <c r="E70" s="2">
        <v>65.801310000000001</v>
      </c>
      <c r="F70" s="2">
        <v>64.442139999999995</v>
      </c>
      <c r="G70" s="2">
        <v>65.169629999999998</v>
      </c>
      <c r="H70" s="2">
        <v>64.990316409038201</v>
      </c>
      <c r="I70" s="2">
        <v>72.669079999999994</v>
      </c>
      <c r="J70" s="2">
        <v>120.07527</v>
      </c>
      <c r="K70" s="2">
        <v>110.70594999999999</v>
      </c>
      <c r="L70" s="2">
        <v>160.76854</v>
      </c>
      <c r="M70" s="2">
        <v>157.63834064554737</v>
      </c>
      <c r="N70" s="2">
        <v>159.54383986507821</v>
      </c>
      <c r="O70" s="2">
        <v>197.30565620139328</v>
      </c>
      <c r="P70" s="2">
        <v>183.6967608537185</v>
      </c>
      <c r="Q70" s="2">
        <v>181.35643018620209</v>
      </c>
      <c r="R70" s="2">
        <v>186.42571750887049</v>
      </c>
    </row>
    <row r="71" spans="1:18" ht="11.25" customHeight="1" x14ac:dyDescent="0.25">
      <c r="A71" s="50" t="s">
        <v>102</v>
      </c>
      <c r="B71" s="51" t="s">
        <v>103</v>
      </c>
      <c r="C71" s="2">
        <v>192.65311187261887</v>
      </c>
      <c r="D71" s="2">
        <v>208.22098000000005</v>
      </c>
      <c r="E71" s="2">
        <v>217.7098</v>
      </c>
      <c r="F71" s="2">
        <v>397.31714999999991</v>
      </c>
      <c r="G71" s="2">
        <v>443.76245</v>
      </c>
      <c r="H71" s="2">
        <v>440.52997513930899</v>
      </c>
      <c r="I71" s="2">
        <v>526.55372000000011</v>
      </c>
      <c r="J71" s="2">
        <v>683.16296999999986</v>
      </c>
      <c r="K71" s="2">
        <v>736.64895999999999</v>
      </c>
      <c r="L71" s="2">
        <v>914.4434</v>
      </c>
      <c r="M71" s="2">
        <v>1063.7492934942736</v>
      </c>
      <c r="N71" s="2">
        <v>1240.6106095367259</v>
      </c>
      <c r="O71" s="2">
        <v>1544.5406944645138</v>
      </c>
      <c r="P71" s="2">
        <v>1822.9189489069724</v>
      </c>
      <c r="Q71" s="2">
        <v>1992.5946695551229</v>
      </c>
      <c r="R71" s="2">
        <v>2160.3628444869091</v>
      </c>
    </row>
    <row r="72" spans="1:18" ht="11.25" customHeight="1" x14ac:dyDescent="0.25">
      <c r="A72" s="55" t="s">
        <v>104</v>
      </c>
      <c r="B72" s="51" t="s">
        <v>105</v>
      </c>
      <c r="C72" s="2">
        <v>226.30649308496785</v>
      </c>
      <c r="D72" s="2">
        <v>268.60681</v>
      </c>
      <c r="E72" s="2">
        <v>303.50589999999994</v>
      </c>
      <c r="F72" s="2">
        <v>342.62146999999993</v>
      </c>
      <c r="G72" s="2">
        <v>366.49709999999999</v>
      </c>
      <c r="H72" s="2">
        <v>186.10964795020911</v>
      </c>
      <c r="I72" s="2">
        <v>184.04271</v>
      </c>
      <c r="J72" s="2">
        <v>199.70515</v>
      </c>
      <c r="K72" s="2">
        <v>218.17433</v>
      </c>
      <c r="L72" s="2">
        <v>237.89337000000003</v>
      </c>
      <c r="M72" s="2">
        <v>237.00874535524062</v>
      </c>
      <c r="N72" s="2">
        <v>221.59985933579657</v>
      </c>
      <c r="O72" s="2">
        <v>228.5278616141261</v>
      </c>
      <c r="P72" s="2">
        <v>222.58056014904051</v>
      </c>
      <c r="Q72" s="2">
        <v>221.76845672564963</v>
      </c>
      <c r="R72" s="2">
        <v>214.86571838830105</v>
      </c>
    </row>
    <row r="73" spans="1:18" ht="11.25" customHeight="1" x14ac:dyDescent="0.25">
      <c r="A73" s="50" t="s">
        <v>338</v>
      </c>
      <c r="B73" s="51" t="s">
        <v>339</v>
      </c>
      <c r="C73" s="2">
        <v>1.45695996942773</v>
      </c>
      <c r="D73" s="2">
        <v>1.6001399999999997</v>
      </c>
      <c r="E73" s="2">
        <v>1.700090000000003</v>
      </c>
      <c r="F73" s="2">
        <v>2.0001200000000003</v>
      </c>
      <c r="G73" s="2">
        <v>25.401800000000051</v>
      </c>
      <c r="H73" s="2">
        <v>55.149522329799751</v>
      </c>
      <c r="I73" s="2">
        <v>152.00543000000027</v>
      </c>
      <c r="J73" s="2">
        <v>205.38151999999994</v>
      </c>
      <c r="K73" s="2">
        <v>187.20333000000002</v>
      </c>
      <c r="L73" s="2">
        <v>299.0772799999998</v>
      </c>
      <c r="M73" s="2">
        <v>288.24552068119306</v>
      </c>
      <c r="N73" s="2">
        <v>222.10319647288469</v>
      </c>
      <c r="O73" s="2">
        <v>233.04259176446442</v>
      </c>
      <c r="P73" s="2">
        <v>211.28335907314641</v>
      </c>
      <c r="Q73" s="2">
        <v>215.08806599784262</v>
      </c>
      <c r="R73" s="2">
        <v>210.87752104453722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3.1999100000000098</v>
      </c>
      <c r="L74" s="1">
        <v>3.2959900000000033</v>
      </c>
      <c r="M74" s="1">
        <v>3.6543677146213867</v>
      </c>
      <c r="N74" s="1">
        <v>4.562469618146622</v>
      </c>
      <c r="O74" s="1">
        <v>5.2546025572185187</v>
      </c>
      <c r="P74" s="1">
        <v>6.4961776419735457</v>
      </c>
      <c r="Q74" s="1">
        <v>6.5204941838215547</v>
      </c>
      <c r="R74" s="1">
        <v>6.6411066881778424</v>
      </c>
    </row>
    <row r="75" spans="1:18" ht="11.25" customHeight="1" x14ac:dyDescent="0.25">
      <c r="A75" s="52" t="s">
        <v>340</v>
      </c>
      <c r="B75" s="53" t="s">
        <v>110</v>
      </c>
      <c r="C75" s="1">
        <v>1.45695996942773</v>
      </c>
      <c r="D75" s="1">
        <v>1.6001399999999997</v>
      </c>
      <c r="E75" s="1">
        <v>1.700090000000003</v>
      </c>
      <c r="F75" s="1">
        <v>1.7001600000000003</v>
      </c>
      <c r="G75" s="1">
        <v>20.90183000000005</v>
      </c>
      <c r="H75" s="1">
        <v>49.345566396778956</v>
      </c>
      <c r="I75" s="1">
        <v>111.90578000000028</v>
      </c>
      <c r="J75" s="1">
        <v>151.08834999999993</v>
      </c>
      <c r="K75" s="1">
        <v>123.41860000000001</v>
      </c>
      <c r="L75" s="1">
        <v>172.59512999999981</v>
      </c>
      <c r="M75" s="1">
        <v>164.2365531385023</v>
      </c>
      <c r="N75" s="1">
        <v>167.57415570464053</v>
      </c>
      <c r="O75" s="1">
        <v>200.98947566458881</v>
      </c>
      <c r="P75" s="1">
        <v>187.63801820122671</v>
      </c>
      <c r="Q75" s="1">
        <v>185.77297816371646</v>
      </c>
      <c r="R75" s="1">
        <v>180.25627931567317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0.29996</v>
      </c>
      <c r="G77" s="1">
        <v>4.4999700000000002</v>
      </c>
      <c r="H77" s="1">
        <v>5.8039559330207959</v>
      </c>
      <c r="I77" s="1">
        <v>40.099649999999997</v>
      </c>
      <c r="J77" s="1">
        <v>54.293170000000003</v>
      </c>
      <c r="K77" s="1">
        <v>60.584820000000001</v>
      </c>
      <c r="L77" s="1">
        <v>123.18616000000002</v>
      </c>
      <c r="M77" s="1">
        <v>120.35459982806942</v>
      </c>
      <c r="N77" s="1">
        <v>49.966571150097536</v>
      </c>
      <c r="O77" s="1">
        <v>26.798513542657084</v>
      </c>
      <c r="P77" s="1">
        <v>17.149163229946137</v>
      </c>
      <c r="Q77" s="1">
        <v>22.794593650304588</v>
      </c>
      <c r="R77" s="1">
        <v>23.980135040686221</v>
      </c>
    </row>
    <row r="78" spans="1:18" ht="11.25" customHeight="1" x14ac:dyDescent="0.25">
      <c r="A78" s="54" t="s">
        <v>115</v>
      </c>
      <c r="B78" s="58" t="s">
        <v>116</v>
      </c>
      <c r="C78" s="3">
        <v>442.22317695142033</v>
      </c>
      <c r="D78" s="3">
        <v>446.78420000000006</v>
      </c>
      <c r="E78" s="3">
        <v>462.50323000000003</v>
      </c>
      <c r="F78" s="3">
        <v>500.71890999999999</v>
      </c>
      <c r="G78" s="3">
        <v>505.59343999999999</v>
      </c>
      <c r="H78" s="3">
        <v>442.98748447501725</v>
      </c>
      <c r="I78" s="3">
        <v>444.59571</v>
      </c>
      <c r="J78" s="3">
        <v>445.99746000000005</v>
      </c>
      <c r="K78" s="3">
        <v>470.99439000000001</v>
      </c>
      <c r="L78" s="3">
        <v>494.39159000000006</v>
      </c>
      <c r="M78" s="3">
        <v>436.94468421205733</v>
      </c>
      <c r="N78" s="3">
        <v>460.97259043609591</v>
      </c>
      <c r="O78" s="3">
        <v>469.14110983521817</v>
      </c>
      <c r="P78" s="3">
        <v>495.84407445004354</v>
      </c>
      <c r="Q78" s="3">
        <v>477.76345644394837</v>
      </c>
      <c r="R78" s="3">
        <v>488.96531738379144</v>
      </c>
    </row>
    <row r="79" spans="1:18" ht="11.25" customHeight="1" x14ac:dyDescent="0.25">
      <c r="A79" s="59" t="s">
        <v>117</v>
      </c>
      <c r="B79" s="47" t="s">
        <v>118</v>
      </c>
      <c r="C79" s="4">
        <v>120167.7063517816</v>
      </c>
      <c r="D79" s="4">
        <v>124532.44402457189</v>
      </c>
      <c r="E79" s="4">
        <v>126424.86022662294</v>
      </c>
      <c r="F79" s="4">
        <v>131537.6785378558</v>
      </c>
      <c r="G79" s="4">
        <v>134256.45179452453</v>
      </c>
      <c r="H79" s="4">
        <v>136564.90651663518</v>
      </c>
      <c r="I79" s="4">
        <v>141239.05920593659</v>
      </c>
      <c r="J79" s="4">
        <v>141828.49959256299</v>
      </c>
      <c r="K79" s="4">
        <v>144945.85051766873</v>
      </c>
      <c r="L79" s="4">
        <v>145338.99132841482</v>
      </c>
      <c r="M79" s="4">
        <v>150517.00060780355</v>
      </c>
      <c r="N79" s="4">
        <v>145172.76466775715</v>
      </c>
      <c r="O79" s="4">
        <v>147848.9074475762</v>
      </c>
      <c r="P79" s="4">
        <v>146981.21704948283</v>
      </c>
      <c r="Q79" s="4">
        <v>141878.65900943775</v>
      </c>
      <c r="R79" s="4">
        <v>144654.91750899071</v>
      </c>
    </row>
    <row r="80" spans="1:18" ht="11.25" customHeight="1" x14ac:dyDescent="0.25">
      <c r="A80" s="59" t="s">
        <v>560</v>
      </c>
      <c r="B80" s="47">
        <v>7200</v>
      </c>
      <c r="C80" s="4">
        <v>285.0147928407203</v>
      </c>
      <c r="D80" s="4">
        <v>330.22279000000003</v>
      </c>
      <c r="E80" s="4">
        <v>350.99351999999993</v>
      </c>
      <c r="F80" s="4">
        <v>402.57731999999993</v>
      </c>
      <c r="G80" s="4">
        <v>425.70943000000005</v>
      </c>
      <c r="H80" s="4">
        <v>242.93014301585791</v>
      </c>
      <c r="I80" s="4">
        <v>225.05502000000001</v>
      </c>
      <c r="J80" s="4">
        <v>240.44472999999999</v>
      </c>
      <c r="K80" s="4">
        <v>241.97488999999996</v>
      </c>
      <c r="L80" s="4">
        <v>264.79424999999998</v>
      </c>
      <c r="M80" s="4">
        <v>259.6255116814296</v>
      </c>
      <c r="N80" s="4">
        <v>234.52272546204932</v>
      </c>
      <c r="O80" s="4">
        <v>234.49886013629921</v>
      </c>
      <c r="P80" s="4">
        <v>270.23032655629311</v>
      </c>
      <c r="Q80" s="4">
        <v>297.0049231404617</v>
      </c>
      <c r="R80" s="4">
        <v>281.02599924527789</v>
      </c>
    </row>
    <row r="81" spans="1:18" ht="11.25" customHeight="1" x14ac:dyDescent="0.25">
      <c r="A81" s="48" t="s">
        <v>119</v>
      </c>
      <c r="B81" s="49" t="s">
        <v>120</v>
      </c>
      <c r="C81" s="3">
        <v>73.325665044676569</v>
      </c>
      <c r="D81" s="3">
        <v>39.416719999999998</v>
      </c>
      <c r="E81" s="3">
        <v>27.493280000000002</v>
      </c>
      <c r="F81" s="3">
        <v>28.552060000000001</v>
      </c>
      <c r="G81" s="3">
        <v>27.102269999999997</v>
      </c>
      <c r="H81" s="3">
        <v>24.720535596793617</v>
      </c>
      <c r="I81" s="3">
        <v>21.803930000000005</v>
      </c>
      <c r="J81" s="3">
        <v>20.391259999999999</v>
      </c>
      <c r="K81" s="3">
        <v>15.400029999999999</v>
      </c>
      <c r="L81" s="3">
        <v>17.200299999999999</v>
      </c>
      <c r="M81" s="3">
        <v>13.99637792070514</v>
      </c>
      <c r="N81" s="3">
        <v>12.634882538066874</v>
      </c>
      <c r="O81" s="3">
        <v>18.773311631421631</v>
      </c>
      <c r="P81" s="3">
        <v>30.739499338262785</v>
      </c>
      <c r="Q81" s="3">
        <v>25.914793452359966</v>
      </c>
      <c r="R81" s="3">
        <v>31.575400778007676</v>
      </c>
    </row>
    <row r="82" spans="1:18" ht="11.25" customHeight="1" x14ac:dyDescent="0.25">
      <c r="A82" s="48" t="s">
        <v>121</v>
      </c>
      <c r="B82" s="49" t="s">
        <v>122</v>
      </c>
      <c r="C82" s="3">
        <v>211.68912779604372</v>
      </c>
      <c r="D82" s="3">
        <v>290.80607000000003</v>
      </c>
      <c r="E82" s="3">
        <v>323.50023999999996</v>
      </c>
      <c r="F82" s="3">
        <v>374.02525999999995</v>
      </c>
      <c r="G82" s="3">
        <v>398.60716000000002</v>
      </c>
      <c r="H82" s="3">
        <v>218.2096074190643</v>
      </c>
      <c r="I82" s="3">
        <v>203.25109</v>
      </c>
      <c r="J82" s="3">
        <v>220.05347</v>
      </c>
      <c r="K82" s="3">
        <v>226.57485999999997</v>
      </c>
      <c r="L82" s="3">
        <v>247.59394999999995</v>
      </c>
      <c r="M82" s="3">
        <v>245.62913376072447</v>
      </c>
      <c r="N82" s="3">
        <v>221.88784292398245</v>
      </c>
      <c r="O82" s="3">
        <v>215.72554850487759</v>
      </c>
      <c r="P82" s="3">
        <v>239.49082721803035</v>
      </c>
      <c r="Q82" s="3">
        <v>271.09012968810174</v>
      </c>
      <c r="R82" s="3">
        <v>249.45059846727023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351</v>
      </c>
      <c r="B1" s="43" t="s">
        <v>288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293048.55733303539</v>
      </c>
      <c r="D2" s="30">
        <v>307921.51796089194</v>
      </c>
      <c r="E2" s="30">
        <v>301735.9539976138</v>
      </c>
      <c r="F2" s="30">
        <v>311659.65387588157</v>
      </c>
      <c r="G2" s="30">
        <v>311915.84719534509</v>
      </c>
      <c r="H2" s="30">
        <v>311693.90603739041</v>
      </c>
      <c r="I2" s="30">
        <v>308233.48837915168</v>
      </c>
      <c r="J2" s="30">
        <v>288908.59062403202</v>
      </c>
      <c r="K2" s="30">
        <v>303285.26794201648</v>
      </c>
      <c r="L2" s="30">
        <v>300201.92458108498</v>
      </c>
      <c r="M2" s="30">
        <v>321246.87915223656</v>
      </c>
      <c r="N2" s="30">
        <v>283639.48585557204</v>
      </c>
      <c r="O2" s="30">
        <v>298188.48817662144</v>
      </c>
      <c r="P2" s="30">
        <v>301076.36968902423</v>
      </c>
      <c r="Q2" s="30">
        <v>265206.28600802197</v>
      </c>
      <c r="R2" s="30">
        <v>275587.3455895051</v>
      </c>
    </row>
    <row r="3" spans="1:18" ht="11.25" customHeight="1" x14ac:dyDescent="0.25">
      <c r="A3" s="46" t="s">
        <v>4</v>
      </c>
      <c r="B3" s="47" t="s">
        <v>5</v>
      </c>
      <c r="C3" s="4">
        <v>10158.439359938806</v>
      </c>
      <c r="D3" s="4">
        <v>10375.955610000001</v>
      </c>
      <c r="E3" s="4">
        <v>10548.234970000005</v>
      </c>
      <c r="F3" s="4">
        <v>10118.624229999999</v>
      </c>
      <c r="G3" s="4">
        <v>9964.1035599999977</v>
      </c>
      <c r="H3" s="4">
        <v>10030.126855108012</v>
      </c>
      <c r="I3" s="4">
        <v>10945.643119999999</v>
      </c>
      <c r="J3" s="4">
        <v>9914.5748700000004</v>
      </c>
      <c r="K3" s="4">
        <v>10534.741119999999</v>
      </c>
      <c r="L3" s="4">
        <v>10507.764999999994</v>
      </c>
      <c r="M3" s="4">
        <v>12186.922120022848</v>
      </c>
      <c r="N3" s="4">
        <v>10694.301771568124</v>
      </c>
      <c r="O3" s="4">
        <v>10925.079367621889</v>
      </c>
      <c r="P3" s="4">
        <v>10544.647929072364</v>
      </c>
      <c r="Q3" s="4">
        <v>9417.0291816426598</v>
      </c>
      <c r="R3" s="4">
        <v>9283.1627940517155</v>
      </c>
    </row>
    <row r="4" spans="1:18" ht="11.25" customHeight="1" x14ac:dyDescent="0.25">
      <c r="A4" s="48" t="s">
        <v>304</v>
      </c>
      <c r="B4" s="49" t="s">
        <v>305</v>
      </c>
      <c r="C4" s="3">
        <v>7889.1139078379738</v>
      </c>
      <c r="D4" s="3">
        <v>8249.3645600000018</v>
      </c>
      <c r="E4" s="3">
        <v>8408.2822500000057</v>
      </c>
      <c r="F4" s="3">
        <v>8099.9213199999995</v>
      </c>
      <c r="G4" s="3">
        <v>8106.0720999999985</v>
      </c>
      <c r="H4" s="3">
        <v>8378.3734095502059</v>
      </c>
      <c r="I4" s="3">
        <v>9135.7506899999989</v>
      </c>
      <c r="J4" s="3">
        <v>8494.2009799999996</v>
      </c>
      <c r="K4" s="3">
        <v>8967.1616299999987</v>
      </c>
      <c r="L4" s="3">
        <v>8881.2250499999936</v>
      </c>
      <c r="M4" s="3">
        <v>10328.52293642633</v>
      </c>
      <c r="N4" s="3">
        <v>8899.3107765971708</v>
      </c>
      <c r="O4" s="3">
        <v>9164.9856222671897</v>
      </c>
      <c r="P4" s="3">
        <v>8721.2233746346428</v>
      </c>
      <c r="Q4" s="3">
        <v>7956.7673537011042</v>
      </c>
      <c r="R4" s="3">
        <v>7849.218163481848</v>
      </c>
    </row>
    <row r="5" spans="1:18" ht="11.25" customHeight="1" x14ac:dyDescent="0.25">
      <c r="A5" s="50" t="s">
        <v>306</v>
      </c>
      <c r="B5" s="51" t="s">
        <v>307</v>
      </c>
      <c r="C5" s="2">
        <v>6481.8077596439352</v>
      </c>
      <c r="D5" s="2">
        <v>6979.562570000001</v>
      </c>
      <c r="E5" s="2">
        <v>7331.7524200000043</v>
      </c>
      <c r="F5" s="2">
        <v>7216.9372899999998</v>
      </c>
      <c r="G5" s="2">
        <v>7408.2731799999983</v>
      </c>
      <c r="H5" s="2">
        <v>7866.8810886944902</v>
      </c>
      <c r="I5" s="2">
        <v>8654.8280899999991</v>
      </c>
      <c r="J5" s="2">
        <v>8078.5635500000008</v>
      </c>
      <c r="K5" s="2">
        <v>8542.3148999999994</v>
      </c>
      <c r="L5" s="2">
        <v>8384.9065799999935</v>
      </c>
      <c r="M5" s="2">
        <v>9573.3536949323916</v>
      </c>
      <c r="N5" s="2">
        <v>8250.5566647279047</v>
      </c>
      <c r="O5" s="2">
        <v>8660.668813214801</v>
      </c>
      <c r="P5" s="2">
        <v>8186.5825450440825</v>
      </c>
      <c r="Q5" s="2">
        <v>7499.5313310042084</v>
      </c>
      <c r="R5" s="2">
        <v>7397.5002752999644</v>
      </c>
    </row>
    <row r="6" spans="1:18" ht="11.25" customHeight="1" x14ac:dyDescent="0.25">
      <c r="A6" s="52" t="s">
        <v>6</v>
      </c>
      <c r="B6" s="53" t="s">
        <v>7</v>
      </c>
      <c r="C6" s="1">
        <v>38.074359356952826</v>
      </c>
      <c r="D6" s="1">
        <v>41.396150000000056</v>
      </c>
      <c r="E6" s="1">
        <v>205.89292000000043</v>
      </c>
      <c r="F6" s="1">
        <v>222.99094999999951</v>
      </c>
      <c r="G6" s="1">
        <v>333.85591999999934</v>
      </c>
      <c r="H6" s="1">
        <v>349.43271705692484</v>
      </c>
      <c r="I6" s="1">
        <v>395.12107000000003</v>
      </c>
      <c r="J6" s="1">
        <v>361.78288999999995</v>
      </c>
      <c r="K6" s="1">
        <v>411.63811999999916</v>
      </c>
      <c r="L6" s="1">
        <v>409.79058999999432</v>
      </c>
      <c r="M6" s="1">
        <v>390.18266679460083</v>
      </c>
      <c r="N6" s="1">
        <v>329.00714363730475</v>
      </c>
      <c r="O6" s="1">
        <v>305.98309294748952</v>
      </c>
      <c r="P6" s="1">
        <v>322.36979419858602</v>
      </c>
      <c r="Q6" s="1">
        <v>266.81400706337553</v>
      </c>
      <c r="R6" s="1">
        <v>270.7569496705853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2.000020000003957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6327.9671101147624</v>
      </c>
      <c r="D8" s="1">
        <v>6826.08176</v>
      </c>
      <c r="E8" s="1">
        <v>6999.8648899999998</v>
      </c>
      <c r="F8" s="1">
        <v>6853.1522800000002</v>
      </c>
      <c r="G8" s="1">
        <v>6938.9758899999997</v>
      </c>
      <c r="H8" s="1">
        <v>7359.6427084011939</v>
      </c>
      <c r="I8" s="1">
        <v>8099.7613599999995</v>
      </c>
      <c r="J8" s="1">
        <v>7602.2438099999999</v>
      </c>
      <c r="K8" s="1">
        <v>7951.7703399999991</v>
      </c>
      <c r="L8" s="1">
        <v>7878.04259</v>
      </c>
      <c r="M8" s="1">
        <v>9072.8330523570949</v>
      </c>
      <c r="N8" s="1">
        <v>7847.1241886428506</v>
      </c>
      <c r="O8" s="1">
        <v>8296.0475549324601</v>
      </c>
      <c r="P8" s="1">
        <v>7830.0095300941512</v>
      </c>
      <c r="Q8" s="1">
        <v>7181.2474988820168</v>
      </c>
      <c r="R8" s="1">
        <v>7079.8792385061124</v>
      </c>
    </row>
    <row r="9" spans="1:18" ht="11.25" customHeight="1" x14ac:dyDescent="0.25">
      <c r="A9" s="52" t="s">
        <v>12</v>
      </c>
      <c r="B9" s="53" t="s">
        <v>13</v>
      </c>
      <c r="C9" s="1">
        <v>115.76629017221975</v>
      </c>
      <c r="D9" s="1">
        <v>112.08466000000001</v>
      </c>
      <c r="E9" s="1">
        <v>123.99458999999999</v>
      </c>
      <c r="F9" s="1">
        <v>140.79406</v>
      </c>
      <c r="G9" s="1">
        <v>135.44137000000001</v>
      </c>
      <c r="H9" s="1">
        <v>157.80566323637123</v>
      </c>
      <c r="I9" s="1">
        <v>159.94566</v>
      </c>
      <c r="J9" s="1">
        <v>114.53685000000002</v>
      </c>
      <c r="K9" s="1">
        <v>178.90644</v>
      </c>
      <c r="L9" s="1">
        <v>97.073400000000007</v>
      </c>
      <c r="M9" s="1">
        <v>110.3379757806952</v>
      </c>
      <c r="N9" s="1">
        <v>74.42533244774981</v>
      </c>
      <c r="O9" s="1">
        <v>58.63816533485123</v>
      </c>
      <c r="P9" s="1">
        <v>34.203220751345363</v>
      </c>
      <c r="Q9" s="1">
        <v>51.469825058815815</v>
      </c>
      <c r="R9" s="1">
        <v>46.864087123266145</v>
      </c>
    </row>
    <row r="10" spans="1:18" ht="11.25" customHeight="1" x14ac:dyDescent="0.25">
      <c r="A10" s="50" t="s">
        <v>14</v>
      </c>
      <c r="B10" s="51" t="s">
        <v>15</v>
      </c>
      <c r="C10" s="2">
        <v>606.77625395125301</v>
      </c>
      <c r="D10" s="2">
        <v>508.08145999999999</v>
      </c>
      <c r="E10" s="2">
        <v>480.12419</v>
      </c>
      <c r="F10" s="2">
        <v>360.40473000000003</v>
      </c>
      <c r="G10" s="2">
        <v>299.49927000000002</v>
      </c>
      <c r="H10" s="2">
        <v>284.10728700459634</v>
      </c>
      <c r="I10" s="2">
        <v>283.50103999999999</v>
      </c>
      <c r="J10" s="2">
        <v>267.39905999999996</v>
      </c>
      <c r="K10" s="2">
        <v>303.00691999999998</v>
      </c>
      <c r="L10" s="2">
        <v>277.90201000000002</v>
      </c>
      <c r="M10" s="2">
        <v>508.07245553225971</v>
      </c>
      <c r="N10" s="2">
        <v>398.2102474841966</v>
      </c>
      <c r="O10" s="2">
        <v>293.91837395674327</v>
      </c>
      <c r="P10" s="2">
        <v>333.09968108941052</v>
      </c>
      <c r="Q10" s="2">
        <v>265.25170503507695</v>
      </c>
      <c r="R10" s="2">
        <v>287.61507735148098</v>
      </c>
    </row>
    <row r="11" spans="1:18" ht="11.25" customHeight="1" x14ac:dyDescent="0.25">
      <c r="A11" s="50" t="s">
        <v>308</v>
      </c>
      <c r="B11" s="51" t="s">
        <v>309</v>
      </c>
      <c r="C11" s="2">
        <v>800.52989424278564</v>
      </c>
      <c r="D11" s="2">
        <v>761.72052999999994</v>
      </c>
      <c r="E11" s="2">
        <v>596.40564000000006</v>
      </c>
      <c r="F11" s="2">
        <v>522.57929999999988</v>
      </c>
      <c r="G11" s="2">
        <v>398.29965000000004</v>
      </c>
      <c r="H11" s="2">
        <v>227.38503385111866</v>
      </c>
      <c r="I11" s="2">
        <v>197.42156000000003</v>
      </c>
      <c r="J11" s="2">
        <v>148.23837</v>
      </c>
      <c r="K11" s="2">
        <v>121.83981000000001</v>
      </c>
      <c r="L11" s="2">
        <v>218.41645999999997</v>
      </c>
      <c r="M11" s="2">
        <v>247.09678596167856</v>
      </c>
      <c r="N11" s="2">
        <v>250.54386438506998</v>
      </c>
      <c r="O11" s="2">
        <v>210.39843509564446</v>
      </c>
      <c r="P11" s="2">
        <v>201.54114850115022</v>
      </c>
      <c r="Q11" s="2">
        <v>191.98431766181875</v>
      </c>
      <c r="R11" s="2">
        <v>164.10281083040223</v>
      </c>
    </row>
    <row r="12" spans="1:18" ht="11.25" customHeight="1" x14ac:dyDescent="0.25">
      <c r="A12" s="52" t="s">
        <v>16</v>
      </c>
      <c r="B12" s="53" t="s">
        <v>17</v>
      </c>
      <c r="C12" s="1">
        <v>800.52989424278564</v>
      </c>
      <c r="D12" s="1">
        <v>761.72052999999994</v>
      </c>
      <c r="E12" s="1">
        <v>596.40564000000006</v>
      </c>
      <c r="F12" s="1">
        <v>522.57929999999988</v>
      </c>
      <c r="G12" s="1">
        <v>398.29965000000004</v>
      </c>
      <c r="H12" s="1">
        <v>227.38503385111866</v>
      </c>
      <c r="I12" s="1">
        <v>197.42156000000003</v>
      </c>
      <c r="J12" s="1">
        <v>148.23837</v>
      </c>
      <c r="K12" s="1">
        <v>121.83981000000001</v>
      </c>
      <c r="L12" s="1">
        <v>218.41645999999997</v>
      </c>
      <c r="M12" s="1">
        <v>247.09678596167856</v>
      </c>
      <c r="N12" s="1">
        <v>250.54386438506998</v>
      </c>
      <c r="O12" s="1">
        <v>210.39843509564446</v>
      </c>
      <c r="P12" s="1">
        <v>201.54114850115022</v>
      </c>
      <c r="Q12" s="1">
        <v>191.98431766181875</v>
      </c>
      <c r="R12" s="1">
        <v>164.10281083040223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2269.1104870460736</v>
      </c>
      <c r="D15" s="3">
        <v>2126.59105</v>
      </c>
      <c r="E15" s="3">
        <v>2139.9527200000002</v>
      </c>
      <c r="F15" s="3">
        <v>2018.70291</v>
      </c>
      <c r="G15" s="3">
        <v>1857.8316500000001</v>
      </c>
      <c r="H15" s="3">
        <v>1651.7534455578066</v>
      </c>
      <c r="I15" s="3">
        <v>1809.8924299999996</v>
      </c>
      <c r="J15" s="3">
        <v>1420.3738900000001</v>
      </c>
      <c r="K15" s="3">
        <v>1567.5794900000001</v>
      </c>
      <c r="L15" s="3">
        <v>1626.5399500000001</v>
      </c>
      <c r="M15" s="3">
        <v>1858.3991835965164</v>
      </c>
      <c r="N15" s="3">
        <v>1794.9909949709531</v>
      </c>
      <c r="O15" s="3">
        <v>1760.0937453546999</v>
      </c>
      <c r="P15" s="3">
        <v>1823.4245544377216</v>
      </c>
      <c r="Q15" s="3">
        <v>1460.2618279415553</v>
      </c>
      <c r="R15" s="3">
        <v>1433.9446305698677</v>
      </c>
    </row>
    <row r="16" spans="1:18" ht="11.25" customHeight="1" x14ac:dyDescent="0.25">
      <c r="A16" s="50" t="s">
        <v>22</v>
      </c>
      <c r="B16" s="51" t="s">
        <v>23</v>
      </c>
      <c r="C16" s="2">
        <v>959.47756457774119</v>
      </c>
      <c r="D16" s="2">
        <v>971.06015000000002</v>
      </c>
      <c r="E16" s="2">
        <v>926.93934999999988</v>
      </c>
      <c r="F16" s="2">
        <v>870.35825</v>
      </c>
      <c r="G16" s="2">
        <v>887.8166500000001</v>
      </c>
      <c r="H16" s="2">
        <v>704.57438476398215</v>
      </c>
      <c r="I16" s="2">
        <v>811.87221999999997</v>
      </c>
      <c r="J16" s="2">
        <v>631.68281999999999</v>
      </c>
      <c r="K16" s="2">
        <v>664.96010999999999</v>
      </c>
      <c r="L16" s="2">
        <v>691.47200000000009</v>
      </c>
      <c r="M16" s="2">
        <v>848.65427247204934</v>
      </c>
      <c r="N16" s="2">
        <v>889.04744196127513</v>
      </c>
      <c r="O16" s="2">
        <v>873.10567703214792</v>
      </c>
      <c r="P16" s="2">
        <v>916.90750351136376</v>
      </c>
      <c r="Q16" s="2">
        <v>763.78069285992751</v>
      </c>
      <c r="R16" s="2">
        <v>751.28341629413001</v>
      </c>
    </row>
    <row r="17" spans="1:18" ht="11.25" customHeight="1" x14ac:dyDescent="0.25">
      <c r="A17" s="55" t="s">
        <v>25</v>
      </c>
      <c r="B17" s="51" t="s">
        <v>26</v>
      </c>
      <c r="C17" s="2">
        <v>193.74983267113615</v>
      </c>
      <c r="D17" s="2">
        <v>194.37358</v>
      </c>
      <c r="E17" s="2">
        <v>194.17946000000001</v>
      </c>
      <c r="F17" s="2">
        <v>192.53534999999999</v>
      </c>
      <c r="G17" s="2">
        <v>192.29393999999999</v>
      </c>
      <c r="H17" s="2">
        <v>200.5344033703152</v>
      </c>
      <c r="I17" s="2">
        <v>211.17716000000001</v>
      </c>
      <c r="J17" s="2">
        <v>199.32998000000001</v>
      </c>
      <c r="K17" s="2">
        <v>182.22445000000002</v>
      </c>
      <c r="L17" s="2">
        <v>176.93102000000002</v>
      </c>
      <c r="M17" s="2">
        <v>176.17995097928852</v>
      </c>
      <c r="N17" s="2">
        <v>171.72178324714909</v>
      </c>
      <c r="O17" s="2">
        <v>136.05322574605199</v>
      </c>
      <c r="P17" s="2">
        <v>134.57788246464915</v>
      </c>
      <c r="Q17" s="2">
        <v>134.2343993099596</v>
      </c>
      <c r="R17" s="2">
        <v>132.36541069472062</v>
      </c>
    </row>
    <row r="18" spans="1:18" ht="11.25" customHeight="1" x14ac:dyDescent="0.25">
      <c r="A18" s="56" t="s">
        <v>312</v>
      </c>
      <c r="B18" s="51" t="s">
        <v>24</v>
      </c>
      <c r="C18" s="2">
        <v>968.75347096198914</v>
      </c>
      <c r="D18" s="2">
        <v>832.25766000000021</v>
      </c>
      <c r="E18" s="2">
        <v>884.06066999999996</v>
      </c>
      <c r="F18" s="2">
        <v>840.39078000000006</v>
      </c>
      <c r="G18" s="2">
        <v>668.79633000000001</v>
      </c>
      <c r="H18" s="2">
        <v>636.29705606529205</v>
      </c>
      <c r="I18" s="2">
        <v>675.46647999999993</v>
      </c>
      <c r="J18" s="2">
        <v>480.05426999999997</v>
      </c>
      <c r="K18" s="2">
        <v>582.38848000000007</v>
      </c>
      <c r="L18" s="2">
        <v>626.32535999999993</v>
      </c>
      <c r="M18" s="2">
        <v>716.534426144289</v>
      </c>
      <c r="N18" s="2">
        <v>625.31183714843928</v>
      </c>
      <c r="O18" s="2">
        <v>629.60050628947749</v>
      </c>
      <c r="P18" s="2">
        <v>646.30645587943604</v>
      </c>
      <c r="Q18" s="2">
        <v>460.97241197622532</v>
      </c>
      <c r="R18" s="2">
        <v>451.89487492720099</v>
      </c>
    </row>
    <row r="19" spans="1:18" ht="11.25" customHeight="1" x14ac:dyDescent="0.25">
      <c r="A19" s="55" t="s">
        <v>27</v>
      </c>
      <c r="B19" s="51" t="s">
        <v>28</v>
      </c>
      <c r="C19" s="2">
        <v>147.12961883520717</v>
      </c>
      <c r="D19" s="2">
        <v>128.89966000000001</v>
      </c>
      <c r="E19" s="2">
        <v>134.77324000000002</v>
      </c>
      <c r="F19" s="2">
        <v>115.41853</v>
      </c>
      <c r="G19" s="2">
        <v>108.92473000000001</v>
      </c>
      <c r="H19" s="2">
        <v>110.34760135821712</v>
      </c>
      <c r="I19" s="2">
        <v>111.37657</v>
      </c>
      <c r="J19" s="2">
        <v>109.30682</v>
      </c>
      <c r="K19" s="2">
        <v>138.00645</v>
      </c>
      <c r="L19" s="2">
        <v>131.81157000000002</v>
      </c>
      <c r="M19" s="2">
        <v>117.0305340008894</v>
      </c>
      <c r="N19" s="2">
        <v>108.90993261408966</v>
      </c>
      <c r="O19" s="2">
        <v>121.33433628702267</v>
      </c>
      <c r="P19" s="2">
        <v>125.6327125822726</v>
      </c>
      <c r="Q19" s="2">
        <v>101.27432379544271</v>
      </c>
      <c r="R19" s="2">
        <v>98.400928653816308</v>
      </c>
    </row>
    <row r="20" spans="1:18" ht="11.25" customHeight="1" x14ac:dyDescent="0.25">
      <c r="A20" s="48" t="s">
        <v>29</v>
      </c>
      <c r="B20" s="49" t="s">
        <v>30</v>
      </c>
      <c r="C20" s="3">
        <v>0.21496505475736596</v>
      </c>
      <c r="D20" s="3">
        <v>0</v>
      </c>
      <c r="E20" s="3">
        <v>0</v>
      </c>
      <c r="F20" s="3">
        <v>0</v>
      </c>
      <c r="G20" s="3">
        <v>0.19980999999999999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57500.403853755975</v>
      </c>
      <c r="D21" s="4">
        <v>62395.083242610381</v>
      </c>
      <c r="E21" s="4">
        <v>56909.314157053806</v>
      </c>
      <c r="F21" s="4">
        <v>57601.261601890292</v>
      </c>
      <c r="G21" s="4">
        <v>55879.097362373155</v>
      </c>
      <c r="H21" s="4">
        <v>54960.578969893308</v>
      </c>
      <c r="I21" s="4">
        <v>53036.460289806899</v>
      </c>
      <c r="J21" s="4">
        <v>42079.419206331804</v>
      </c>
      <c r="K21" s="4">
        <v>47974.173947632698</v>
      </c>
      <c r="L21" s="4">
        <v>43966.91114279069</v>
      </c>
      <c r="M21" s="4">
        <v>43729.899165738658</v>
      </c>
      <c r="N21" s="4">
        <v>38400.526661182157</v>
      </c>
      <c r="O21" s="4">
        <v>38098.793284356529</v>
      </c>
      <c r="P21" s="4">
        <v>38703.896182652556</v>
      </c>
      <c r="Q21" s="4">
        <v>33985.600969532483</v>
      </c>
      <c r="R21" s="4">
        <v>34892.256772693865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57500.403853755975</v>
      </c>
      <c r="D30" s="3">
        <v>62395.083242610381</v>
      </c>
      <c r="E30" s="3">
        <v>56909.314157053806</v>
      </c>
      <c r="F30" s="3">
        <v>57601.261601890292</v>
      </c>
      <c r="G30" s="3">
        <v>55879.097362373155</v>
      </c>
      <c r="H30" s="3">
        <v>54960.578969893308</v>
      </c>
      <c r="I30" s="3">
        <v>53036.460289806899</v>
      </c>
      <c r="J30" s="3">
        <v>42079.419206331804</v>
      </c>
      <c r="K30" s="3">
        <v>47974.173947632698</v>
      </c>
      <c r="L30" s="3">
        <v>43966.91114279069</v>
      </c>
      <c r="M30" s="3">
        <v>43729.899165738658</v>
      </c>
      <c r="N30" s="3">
        <v>38400.526661182157</v>
      </c>
      <c r="O30" s="3">
        <v>38098.793284356529</v>
      </c>
      <c r="P30" s="3">
        <v>38703.896182652556</v>
      </c>
      <c r="Q30" s="3">
        <v>33985.600969532483</v>
      </c>
      <c r="R30" s="3">
        <v>34892.256772693865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98.115679999999998</v>
      </c>
      <c r="H31" s="2">
        <v>5.7562971672784711</v>
      </c>
      <c r="I31" s="2">
        <v>29.907679999999999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98.115679999999998</v>
      </c>
      <c r="H32" s="1">
        <v>5.7562971672784711</v>
      </c>
      <c r="I32" s="1">
        <v>29.907679999999999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8686.6584099814336</v>
      </c>
      <c r="D34" s="2">
        <v>8537.2109978917124</v>
      </c>
      <c r="E34" s="2">
        <v>8354.7981040375926</v>
      </c>
      <c r="F34" s="2">
        <v>8458.7445874382083</v>
      </c>
      <c r="G34" s="2">
        <v>8492.70435666093</v>
      </c>
      <c r="H34" s="2">
        <v>8494.7032958879481</v>
      </c>
      <c r="I34" s="2">
        <v>7854.1438259000006</v>
      </c>
      <c r="J34" s="2">
        <v>7398.3898036500004</v>
      </c>
      <c r="K34" s="2">
        <v>7429.1023489000008</v>
      </c>
      <c r="L34" s="2">
        <v>7190.2936826500008</v>
      </c>
      <c r="M34" s="2">
        <v>7367.6692034339931</v>
      </c>
      <c r="N34" s="2">
        <v>6594.5999351173668</v>
      </c>
      <c r="O34" s="2">
        <v>6326.9015363732597</v>
      </c>
      <c r="P34" s="2">
        <v>6410.2212555088036</v>
      </c>
      <c r="Q34" s="2">
        <v>5809.464509342688</v>
      </c>
      <c r="R34" s="2">
        <v>5621.381852778778</v>
      </c>
    </row>
    <row r="35" spans="1:18" ht="11.25" customHeight="1" x14ac:dyDescent="0.25">
      <c r="A35" s="50" t="s">
        <v>324</v>
      </c>
      <c r="B35" s="51" t="s">
        <v>325</v>
      </c>
      <c r="C35" s="2">
        <v>153.54281084857672</v>
      </c>
      <c r="D35" s="2">
        <v>152.59250000000134</v>
      </c>
      <c r="E35" s="2">
        <v>152.52327000000159</v>
      </c>
      <c r="F35" s="2">
        <v>148.92522000000025</v>
      </c>
      <c r="G35" s="2">
        <v>169.98087999999902</v>
      </c>
      <c r="H35" s="2">
        <v>172.07042175504253</v>
      </c>
      <c r="I35" s="2">
        <v>171.95955999999654</v>
      </c>
      <c r="J35" s="2">
        <v>170.95789000000013</v>
      </c>
      <c r="K35" s="2">
        <v>171.00430999999921</v>
      </c>
      <c r="L35" s="2">
        <v>159.5983800000017</v>
      </c>
      <c r="M35" s="2">
        <v>158.52840496931071</v>
      </c>
      <c r="N35" s="2">
        <v>156.42917027108717</v>
      </c>
      <c r="O35" s="2">
        <v>156.45160356136327</v>
      </c>
      <c r="P35" s="2">
        <v>155.40029442211011</v>
      </c>
      <c r="Q35" s="2">
        <v>155.40142215879908</v>
      </c>
      <c r="R35" s="2">
        <v>151.33271312485272</v>
      </c>
    </row>
    <row r="36" spans="1:18" ht="11.25" customHeight="1" x14ac:dyDescent="0.25">
      <c r="A36" s="57" t="s">
        <v>47</v>
      </c>
      <c r="B36" s="53" t="s">
        <v>48</v>
      </c>
      <c r="C36" s="1">
        <v>153.54281084857672</v>
      </c>
      <c r="D36" s="1">
        <v>152.59250000000134</v>
      </c>
      <c r="E36" s="1">
        <v>152.52327000000159</v>
      </c>
      <c r="F36" s="1">
        <v>148.92522000000025</v>
      </c>
      <c r="G36" s="1">
        <v>169.98087999999902</v>
      </c>
      <c r="H36" s="1">
        <v>172.07042175504253</v>
      </c>
      <c r="I36" s="1">
        <v>171.95955999999654</v>
      </c>
      <c r="J36" s="1">
        <v>170.95789000000013</v>
      </c>
      <c r="K36" s="1">
        <v>171.00430999999921</v>
      </c>
      <c r="L36" s="1">
        <v>159.5983800000017</v>
      </c>
      <c r="M36" s="1">
        <v>158.52840496931071</v>
      </c>
      <c r="N36" s="1">
        <v>156.42917027108717</v>
      </c>
      <c r="O36" s="1">
        <v>156.45160356136327</v>
      </c>
      <c r="P36" s="1">
        <v>155.40029442211011</v>
      </c>
      <c r="Q36" s="1">
        <v>155.40142215879908</v>
      </c>
      <c r="R36" s="1">
        <v>151.33271312485272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3425.7547354814378</v>
      </c>
      <c r="D38" s="2">
        <v>3647.5506299999997</v>
      </c>
      <c r="E38" s="2">
        <v>3295.7960499999999</v>
      </c>
      <c r="F38" s="2">
        <v>3346.8667999999998</v>
      </c>
      <c r="G38" s="2">
        <v>3650.9799199999998</v>
      </c>
      <c r="H38" s="2">
        <v>3537.9238336558942</v>
      </c>
      <c r="I38" s="2">
        <v>3694.3327300000001</v>
      </c>
      <c r="J38" s="2">
        <v>3350.1530999999995</v>
      </c>
      <c r="K38" s="2">
        <v>3556.0661499999997</v>
      </c>
      <c r="L38" s="2">
        <v>3730.0037400000001</v>
      </c>
      <c r="M38" s="2">
        <v>3996.0986331450299</v>
      </c>
      <c r="N38" s="2">
        <v>3116.575680572103</v>
      </c>
      <c r="O38" s="2">
        <v>3068.7883918916218</v>
      </c>
      <c r="P38" s="2">
        <v>3185.3134768193604</v>
      </c>
      <c r="Q38" s="2">
        <v>2881.6223368609935</v>
      </c>
      <c r="R38" s="2">
        <v>2969.6318170602162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1.0993399999999838</v>
      </c>
      <c r="M40" s="1">
        <v>1.0510468188435311</v>
      </c>
      <c r="N40" s="1">
        <v>2.1019455503586073</v>
      </c>
      <c r="O40" s="1">
        <v>1.0509082761358854</v>
      </c>
      <c r="P40" s="1">
        <v>2.1019010564578195</v>
      </c>
      <c r="Q40" s="1">
        <v>2.1019012004705075</v>
      </c>
      <c r="R40" s="1">
        <v>1.0509130283128343</v>
      </c>
    </row>
    <row r="41" spans="1:18" ht="11.25" customHeight="1" x14ac:dyDescent="0.25">
      <c r="A41" s="52" t="s">
        <v>51</v>
      </c>
      <c r="B41" s="53" t="s">
        <v>52</v>
      </c>
      <c r="C41" s="1">
        <v>3425.7547354814378</v>
      </c>
      <c r="D41" s="1">
        <v>3647.5506299999997</v>
      </c>
      <c r="E41" s="1">
        <v>3295.7960499999999</v>
      </c>
      <c r="F41" s="1">
        <v>3346.8667999999998</v>
      </c>
      <c r="G41" s="1">
        <v>3650.9799199999998</v>
      </c>
      <c r="H41" s="1">
        <v>3537.9238336558942</v>
      </c>
      <c r="I41" s="1">
        <v>3694.3327300000001</v>
      </c>
      <c r="J41" s="1">
        <v>3350.1530999999995</v>
      </c>
      <c r="K41" s="1">
        <v>3556.0661499999997</v>
      </c>
      <c r="L41" s="1">
        <v>3728.9043999999999</v>
      </c>
      <c r="M41" s="1">
        <v>3995.0475863261863</v>
      </c>
      <c r="N41" s="1">
        <v>3114.4737350217442</v>
      </c>
      <c r="O41" s="1">
        <v>3067.7374836154859</v>
      </c>
      <c r="P41" s="1">
        <v>3183.2115757629026</v>
      </c>
      <c r="Q41" s="1">
        <v>2879.5204356605232</v>
      </c>
      <c r="R41" s="1">
        <v>2968.5809040319032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3.1995300000000002</v>
      </c>
      <c r="E42" s="2">
        <v>0</v>
      </c>
      <c r="F42" s="2">
        <v>4.1994800000000003</v>
      </c>
      <c r="G42" s="2">
        <v>14.70002</v>
      </c>
      <c r="H42" s="2">
        <v>41.989174546627076</v>
      </c>
      <c r="I42" s="2">
        <v>0</v>
      </c>
      <c r="J42" s="2">
        <v>8.4021799999999995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43966.44358551973</v>
      </c>
      <c r="D43" s="2">
        <v>48774.031784718667</v>
      </c>
      <c r="E43" s="2">
        <v>44067.06200301621</v>
      </c>
      <c r="F43" s="2">
        <v>44476.568714452085</v>
      </c>
      <c r="G43" s="2">
        <v>42548.433425712232</v>
      </c>
      <c r="H43" s="2">
        <v>41923.792894753933</v>
      </c>
      <c r="I43" s="2">
        <v>40364.899453906895</v>
      </c>
      <c r="J43" s="2">
        <v>30323.000622681804</v>
      </c>
      <c r="K43" s="2">
        <v>35926.812458732697</v>
      </c>
      <c r="L43" s="2">
        <v>32301.63959014069</v>
      </c>
      <c r="M43" s="2">
        <v>31803.760674267571</v>
      </c>
      <c r="N43" s="2">
        <v>28228.465032405395</v>
      </c>
      <c r="O43" s="2">
        <v>28375.20673712626</v>
      </c>
      <c r="P43" s="2">
        <v>28832.342732026322</v>
      </c>
      <c r="Q43" s="2">
        <v>25066.164163696893</v>
      </c>
      <c r="R43" s="2">
        <v>26085.756221779317</v>
      </c>
    </row>
    <row r="44" spans="1:18" ht="11.25" customHeight="1" x14ac:dyDescent="0.25">
      <c r="A44" s="50" t="s">
        <v>328</v>
      </c>
      <c r="B44" s="51" t="s">
        <v>61</v>
      </c>
      <c r="C44" s="2">
        <v>1200.9122953063015</v>
      </c>
      <c r="D44" s="2">
        <v>1193.3032000000001</v>
      </c>
      <c r="E44" s="2">
        <v>966.73712</v>
      </c>
      <c r="F44" s="2">
        <v>1089.1602700000001</v>
      </c>
      <c r="G44" s="2">
        <v>857.08492999999999</v>
      </c>
      <c r="H44" s="2">
        <v>713.67039342136104</v>
      </c>
      <c r="I44" s="2">
        <v>848.32164</v>
      </c>
      <c r="J44" s="2">
        <v>723.27810999999997</v>
      </c>
      <c r="K44" s="2">
        <v>782.41357999999991</v>
      </c>
      <c r="L44" s="2">
        <v>549.37750000000005</v>
      </c>
      <c r="M44" s="2">
        <v>364.00299386443919</v>
      </c>
      <c r="N44" s="2">
        <v>276.10551799218626</v>
      </c>
      <c r="O44" s="2">
        <v>144.26427591855457</v>
      </c>
      <c r="P44" s="2">
        <v>85.98434414369369</v>
      </c>
      <c r="Q44" s="2">
        <v>38.216328821800445</v>
      </c>
      <c r="R44" s="2">
        <v>26.750686967410729</v>
      </c>
    </row>
    <row r="45" spans="1:18" ht="11.25" customHeight="1" x14ac:dyDescent="0.25">
      <c r="A45" s="50" t="s">
        <v>329</v>
      </c>
      <c r="B45" s="51" t="s">
        <v>330</v>
      </c>
      <c r="C45" s="2">
        <v>67.092016618487634</v>
      </c>
      <c r="D45" s="2">
        <v>87.194599999999994</v>
      </c>
      <c r="E45" s="2">
        <v>72.39761</v>
      </c>
      <c r="F45" s="2">
        <v>76.796530000000004</v>
      </c>
      <c r="G45" s="2">
        <v>47.098149999999997</v>
      </c>
      <c r="H45" s="2">
        <v>70.672658705228386</v>
      </c>
      <c r="I45" s="2">
        <v>72.895399999999995</v>
      </c>
      <c r="J45" s="2">
        <v>105.2375</v>
      </c>
      <c r="K45" s="2">
        <v>108.77510000000001</v>
      </c>
      <c r="L45" s="2">
        <v>35.998249999999999</v>
      </c>
      <c r="M45" s="2">
        <v>39.839256058313921</v>
      </c>
      <c r="N45" s="2">
        <v>28.351324824015688</v>
      </c>
      <c r="O45" s="2">
        <v>27.180739485471495</v>
      </c>
      <c r="P45" s="2">
        <v>34.634079732266194</v>
      </c>
      <c r="Q45" s="2">
        <v>34.732208651305903</v>
      </c>
      <c r="R45" s="2">
        <v>37.403480983289512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67.092016618487634</v>
      </c>
      <c r="D49" s="1">
        <v>87.194599999999994</v>
      </c>
      <c r="E49" s="1">
        <v>72.39761</v>
      </c>
      <c r="F49" s="1">
        <v>74.896420000000006</v>
      </c>
      <c r="G49" s="1">
        <v>47.098149999999997</v>
      </c>
      <c r="H49" s="1">
        <v>64.366943243050784</v>
      </c>
      <c r="I49" s="1">
        <v>45.602269999999997</v>
      </c>
      <c r="J49" s="1">
        <v>51.635379999999998</v>
      </c>
      <c r="K49" s="1">
        <v>43.647350000000003</v>
      </c>
      <c r="L49" s="1">
        <v>35.998249999999999</v>
      </c>
      <c r="M49" s="1">
        <v>39.839256058313921</v>
      </c>
      <c r="N49" s="1">
        <v>28.351324824015688</v>
      </c>
      <c r="O49" s="1">
        <v>27.180739485471495</v>
      </c>
      <c r="P49" s="1">
        <v>34.634079732266194</v>
      </c>
      <c r="Q49" s="1">
        <v>34.732208651305903</v>
      </c>
      <c r="R49" s="1">
        <v>37.403480983289512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1.90011</v>
      </c>
      <c r="G51" s="1">
        <v>0</v>
      </c>
      <c r="H51" s="1">
        <v>6.305715462177603</v>
      </c>
      <c r="I51" s="1">
        <v>27.293130000000005</v>
      </c>
      <c r="J51" s="1">
        <v>53.602119999999999</v>
      </c>
      <c r="K51" s="1">
        <v>65.127750000000006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108804.81485108413</v>
      </c>
      <c r="D52" s="4">
        <v>113841.48046999999</v>
      </c>
      <c r="E52" s="4">
        <v>113249.78335000001</v>
      </c>
      <c r="F52" s="4">
        <v>118018.09266000001</v>
      </c>
      <c r="G52" s="4">
        <v>120069.69285804314</v>
      </c>
      <c r="H52" s="4">
        <v>118338.28155332468</v>
      </c>
      <c r="I52" s="4">
        <v>115114.26361000001</v>
      </c>
      <c r="J52" s="4">
        <v>107120.54947000003</v>
      </c>
      <c r="K52" s="4">
        <v>111226.63148999996</v>
      </c>
      <c r="L52" s="4">
        <v>110852.83019000001</v>
      </c>
      <c r="M52" s="4">
        <v>121962.4772644226</v>
      </c>
      <c r="N52" s="4">
        <v>101714.11379835817</v>
      </c>
      <c r="O52" s="4">
        <v>110014.68602643565</v>
      </c>
      <c r="P52" s="4">
        <v>111069.46675799269</v>
      </c>
      <c r="Q52" s="4">
        <v>91391.889700786342</v>
      </c>
      <c r="R52" s="4">
        <v>97437.533321842697</v>
      </c>
    </row>
    <row r="53" spans="1:18" ht="11.25" customHeight="1" x14ac:dyDescent="0.25">
      <c r="A53" s="48" t="s">
        <v>76</v>
      </c>
      <c r="B53" s="49" t="s">
        <v>77</v>
      </c>
      <c r="C53" s="3">
        <v>108667.69024744147</v>
      </c>
      <c r="D53" s="3">
        <v>113756.22315999999</v>
      </c>
      <c r="E53" s="3">
        <v>113170.40246000001</v>
      </c>
      <c r="F53" s="3">
        <v>117944.95887</v>
      </c>
      <c r="G53" s="3">
        <v>119998.18607804315</v>
      </c>
      <c r="H53" s="3">
        <v>118266.55897648633</v>
      </c>
      <c r="I53" s="3">
        <v>115046.80203000001</v>
      </c>
      <c r="J53" s="3">
        <v>107067.15967000002</v>
      </c>
      <c r="K53" s="3">
        <v>111177.78255999996</v>
      </c>
      <c r="L53" s="3">
        <v>110807.87304000001</v>
      </c>
      <c r="M53" s="3">
        <v>121937.55258963842</v>
      </c>
      <c r="N53" s="3">
        <v>101696.20899763622</v>
      </c>
      <c r="O53" s="3">
        <v>110000.25762289885</v>
      </c>
      <c r="P53" s="3">
        <v>111054.59321992101</v>
      </c>
      <c r="Q53" s="3">
        <v>91378.095428370711</v>
      </c>
      <c r="R53" s="3">
        <v>97426.704167827716</v>
      </c>
    </row>
    <row r="54" spans="1:18" ht="11.25" customHeight="1" x14ac:dyDescent="0.25">
      <c r="A54" s="48" t="s">
        <v>331</v>
      </c>
      <c r="B54" s="49" t="s">
        <v>332</v>
      </c>
      <c r="C54" s="3">
        <v>137.12460364266218</v>
      </c>
      <c r="D54" s="3">
        <v>85.257310000000004</v>
      </c>
      <c r="E54" s="3">
        <v>79.380890000000008</v>
      </c>
      <c r="F54" s="3">
        <v>73.133790000000005</v>
      </c>
      <c r="G54" s="3">
        <v>71.506779999999992</v>
      </c>
      <c r="H54" s="3">
        <v>71.722576838354144</v>
      </c>
      <c r="I54" s="3">
        <v>67.461579999999998</v>
      </c>
      <c r="J54" s="3">
        <v>53.389800000000001</v>
      </c>
      <c r="K54" s="3">
        <v>48.848929999999996</v>
      </c>
      <c r="L54" s="3">
        <v>44.957149999999999</v>
      </c>
      <c r="M54" s="3">
        <v>24.924674784184635</v>
      </c>
      <c r="N54" s="3">
        <v>17.904800721949123</v>
      </c>
      <c r="O54" s="3">
        <v>14.428403536798546</v>
      </c>
      <c r="P54" s="3">
        <v>14.873538071675538</v>
      </c>
      <c r="Q54" s="3">
        <v>13.794272415626253</v>
      </c>
      <c r="R54" s="3">
        <v>10.829154014986127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137.12460364266218</v>
      </c>
      <c r="D57" s="2">
        <v>85.257310000000004</v>
      </c>
      <c r="E57" s="2">
        <v>79.380890000000008</v>
      </c>
      <c r="F57" s="2">
        <v>73.133790000000005</v>
      </c>
      <c r="G57" s="2">
        <v>71.506779999999992</v>
      </c>
      <c r="H57" s="2">
        <v>71.722576838354144</v>
      </c>
      <c r="I57" s="2">
        <v>67.461579999999998</v>
      </c>
      <c r="J57" s="2">
        <v>53.389800000000001</v>
      </c>
      <c r="K57" s="2">
        <v>48.848929999999996</v>
      </c>
      <c r="L57" s="2">
        <v>44.957149999999999</v>
      </c>
      <c r="M57" s="2">
        <v>24.924674784184635</v>
      </c>
      <c r="N57" s="2">
        <v>17.904800721949123</v>
      </c>
      <c r="O57" s="2">
        <v>14.428403536798546</v>
      </c>
      <c r="P57" s="2">
        <v>14.873538071675538</v>
      </c>
      <c r="Q57" s="2">
        <v>13.794272415626253</v>
      </c>
      <c r="R57" s="2">
        <v>10.829154014986127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24821.348483651429</v>
      </c>
      <c r="D60" s="4">
        <v>27112.438038281565</v>
      </c>
      <c r="E60" s="4">
        <v>25809.84655056</v>
      </c>
      <c r="F60" s="4">
        <v>24653.895143991274</v>
      </c>
      <c r="G60" s="4">
        <v>24604.673174928819</v>
      </c>
      <c r="H60" s="4">
        <v>24437.962904643173</v>
      </c>
      <c r="I60" s="4">
        <v>23362.216919344784</v>
      </c>
      <c r="J60" s="4">
        <v>22450.044177700187</v>
      </c>
      <c r="K60" s="4">
        <v>22067.649394383865</v>
      </c>
      <c r="L60" s="4">
        <v>21749.189358294258</v>
      </c>
      <c r="M60" s="4">
        <v>24232.141977552434</v>
      </c>
      <c r="N60" s="4">
        <v>21776.537359610949</v>
      </c>
      <c r="O60" s="4">
        <v>21567.92443565806</v>
      </c>
      <c r="P60" s="4">
        <v>22679.720080178926</v>
      </c>
      <c r="Q60" s="4">
        <v>20408.948973002713</v>
      </c>
      <c r="R60" s="4">
        <v>21253.328333508449</v>
      </c>
    </row>
    <row r="61" spans="1:18" ht="11.25" customHeight="1" x14ac:dyDescent="0.25">
      <c r="A61" s="46" t="s">
        <v>89</v>
      </c>
      <c r="B61" s="47" t="s">
        <v>90</v>
      </c>
      <c r="C61" s="4">
        <v>30051.656555096164</v>
      </c>
      <c r="D61" s="4">
        <v>30387.080249999999</v>
      </c>
      <c r="E61" s="4">
        <v>30711.018450000007</v>
      </c>
      <c r="F61" s="4">
        <v>33805.952200000014</v>
      </c>
      <c r="G61" s="4">
        <v>32980.655559999999</v>
      </c>
      <c r="H61" s="4">
        <v>34888.357767438276</v>
      </c>
      <c r="I61" s="4">
        <v>35614.681930000006</v>
      </c>
      <c r="J61" s="4">
        <v>37647.414860000004</v>
      </c>
      <c r="K61" s="4">
        <v>40952.444999999992</v>
      </c>
      <c r="L61" s="4">
        <v>42483.743269999999</v>
      </c>
      <c r="M61" s="4">
        <v>45664.598788342999</v>
      </c>
      <c r="N61" s="4">
        <v>41161.974985175904</v>
      </c>
      <c r="O61" s="4">
        <v>45636.828338787462</v>
      </c>
      <c r="P61" s="4">
        <v>46485.702231974516</v>
      </c>
      <c r="Q61" s="4">
        <v>41986.513303230196</v>
      </c>
      <c r="R61" s="4">
        <v>44136.467561790108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364.83712115252933</v>
      </c>
      <c r="D64" s="3">
        <v>403.93650999999994</v>
      </c>
      <c r="E64" s="3">
        <v>438.43730999999963</v>
      </c>
      <c r="F64" s="3">
        <v>509.47169000000002</v>
      </c>
      <c r="G64" s="3">
        <v>544.50870999999995</v>
      </c>
      <c r="H64" s="3">
        <v>608.91357130884751</v>
      </c>
      <c r="I64" s="3">
        <v>704.18544000000009</v>
      </c>
      <c r="J64" s="3">
        <v>848.05669999999998</v>
      </c>
      <c r="K64" s="3">
        <v>956.52629999999999</v>
      </c>
      <c r="L64" s="3">
        <v>1130.81628</v>
      </c>
      <c r="M64" s="3">
        <v>1284.2748572180046</v>
      </c>
      <c r="N64" s="3">
        <v>1408.5692035185696</v>
      </c>
      <c r="O64" s="3">
        <v>1485.4576596872782</v>
      </c>
      <c r="P64" s="3">
        <v>1554.9348044742317</v>
      </c>
      <c r="Q64" s="3">
        <v>1647.948305368383</v>
      </c>
      <c r="R64" s="3">
        <v>1748.2323103729066</v>
      </c>
    </row>
    <row r="65" spans="1:18" ht="11.25" customHeight="1" x14ac:dyDescent="0.25">
      <c r="A65" s="50" t="s">
        <v>95</v>
      </c>
      <c r="B65" s="51" t="s">
        <v>96</v>
      </c>
      <c r="C65" s="2">
        <v>364.83712115252933</v>
      </c>
      <c r="D65" s="2">
        <v>403.93650999999994</v>
      </c>
      <c r="E65" s="2">
        <v>438.43730999999963</v>
      </c>
      <c r="F65" s="2">
        <v>509.47169000000002</v>
      </c>
      <c r="G65" s="2">
        <v>544.50870999999995</v>
      </c>
      <c r="H65" s="2">
        <v>608.91357130884751</v>
      </c>
      <c r="I65" s="2">
        <v>704.18544000000009</v>
      </c>
      <c r="J65" s="2">
        <v>848.05669999999998</v>
      </c>
      <c r="K65" s="2">
        <v>956.52629999999999</v>
      </c>
      <c r="L65" s="2">
        <v>1130.81628</v>
      </c>
      <c r="M65" s="2">
        <v>1284.2748572180046</v>
      </c>
      <c r="N65" s="2">
        <v>1408.5692035185696</v>
      </c>
      <c r="O65" s="2">
        <v>1485.4576596872782</v>
      </c>
      <c r="P65" s="2">
        <v>1554.9348044742317</v>
      </c>
      <c r="Q65" s="2">
        <v>1647.948305368383</v>
      </c>
      <c r="R65" s="2">
        <v>1748.2323103729066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29559.227923449984</v>
      </c>
      <c r="D68" s="3">
        <v>29857.23257</v>
      </c>
      <c r="E68" s="3">
        <v>30139.403300000005</v>
      </c>
      <c r="F68" s="3">
        <v>33160.225470000012</v>
      </c>
      <c r="G68" s="3">
        <v>32297.009719999998</v>
      </c>
      <c r="H68" s="3">
        <v>34241.792558642279</v>
      </c>
      <c r="I68" s="3">
        <v>34870.154340000008</v>
      </c>
      <c r="J68" s="3">
        <v>36759.016920000002</v>
      </c>
      <c r="K68" s="3">
        <v>39949.751909999992</v>
      </c>
      <c r="L68" s="3">
        <v>41291.826609999996</v>
      </c>
      <c r="M68" s="3">
        <v>44306.520338335322</v>
      </c>
      <c r="N68" s="3">
        <v>39674.7300924874</v>
      </c>
      <c r="O68" s="3">
        <v>44059.247553724381</v>
      </c>
      <c r="P68" s="3">
        <v>44834.058150514822</v>
      </c>
      <c r="Q68" s="3">
        <v>40248.471802842978</v>
      </c>
      <c r="R68" s="3">
        <v>42288.350154052161</v>
      </c>
    </row>
    <row r="69" spans="1:18" ht="11.25" customHeight="1" x14ac:dyDescent="0.25">
      <c r="A69" s="50" t="s">
        <v>559</v>
      </c>
      <c r="B69" s="51" t="s">
        <v>101</v>
      </c>
      <c r="C69" s="2">
        <v>29479.26825302195</v>
      </c>
      <c r="D69" s="2">
        <v>29777.525110000002</v>
      </c>
      <c r="E69" s="2">
        <v>30067.202480000004</v>
      </c>
      <c r="F69" s="2">
        <v>33090.126440000007</v>
      </c>
      <c r="G69" s="2">
        <v>32226.185379999999</v>
      </c>
      <c r="H69" s="2">
        <v>34171.069517809439</v>
      </c>
      <c r="I69" s="2">
        <v>34757.488070000007</v>
      </c>
      <c r="J69" s="2">
        <v>36599.412649999998</v>
      </c>
      <c r="K69" s="2">
        <v>39786.959409999996</v>
      </c>
      <c r="L69" s="2">
        <v>41060.926760000002</v>
      </c>
      <c r="M69" s="2">
        <v>44072.63785832662</v>
      </c>
      <c r="N69" s="2">
        <v>39494.908237167401</v>
      </c>
      <c r="O69" s="2">
        <v>43862.676361483682</v>
      </c>
      <c r="P69" s="2">
        <v>44636.85360620921</v>
      </c>
      <c r="Q69" s="2">
        <v>40048.268621408024</v>
      </c>
      <c r="R69" s="2">
        <v>42077.364552672399</v>
      </c>
    </row>
    <row r="70" spans="1:18" ht="11.25" customHeight="1" x14ac:dyDescent="0.25">
      <c r="A70" s="50" t="s">
        <v>106</v>
      </c>
      <c r="B70" s="51" t="s">
        <v>107</v>
      </c>
      <c r="C70" s="2">
        <v>79.959670428033263</v>
      </c>
      <c r="D70" s="2">
        <v>69.610060000000004</v>
      </c>
      <c r="E70" s="2">
        <v>62.103210000000004</v>
      </c>
      <c r="F70" s="2">
        <v>60.041769999999993</v>
      </c>
      <c r="G70" s="2">
        <v>60.72701</v>
      </c>
      <c r="H70" s="2">
        <v>60.643305576905206</v>
      </c>
      <c r="I70" s="2">
        <v>64.569029999999998</v>
      </c>
      <c r="J70" s="2">
        <v>110.50486000000001</v>
      </c>
      <c r="K70" s="2">
        <v>95.362549999999985</v>
      </c>
      <c r="L70" s="2">
        <v>147.61960999999999</v>
      </c>
      <c r="M70" s="2">
        <v>144.73831156762026</v>
      </c>
      <c r="N70" s="2">
        <v>148.07908546033605</v>
      </c>
      <c r="O70" s="2">
        <v>147.93319592156402</v>
      </c>
      <c r="P70" s="2">
        <v>149.82354705823036</v>
      </c>
      <c r="Q70" s="2">
        <v>147.55654226340116</v>
      </c>
      <c r="R70" s="2">
        <v>150.4382510778988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58.498550000000009</v>
      </c>
      <c r="L71" s="2">
        <v>66.075519999999997</v>
      </c>
      <c r="M71" s="2">
        <v>66.01673240171084</v>
      </c>
      <c r="N71" s="2">
        <v>13.20817718391983</v>
      </c>
      <c r="O71" s="2">
        <v>30.596232458926291</v>
      </c>
      <c r="P71" s="2">
        <v>35.874557408557493</v>
      </c>
      <c r="Q71" s="2">
        <v>43.923088893514951</v>
      </c>
      <c r="R71" s="2">
        <v>52.880417897939985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10.0974</v>
      </c>
      <c r="E72" s="2">
        <v>10.097610000000001</v>
      </c>
      <c r="F72" s="2">
        <v>10.057259999999999</v>
      </c>
      <c r="G72" s="2">
        <v>10.097329999999999</v>
      </c>
      <c r="H72" s="2">
        <v>10.079735255932592</v>
      </c>
      <c r="I72" s="2">
        <v>10.098520000000001</v>
      </c>
      <c r="J72" s="2">
        <v>10.099979999999999</v>
      </c>
      <c r="K72" s="2">
        <v>7.0075399999999997</v>
      </c>
      <c r="L72" s="2">
        <v>7.1986900000000009</v>
      </c>
      <c r="M72" s="2">
        <v>8.5500730609047402</v>
      </c>
      <c r="N72" s="2">
        <v>7.5714855480092655</v>
      </c>
      <c r="O72" s="2">
        <v>7.1415511279997492</v>
      </c>
      <c r="P72" s="2">
        <v>8.3356721062817041</v>
      </c>
      <c r="Q72" s="2">
        <v>7.3325675332315843</v>
      </c>
      <c r="R72" s="2">
        <v>6.4727206994890443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37.998719999999992</v>
      </c>
      <c r="J73" s="2">
        <v>38.999429999999997</v>
      </c>
      <c r="K73" s="2">
        <v>1.9238599999999999</v>
      </c>
      <c r="L73" s="2">
        <v>10.006029999999999</v>
      </c>
      <c r="M73" s="2">
        <v>14.577362978467052</v>
      </c>
      <c r="N73" s="2">
        <v>10.963107127732096</v>
      </c>
      <c r="O73" s="2">
        <v>10.900212732208644</v>
      </c>
      <c r="P73" s="2">
        <v>3.1707677325459298</v>
      </c>
      <c r="Q73" s="2">
        <v>1.3909827448058478</v>
      </c>
      <c r="R73" s="2">
        <v>1.1942117044393166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37.998719999999992</v>
      </c>
      <c r="J75" s="1">
        <v>38.999429999999997</v>
      </c>
      <c r="K75" s="1">
        <v>1.8241700000000001</v>
      </c>
      <c r="L75" s="1">
        <v>1.8999499999999996</v>
      </c>
      <c r="M75" s="1">
        <v>1.4647811604833874</v>
      </c>
      <c r="N75" s="1">
        <v>0.21499755716290281</v>
      </c>
      <c r="O75" s="1">
        <v>6.7347088027510438</v>
      </c>
      <c r="P75" s="1">
        <v>2.9080379793437654</v>
      </c>
      <c r="Q75" s="1">
        <v>1.0927957758514855</v>
      </c>
      <c r="R75" s="1">
        <v>1.0509104354841439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9.9689999999999834E-2</v>
      </c>
      <c r="L77" s="1">
        <v>8.1060800000000004</v>
      </c>
      <c r="M77" s="1">
        <v>13.112581817983665</v>
      </c>
      <c r="N77" s="1">
        <v>10.748109570569193</v>
      </c>
      <c r="O77" s="1">
        <v>4.1655039294575991</v>
      </c>
      <c r="P77" s="1">
        <v>0.26272975320216424</v>
      </c>
      <c r="Q77" s="1">
        <v>0.29818696895436247</v>
      </c>
      <c r="R77" s="1">
        <v>0.1433012689551727</v>
      </c>
    </row>
    <row r="78" spans="1:18" ht="11.25" customHeight="1" x14ac:dyDescent="0.25">
      <c r="A78" s="54" t="s">
        <v>115</v>
      </c>
      <c r="B78" s="58" t="s">
        <v>116</v>
      </c>
      <c r="C78" s="3">
        <v>127.59151049364905</v>
      </c>
      <c r="D78" s="3">
        <v>125.91117000000003</v>
      </c>
      <c r="E78" s="3">
        <v>133.17784</v>
      </c>
      <c r="F78" s="3">
        <v>136.25504000000001</v>
      </c>
      <c r="G78" s="3">
        <v>139.13712999999998</v>
      </c>
      <c r="H78" s="3">
        <v>37.651637487149266</v>
      </c>
      <c r="I78" s="3">
        <v>40.342150000000004</v>
      </c>
      <c r="J78" s="3">
        <v>40.341239999999985</v>
      </c>
      <c r="K78" s="3">
        <v>46.166789999999992</v>
      </c>
      <c r="L78" s="3">
        <v>61.100379999999987</v>
      </c>
      <c r="M78" s="3">
        <v>73.803592789670049</v>
      </c>
      <c r="N78" s="3">
        <v>78.67568916993595</v>
      </c>
      <c r="O78" s="3">
        <v>92.123125375801195</v>
      </c>
      <c r="P78" s="3">
        <v>96.709276985467255</v>
      </c>
      <c r="Q78" s="3">
        <v>90.093195018835459</v>
      </c>
      <c r="R78" s="3">
        <v>99.885097365038803</v>
      </c>
    </row>
    <row r="79" spans="1:18" ht="11.25" customHeight="1" x14ac:dyDescent="0.25">
      <c r="A79" s="59" t="s">
        <v>117</v>
      </c>
      <c r="B79" s="47" t="s">
        <v>118</v>
      </c>
      <c r="C79" s="4">
        <v>61711.894229508907</v>
      </c>
      <c r="D79" s="4">
        <v>63803.480340000002</v>
      </c>
      <c r="E79" s="4">
        <v>64501.756469999993</v>
      </c>
      <c r="F79" s="4">
        <v>67455.828009999997</v>
      </c>
      <c r="G79" s="4">
        <v>68411.624710000004</v>
      </c>
      <c r="H79" s="4">
        <v>69032.555188707163</v>
      </c>
      <c r="I79" s="4">
        <v>70154.208810000011</v>
      </c>
      <c r="J79" s="4">
        <v>69690.574330000003</v>
      </c>
      <c r="K79" s="4">
        <v>70525.426980000004</v>
      </c>
      <c r="L79" s="4">
        <v>70637.38089</v>
      </c>
      <c r="M79" s="4">
        <v>73465.322493197775</v>
      </c>
      <c r="N79" s="4">
        <v>69886.561708643945</v>
      </c>
      <c r="O79" s="4">
        <v>71939.444428251736</v>
      </c>
      <c r="P79" s="4">
        <v>71585.460612508046</v>
      </c>
      <c r="Q79" s="4">
        <v>68008.971311266447</v>
      </c>
      <c r="R79" s="4">
        <v>68578.124085143689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6.0000100000000032</v>
      </c>
      <c r="E80" s="4">
        <v>6.0000500000000017</v>
      </c>
      <c r="F80" s="4">
        <v>6.0000300000000024</v>
      </c>
      <c r="G80" s="4">
        <v>5.9999700000000047</v>
      </c>
      <c r="H80" s="4">
        <v>6.0427982757620242</v>
      </c>
      <c r="I80" s="4">
        <v>6.0137</v>
      </c>
      <c r="J80" s="4">
        <v>6.0137100000000032</v>
      </c>
      <c r="K80" s="4">
        <v>4.2000099999999989</v>
      </c>
      <c r="L80" s="4">
        <v>4.10473</v>
      </c>
      <c r="M80" s="4">
        <v>5.5173429592490493</v>
      </c>
      <c r="N80" s="4">
        <v>5.4695710327696601</v>
      </c>
      <c r="O80" s="4">
        <v>5.7322955101089654</v>
      </c>
      <c r="P80" s="4">
        <v>7.4758946451184514</v>
      </c>
      <c r="Q80" s="4">
        <v>7.3325685611577427</v>
      </c>
      <c r="R80" s="4">
        <v>6.4727204745984181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6.0000100000000032</v>
      </c>
      <c r="E82" s="3">
        <v>6.0000500000000017</v>
      </c>
      <c r="F82" s="3">
        <v>6.0000300000000024</v>
      </c>
      <c r="G82" s="3">
        <v>5.9999700000000047</v>
      </c>
      <c r="H82" s="3">
        <v>6.0427982757620242</v>
      </c>
      <c r="I82" s="3">
        <v>6.0137</v>
      </c>
      <c r="J82" s="3">
        <v>6.0137100000000032</v>
      </c>
      <c r="K82" s="3">
        <v>4.2000099999999989</v>
      </c>
      <c r="L82" s="3">
        <v>4.10473</v>
      </c>
      <c r="M82" s="3">
        <v>5.5173429592490493</v>
      </c>
      <c r="N82" s="3">
        <v>5.4695710327696601</v>
      </c>
      <c r="O82" s="3">
        <v>5.7322955101089654</v>
      </c>
      <c r="P82" s="3">
        <v>7.4758946451184514</v>
      </c>
      <c r="Q82" s="3">
        <v>7.3325685611577427</v>
      </c>
      <c r="R82" s="3">
        <v>6.4727204745984181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525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201202.27096455061</v>
      </c>
      <c r="D2" s="30">
        <v>214696.91430633009</v>
      </c>
      <c r="E2" s="30">
        <v>206826.93347036547</v>
      </c>
      <c r="F2" s="30">
        <v>214179.71676192078</v>
      </c>
      <c r="G2" s="30">
        <v>212691.57813935855</v>
      </c>
      <c r="H2" s="30">
        <v>210709.75158272343</v>
      </c>
      <c r="I2" s="30">
        <v>206119.18989558835</v>
      </c>
      <c r="J2" s="30">
        <v>185718.81985223334</v>
      </c>
      <c r="K2" s="30">
        <v>198695.26037304645</v>
      </c>
      <c r="L2" s="30">
        <v>194238.01820483696</v>
      </c>
      <c r="M2" s="30">
        <v>213119.31586729281</v>
      </c>
      <c r="N2" s="30">
        <v>176436.71006400755</v>
      </c>
      <c r="O2" s="30">
        <v>189484.61373697658</v>
      </c>
      <c r="P2" s="30">
        <v>192586.61685074167</v>
      </c>
      <c r="Q2" s="30">
        <v>158001.6599851755</v>
      </c>
      <c r="R2" s="30">
        <v>168850.0583587939</v>
      </c>
    </row>
    <row r="3" spans="1:18" ht="11.25" customHeight="1" x14ac:dyDescent="0.25">
      <c r="A3" s="46" t="s">
        <v>4</v>
      </c>
      <c r="B3" s="47" t="s">
        <v>5</v>
      </c>
      <c r="C3" s="4">
        <v>8983.5621359404704</v>
      </c>
      <c r="D3" s="4">
        <v>9198.8161580857086</v>
      </c>
      <c r="E3" s="4">
        <v>9205.4702758378207</v>
      </c>
      <c r="F3" s="4">
        <v>8719.9921373826564</v>
      </c>
      <c r="G3" s="4">
        <v>8482.574701202182</v>
      </c>
      <c r="H3" s="4">
        <v>8442.2953943950088</v>
      </c>
      <c r="I3" s="4">
        <v>9210.0958097462044</v>
      </c>
      <c r="J3" s="4">
        <v>8201.3122665589817</v>
      </c>
      <c r="K3" s="4">
        <v>8710.0892337937839</v>
      </c>
      <c r="L3" s="4">
        <v>8631.072373349718</v>
      </c>
      <c r="M3" s="4">
        <v>10223.727389718162</v>
      </c>
      <c r="N3" s="4">
        <v>8740.2149823171385</v>
      </c>
      <c r="O3" s="4">
        <v>8949.4699496389621</v>
      </c>
      <c r="P3" s="4">
        <v>8617.713957738355</v>
      </c>
      <c r="Q3" s="4">
        <v>7503.4649191817944</v>
      </c>
      <c r="R3" s="4">
        <v>7411.2464208137508</v>
      </c>
    </row>
    <row r="4" spans="1:18" ht="11.25" customHeight="1" x14ac:dyDescent="0.25">
      <c r="A4" s="48" t="s">
        <v>304</v>
      </c>
      <c r="B4" s="49" t="s">
        <v>305</v>
      </c>
      <c r="C4" s="3">
        <v>6872.4232879970559</v>
      </c>
      <c r="D4" s="3">
        <v>7215.5502209722608</v>
      </c>
      <c r="E4" s="3">
        <v>7224.5010734876078</v>
      </c>
      <c r="F4" s="3">
        <v>6856.7114384487422</v>
      </c>
      <c r="G4" s="3">
        <v>6768.832489630191</v>
      </c>
      <c r="H4" s="3">
        <v>6930.6375131491804</v>
      </c>
      <c r="I4" s="3">
        <v>7553.7588388205349</v>
      </c>
      <c r="J4" s="3">
        <v>6918.3466901676375</v>
      </c>
      <c r="K4" s="3">
        <v>7291.5650360577556</v>
      </c>
      <c r="L4" s="3">
        <v>7164.9212395293844</v>
      </c>
      <c r="M4" s="3">
        <v>8545.6721229864997</v>
      </c>
      <c r="N4" s="3">
        <v>7143.5939803530746</v>
      </c>
      <c r="O4" s="3">
        <v>7391.0457525622742</v>
      </c>
      <c r="P4" s="3">
        <v>7004.0456293855859</v>
      </c>
      <c r="Q4" s="3">
        <v>6235.7713035572469</v>
      </c>
      <c r="R4" s="3">
        <v>6162.8051959804161</v>
      </c>
    </row>
    <row r="5" spans="1:18" ht="11.25" customHeight="1" x14ac:dyDescent="0.25">
      <c r="A5" s="50" t="s">
        <v>306</v>
      </c>
      <c r="B5" s="51" t="s">
        <v>307</v>
      </c>
      <c r="C5" s="2">
        <v>5584.5608678626659</v>
      </c>
      <c r="D5" s="2">
        <v>6051.4635957061819</v>
      </c>
      <c r="E5" s="2">
        <v>6239.9012372262505</v>
      </c>
      <c r="F5" s="2">
        <v>6055.5969389556394</v>
      </c>
      <c r="G5" s="2">
        <v>6140.1548477667402</v>
      </c>
      <c r="H5" s="2">
        <v>6465.2941552620578</v>
      </c>
      <c r="I5" s="2">
        <v>7118.5448196884381</v>
      </c>
      <c r="J5" s="2">
        <v>6544.5352632800805</v>
      </c>
      <c r="K5" s="2">
        <v>6904.634344280109</v>
      </c>
      <c r="L5" s="2">
        <v>6731.1951034074182</v>
      </c>
      <c r="M5" s="2">
        <v>7879.7337825630329</v>
      </c>
      <c r="N5" s="2">
        <v>6591.3212783006884</v>
      </c>
      <c r="O5" s="2">
        <v>6956.4716947430788</v>
      </c>
      <c r="P5" s="2">
        <v>6541.7166532087276</v>
      </c>
      <c r="Q5" s="2">
        <v>5851.9378534004627</v>
      </c>
      <c r="R5" s="2">
        <v>5781.1426919422784</v>
      </c>
    </row>
    <row r="6" spans="1:18" ht="11.25" customHeight="1" x14ac:dyDescent="0.25">
      <c r="A6" s="52" t="s">
        <v>6</v>
      </c>
      <c r="B6" s="53" t="s">
        <v>7</v>
      </c>
      <c r="C6" s="1">
        <v>35.107084724274735</v>
      </c>
      <c r="D6" s="1">
        <v>37.872060102964284</v>
      </c>
      <c r="E6" s="1">
        <v>202.96860893438949</v>
      </c>
      <c r="F6" s="1">
        <v>212.70151949818896</v>
      </c>
      <c r="G6" s="1">
        <v>299.79777483456382</v>
      </c>
      <c r="H6" s="1">
        <v>308.77999491447866</v>
      </c>
      <c r="I6" s="1">
        <v>343.80489420225177</v>
      </c>
      <c r="J6" s="1">
        <v>309.10592704056387</v>
      </c>
      <c r="K6" s="1">
        <v>351.03961262727279</v>
      </c>
      <c r="L6" s="1">
        <v>348.05827415440172</v>
      </c>
      <c r="M6" s="1">
        <v>333.46974389848577</v>
      </c>
      <c r="N6" s="1">
        <v>276.45502729015777</v>
      </c>
      <c r="O6" s="1">
        <v>256.50981211004745</v>
      </c>
      <c r="P6" s="1">
        <v>272.17172617227158</v>
      </c>
      <c r="Q6" s="1">
        <v>218.89685588365455</v>
      </c>
      <c r="R6" s="1">
        <v>222.11894478135852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2.000020000003957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5436.0061275628786</v>
      </c>
      <c r="D8" s="1">
        <v>5904.1332535742276</v>
      </c>
      <c r="E8" s="1">
        <v>5914.4499397224763</v>
      </c>
      <c r="F8" s="1">
        <v>5706.5624500561607</v>
      </c>
      <c r="G8" s="1">
        <v>5709.6175917057708</v>
      </c>
      <c r="H8" s="1">
        <v>6004.3711239163094</v>
      </c>
      <c r="I8" s="1">
        <v>6621.6513074343411</v>
      </c>
      <c r="J8" s="1">
        <v>6128.3492852569025</v>
      </c>
      <c r="K8" s="1">
        <v>6383.0853014215591</v>
      </c>
      <c r="L8" s="1">
        <v>6292.9955172380478</v>
      </c>
      <c r="M8" s="1">
        <v>7445.2942016933002</v>
      </c>
      <c r="N8" s="1">
        <v>6246.2196992734689</v>
      </c>
      <c r="O8" s="1">
        <v>6646.1237731996798</v>
      </c>
      <c r="P8" s="1">
        <v>6238.3532376217736</v>
      </c>
      <c r="Q8" s="1">
        <v>5584.4838962978474</v>
      </c>
      <c r="R8" s="1">
        <v>5514.5214570633616</v>
      </c>
    </row>
    <row r="9" spans="1:18" ht="11.25" customHeight="1" x14ac:dyDescent="0.25">
      <c r="A9" s="52" t="s">
        <v>12</v>
      </c>
      <c r="B9" s="53" t="s">
        <v>13</v>
      </c>
      <c r="C9" s="1">
        <v>113.44765557551293</v>
      </c>
      <c r="D9" s="1">
        <v>109.45828202898986</v>
      </c>
      <c r="E9" s="1">
        <v>120.48266856938058</v>
      </c>
      <c r="F9" s="1">
        <v>136.33296940128957</v>
      </c>
      <c r="G9" s="1">
        <v>130.73948122640522</v>
      </c>
      <c r="H9" s="1">
        <v>152.14303643126999</v>
      </c>
      <c r="I9" s="1">
        <v>153.08861805184517</v>
      </c>
      <c r="J9" s="1">
        <v>107.08005098261359</v>
      </c>
      <c r="K9" s="1">
        <v>170.50943023127763</v>
      </c>
      <c r="L9" s="1">
        <v>90.141312014969046</v>
      </c>
      <c r="M9" s="1">
        <v>100.96983697124683</v>
      </c>
      <c r="N9" s="1">
        <v>68.646551737061714</v>
      </c>
      <c r="O9" s="1">
        <v>53.838109433352017</v>
      </c>
      <c r="P9" s="1">
        <v>31.191689414682589</v>
      </c>
      <c r="Q9" s="1">
        <v>48.55710121896162</v>
      </c>
      <c r="R9" s="1">
        <v>44.502290097558216</v>
      </c>
    </row>
    <row r="10" spans="1:18" ht="11.25" customHeight="1" x14ac:dyDescent="0.25">
      <c r="A10" s="50" t="s">
        <v>14</v>
      </c>
      <c r="B10" s="51" t="s">
        <v>15</v>
      </c>
      <c r="C10" s="2">
        <v>572.80573015415712</v>
      </c>
      <c r="D10" s="2">
        <v>480.08815317994907</v>
      </c>
      <c r="E10" s="2">
        <v>450.87906850498769</v>
      </c>
      <c r="F10" s="2">
        <v>339.17040041277107</v>
      </c>
      <c r="G10" s="2">
        <v>281.50679506090353</v>
      </c>
      <c r="H10" s="2">
        <v>263.86051343615952</v>
      </c>
      <c r="I10" s="2">
        <v>261.9342537506725</v>
      </c>
      <c r="J10" s="2">
        <v>243.53467710127705</v>
      </c>
      <c r="K10" s="2">
        <v>278.23139951089433</v>
      </c>
      <c r="L10" s="2">
        <v>251.20917215963428</v>
      </c>
      <c r="M10" s="2">
        <v>455.87296708490817</v>
      </c>
      <c r="N10" s="2">
        <v>347.22587547864919</v>
      </c>
      <c r="O10" s="2">
        <v>260.74438340764152</v>
      </c>
      <c r="P10" s="2">
        <v>296.75484905667315</v>
      </c>
      <c r="Q10" s="2">
        <v>229.40868586927502</v>
      </c>
      <c r="R10" s="2">
        <v>248.34518799585177</v>
      </c>
    </row>
    <row r="11" spans="1:18" ht="11.25" customHeight="1" x14ac:dyDescent="0.25">
      <c r="A11" s="50" t="s">
        <v>308</v>
      </c>
      <c r="B11" s="51" t="s">
        <v>309</v>
      </c>
      <c r="C11" s="2">
        <v>715.05668998023373</v>
      </c>
      <c r="D11" s="2">
        <v>683.99847208613028</v>
      </c>
      <c r="E11" s="2">
        <v>533.72076775636936</v>
      </c>
      <c r="F11" s="2">
        <v>461.94409908033145</v>
      </c>
      <c r="G11" s="2">
        <v>347.17084680254681</v>
      </c>
      <c r="H11" s="2">
        <v>201.48284445096303</v>
      </c>
      <c r="I11" s="2">
        <v>173.27976538142397</v>
      </c>
      <c r="J11" s="2">
        <v>130.27674978627968</v>
      </c>
      <c r="K11" s="2">
        <v>108.69929226675193</v>
      </c>
      <c r="L11" s="2">
        <v>182.51696396233211</v>
      </c>
      <c r="M11" s="2">
        <v>210.06537333855877</v>
      </c>
      <c r="N11" s="2">
        <v>205.04682657373698</v>
      </c>
      <c r="O11" s="2">
        <v>173.82967441155412</v>
      </c>
      <c r="P11" s="2">
        <v>165.57412712018493</v>
      </c>
      <c r="Q11" s="2">
        <v>154.42476428750845</v>
      </c>
      <c r="R11" s="2">
        <v>133.317316042286</v>
      </c>
    </row>
    <row r="12" spans="1:18" ht="11.25" customHeight="1" x14ac:dyDescent="0.25">
      <c r="A12" s="52" t="s">
        <v>16</v>
      </c>
      <c r="B12" s="53" t="s">
        <v>17</v>
      </c>
      <c r="C12" s="1">
        <v>715.05668998023373</v>
      </c>
      <c r="D12" s="1">
        <v>683.99847208613028</v>
      </c>
      <c r="E12" s="1">
        <v>533.72076775636936</v>
      </c>
      <c r="F12" s="1">
        <v>461.94409908033145</v>
      </c>
      <c r="G12" s="1">
        <v>347.17084680254681</v>
      </c>
      <c r="H12" s="1">
        <v>201.48284445096303</v>
      </c>
      <c r="I12" s="1">
        <v>173.27976538142397</v>
      </c>
      <c r="J12" s="1">
        <v>130.27674978627968</v>
      </c>
      <c r="K12" s="1">
        <v>108.69929226675193</v>
      </c>
      <c r="L12" s="1">
        <v>182.51696396233211</v>
      </c>
      <c r="M12" s="1">
        <v>210.06537333855877</v>
      </c>
      <c r="N12" s="1">
        <v>205.04682657373698</v>
      </c>
      <c r="O12" s="1">
        <v>173.82967441155412</v>
      </c>
      <c r="P12" s="1">
        <v>165.57412712018493</v>
      </c>
      <c r="Q12" s="1">
        <v>154.42476428750845</v>
      </c>
      <c r="R12" s="1">
        <v>133.317316042286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2110.9404433359969</v>
      </c>
      <c r="D15" s="3">
        <v>1983.2659371134475</v>
      </c>
      <c r="E15" s="3">
        <v>1980.9692023502132</v>
      </c>
      <c r="F15" s="3">
        <v>1863.2806989339138</v>
      </c>
      <c r="G15" s="3">
        <v>1713.5622822408823</v>
      </c>
      <c r="H15" s="3">
        <v>1511.6578812458281</v>
      </c>
      <c r="I15" s="3">
        <v>1656.3369709256694</v>
      </c>
      <c r="J15" s="3">
        <v>1282.9655763913449</v>
      </c>
      <c r="K15" s="3">
        <v>1418.5241977360292</v>
      </c>
      <c r="L15" s="3">
        <v>1466.1511338203336</v>
      </c>
      <c r="M15" s="3">
        <v>1678.0552667316626</v>
      </c>
      <c r="N15" s="3">
        <v>1596.6210019640648</v>
      </c>
      <c r="O15" s="3">
        <v>1558.4241970766877</v>
      </c>
      <c r="P15" s="3">
        <v>1613.6683283527686</v>
      </c>
      <c r="Q15" s="3">
        <v>1267.6936156245476</v>
      </c>
      <c r="R15" s="3">
        <v>1248.4412248333347</v>
      </c>
    </row>
    <row r="16" spans="1:18" ht="11.25" customHeight="1" x14ac:dyDescent="0.25">
      <c r="A16" s="50" t="s">
        <v>22</v>
      </c>
      <c r="B16" s="51" t="s">
        <v>23</v>
      </c>
      <c r="C16" s="2">
        <v>918.75919385739144</v>
      </c>
      <c r="D16" s="2">
        <v>931.51961889983613</v>
      </c>
      <c r="E16" s="2">
        <v>882.7267075439371</v>
      </c>
      <c r="F16" s="2">
        <v>826.29174504984894</v>
      </c>
      <c r="G16" s="2">
        <v>841.24066235836324</v>
      </c>
      <c r="H16" s="2">
        <v>661.95882867940099</v>
      </c>
      <c r="I16" s="2">
        <v>762.44104899100887</v>
      </c>
      <c r="J16" s="2">
        <v>588.79266207269461</v>
      </c>
      <c r="K16" s="2">
        <v>616.62531542454144</v>
      </c>
      <c r="L16" s="2">
        <v>641.45622140141688</v>
      </c>
      <c r="M16" s="2">
        <v>788.13195513016603</v>
      </c>
      <c r="N16" s="2">
        <v>820.54303493086411</v>
      </c>
      <c r="O16" s="2">
        <v>804.21963393844476</v>
      </c>
      <c r="P16" s="2">
        <v>839.6209626694141</v>
      </c>
      <c r="Q16" s="2">
        <v>692.32011398475765</v>
      </c>
      <c r="R16" s="2">
        <v>682.06256526914046</v>
      </c>
    </row>
    <row r="17" spans="1:18" ht="11.25" customHeight="1" x14ac:dyDescent="0.25">
      <c r="A17" s="55" t="s">
        <v>25</v>
      </c>
      <c r="B17" s="51" t="s">
        <v>26</v>
      </c>
      <c r="C17" s="2">
        <v>178.70774650845763</v>
      </c>
      <c r="D17" s="2">
        <v>178.34515590550157</v>
      </c>
      <c r="E17" s="2">
        <v>177.08584339897436</v>
      </c>
      <c r="F17" s="2">
        <v>174.48074652935924</v>
      </c>
      <c r="G17" s="2">
        <v>173.75708317590818</v>
      </c>
      <c r="H17" s="2">
        <v>180.62222135855913</v>
      </c>
      <c r="I17" s="2">
        <v>189.29559902902545</v>
      </c>
      <c r="J17" s="2">
        <v>175.99835345381399</v>
      </c>
      <c r="K17" s="2">
        <v>161.37636978712348</v>
      </c>
      <c r="L17" s="2">
        <v>154.93531415195676</v>
      </c>
      <c r="M17" s="2">
        <v>152.69818684404359</v>
      </c>
      <c r="N17" s="2">
        <v>142.62222447297216</v>
      </c>
      <c r="O17" s="2">
        <v>110.05213932150917</v>
      </c>
      <c r="P17" s="2">
        <v>108.89352335510746</v>
      </c>
      <c r="Q17" s="2">
        <v>104.741619727138</v>
      </c>
      <c r="R17" s="2">
        <v>103.38031484436313</v>
      </c>
    </row>
    <row r="18" spans="1:18" ht="11.25" customHeight="1" x14ac:dyDescent="0.25">
      <c r="A18" s="56" t="s">
        <v>312</v>
      </c>
      <c r="B18" s="51" t="s">
        <v>24</v>
      </c>
      <c r="C18" s="2">
        <v>878.29949975433635</v>
      </c>
      <c r="D18" s="2">
        <v>755.7083135970455</v>
      </c>
      <c r="E18" s="2">
        <v>798.90921851868279</v>
      </c>
      <c r="F18" s="2">
        <v>758.47838259429363</v>
      </c>
      <c r="G18" s="2">
        <v>600.71243523323176</v>
      </c>
      <c r="H18" s="2">
        <v>570.28777057513491</v>
      </c>
      <c r="I18" s="2">
        <v>605.32602339698576</v>
      </c>
      <c r="J18" s="2">
        <v>422.20567809905509</v>
      </c>
      <c r="K18" s="2">
        <v>518.88968729533849</v>
      </c>
      <c r="L18" s="2">
        <v>554.93267666883378</v>
      </c>
      <c r="M18" s="2">
        <v>636.33299947820603</v>
      </c>
      <c r="N18" s="2">
        <v>542.87870054571863</v>
      </c>
      <c r="O18" s="2">
        <v>545.59534408325931</v>
      </c>
      <c r="P18" s="2">
        <v>563.20029971626707</v>
      </c>
      <c r="Q18" s="2">
        <v>391.00864583361545</v>
      </c>
      <c r="R18" s="2">
        <v>385.83371738202192</v>
      </c>
    </row>
    <row r="19" spans="1:18" ht="11.25" customHeight="1" x14ac:dyDescent="0.25">
      <c r="A19" s="55" t="s">
        <v>27</v>
      </c>
      <c r="B19" s="51" t="s">
        <v>28</v>
      </c>
      <c r="C19" s="2">
        <v>135.17400321581152</v>
      </c>
      <c r="D19" s="2">
        <v>117.69284871106416</v>
      </c>
      <c r="E19" s="2">
        <v>122.24743288861899</v>
      </c>
      <c r="F19" s="2">
        <v>104.02982476041191</v>
      </c>
      <c r="G19" s="2">
        <v>97.852101473379236</v>
      </c>
      <c r="H19" s="2">
        <v>98.789060632733282</v>
      </c>
      <c r="I19" s="2">
        <v>99.274299508649435</v>
      </c>
      <c r="J19" s="2">
        <v>95.96888276578126</v>
      </c>
      <c r="K19" s="2">
        <v>121.63282522902583</v>
      </c>
      <c r="L19" s="2">
        <v>114.82692159812613</v>
      </c>
      <c r="M19" s="2">
        <v>100.89212527924697</v>
      </c>
      <c r="N19" s="2">
        <v>90.577042014509715</v>
      </c>
      <c r="O19" s="2">
        <v>98.557079733474467</v>
      </c>
      <c r="P19" s="2">
        <v>101.95354261198005</v>
      </c>
      <c r="Q19" s="2">
        <v>79.623236079036587</v>
      </c>
      <c r="R19" s="2">
        <v>77.164627337809179</v>
      </c>
    </row>
    <row r="20" spans="1:18" ht="11.25" customHeight="1" x14ac:dyDescent="0.25">
      <c r="A20" s="48" t="s">
        <v>29</v>
      </c>
      <c r="B20" s="49" t="s">
        <v>30</v>
      </c>
      <c r="C20" s="3">
        <v>0.19840460741723751</v>
      </c>
      <c r="D20" s="3">
        <v>0</v>
      </c>
      <c r="E20" s="3">
        <v>0</v>
      </c>
      <c r="F20" s="3">
        <v>0</v>
      </c>
      <c r="G20" s="3">
        <v>0.17992933110900322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44166.643199039157</v>
      </c>
      <c r="D21" s="4">
        <v>48888.299536845931</v>
      </c>
      <c r="E21" s="4">
        <v>43906.568809845274</v>
      </c>
      <c r="F21" s="4">
        <v>44542.07026801585</v>
      </c>
      <c r="G21" s="4">
        <v>42886.390664128812</v>
      </c>
      <c r="H21" s="4">
        <v>41996.318929290828</v>
      </c>
      <c r="I21" s="4">
        <v>40752.17558350537</v>
      </c>
      <c r="J21" s="4">
        <v>30969.410820541078</v>
      </c>
      <c r="K21" s="4">
        <v>36384.264398580031</v>
      </c>
      <c r="L21" s="4">
        <v>32880.776610808622</v>
      </c>
      <c r="M21" s="4">
        <v>32741.252050669536</v>
      </c>
      <c r="N21" s="4">
        <v>27919.652241995787</v>
      </c>
      <c r="O21" s="4">
        <v>27933.85801245342</v>
      </c>
      <c r="P21" s="4">
        <v>28360.290207323967</v>
      </c>
      <c r="Q21" s="4">
        <v>23869.680944363292</v>
      </c>
      <c r="R21" s="4">
        <v>25005.748305856261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44166.643199039157</v>
      </c>
      <c r="D30" s="3">
        <v>48888.299536845931</v>
      </c>
      <c r="E30" s="3">
        <v>43906.568809845274</v>
      </c>
      <c r="F30" s="3">
        <v>44542.07026801585</v>
      </c>
      <c r="G30" s="3">
        <v>42886.390664128812</v>
      </c>
      <c r="H30" s="3">
        <v>41996.318929290828</v>
      </c>
      <c r="I30" s="3">
        <v>40752.17558350537</v>
      </c>
      <c r="J30" s="3">
        <v>30969.410820541078</v>
      </c>
      <c r="K30" s="3">
        <v>36384.264398580031</v>
      </c>
      <c r="L30" s="3">
        <v>32880.776610808622</v>
      </c>
      <c r="M30" s="3">
        <v>32741.252050669536</v>
      </c>
      <c r="N30" s="3">
        <v>27919.652241995787</v>
      </c>
      <c r="O30" s="3">
        <v>27933.85801245342</v>
      </c>
      <c r="P30" s="3">
        <v>28360.290207323967</v>
      </c>
      <c r="Q30" s="3">
        <v>23869.680944363292</v>
      </c>
      <c r="R30" s="3">
        <v>25005.748305856261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88.085357070628135</v>
      </c>
      <c r="H31" s="2">
        <v>5.0075812155243646</v>
      </c>
      <c r="I31" s="2">
        <v>25.574772748450762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88.085357070628135</v>
      </c>
      <c r="H32" s="1">
        <v>5.0075812155243646</v>
      </c>
      <c r="I32" s="1">
        <v>25.574772748450762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1353.0475754804531</v>
      </c>
      <c r="D34" s="2">
        <v>1361.3739751198373</v>
      </c>
      <c r="E34" s="2">
        <v>1356.8467457217457</v>
      </c>
      <c r="F34" s="2">
        <v>1370.7792183932474</v>
      </c>
      <c r="G34" s="2">
        <v>1420.2254876150091</v>
      </c>
      <c r="H34" s="2">
        <v>1410.6343996780961</v>
      </c>
      <c r="I34" s="2">
        <v>1448.2381482424892</v>
      </c>
      <c r="J34" s="2">
        <v>1390.0981255172724</v>
      </c>
      <c r="K34" s="2">
        <v>1448.2288762652061</v>
      </c>
      <c r="L34" s="2">
        <v>1437.628812321085</v>
      </c>
      <c r="M34" s="2">
        <v>1470.1633232505419</v>
      </c>
      <c r="N34" s="2">
        <v>1252.2738587622391</v>
      </c>
      <c r="O34" s="2">
        <v>1231.3079313447117</v>
      </c>
      <c r="P34" s="2">
        <v>1207.8825223480308</v>
      </c>
      <c r="Q34" s="2">
        <v>989.16359358701266</v>
      </c>
      <c r="R34" s="2">
        <v>977.6205290148406</v>
      </c>
    </row>
    <row r="35" spans="1:18" ht="11.25" customHeight="1" x14ac:dyDescent="0.25">
      <c r="A35" s="50" t="s">
        <v>324</v>
      </c>
      <c r="B35" s="51" t="s">
        <v>325</v>
      </c>
      <c r="C35" s="2">
        <v>134.77980705036808</v>
      </c>
      <c r="D35" s="2">
        <v>135.02664887230878</v>
      </c>
      <c r="E35" s="2">
        <v>134.194996179643</v>
      </c>
      <c r="F35" s="2">
        <v>130.66387429310225</v>
      </c>
      <c r="G35" s="2">
        <v>148.88107674152542</v>
      </c>
      <c r="H35" s="2">
        <v>150.36179798058566</v>
      </c>
      <c r="I35" s="2">
        <v>149.80446065235228</v>
      </c>
      <c r="J35" s="2">
        <v>145.94088329142582</v>
      </c>
      <c r="K35" s="2">
        <v>147.73454321468665</v>
      </c>
      <c r="L35" s="2">
        <v>136.96548608565087</v>
      </c>
      <c r="M35" s="2">
        <v>137.08593699228612</v>
      </c>
      <c r="N35" s="2">
        <v>131.98790811685711</v>
      </c>
      <c r="O35" s="2">
        <v>132.61630155109421</v>
      </c>
      <c r="P35" s="2">
        <v>132.75927981280151</v>
      </c>
      <c r="Q35" s="2">
        <v>128.68376923401428</v>
      </c>
      <c r="R35" s="2">
        <v>126.42558622736274</v>
      </c>
    </row>
    <row r="36" spans="1:18" ht="11.25" customHeight="1" x14ac:dyDescent="0.25">
      <c r="A36" s="57" t="s">
        <v>47</v>
      </c>
      <c r="B36" s="53" t="s">
        <v>48</v>
      </c>
      <c r="C36" s="1">
        <v>134.77980705036808</v>
      </c>
      <c r="D36" s="1">
        <v>135.02664887230878</v>
      </c>
      <c r="E36" s="1">
        <v>134.194996179643</v>
      </c>
      <c r="F36" s="1">
        <v>130.66387429310225</v>
      </c>
      <c r="G36" s="1">
        <v>148.88107674152542</v>
      </c>
      <c r="H36" s="1">
        <v>150.36179798058566</v>
      </c>
      <c r="I36" s="1">
        <v>149.80446065235228</v>
      </c>
      <c r="J36" s="1">
        <v>145.94088329142582</v>
      </c>
      <c r="K36" s="1">
        <v>147.73454321468665</v>
      </c>
      <c r="L36" s="1">
        <v>136.96548608565087</v>
      </c>
      <c r="M36" s="1">
        <v>137.08593699228612</v>
      </c>
      <c r="N36" s="1">
        <v>131.98790811685711</v>
      </c>
      <c r="O36" s="1">
        <v>132.61630155109421</v>
      </c>
      <c r="P36" s="1">
        <v>132.75927981280151</v>
      </c>
      <c r="Q36" s="1">
        <v>128.68376923401428</v>
      </c>
      <c r="R36" s="1">
        <v>126.42558622736274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2906.5346814815684</v>
      </c>
      <c r="D38" s="2">
        <v>3111.6378200837626</v>
      </c>
      <c r="E38" s="2">
        <v>2797.1282213026939</v>
      </c>
      <c r="F38" s="2">
        <v>2852.7504469580608</v>
      </c>
      <c r="G38" s="2">
        <v>3124.0051253352262</v>
      </c>
      <c r="H38" s="2">
        <v>3007.3619493623687</v>
      </c>
      <c r="I38" s="2">
        <v>3131.7127642760943</v>
      </c>
      <c r="J38" s="2">
        <v>2802.8061661648649</v>
      </c>
      <c r="K38" s="2">
        <v>2992.1507863139004</v>
      </c>
      <c r="L38" s="2">
        <v>3101.4894304611425</v>
      </c>
      <c r="M38" s="2">
        <v>3376.2298544426708</v>
      </c>
      <c r="N38" s="2">
        <v>2485.7048109452003</v>
      </c>
      <c r="O38" s="2">
        <v>2503.3167222937004</v>
      </c>
      <c r="P38" s="2">
        <v>2596.1641755362007</v>
      </c>
      <c r="Q38" s="2">
        <v>2233.5200631025868</v>
      </c>
      <c r="R38" s="2">
        <v>2338.4020633463697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1.0993399999999838</v>
      </c>
      <c r="M40" s="1">
        <v>1.0510468188435311</v>
      </c>
      <c r="N40" s="1">
        <v>2.1019455503586073</v>
      </c>
      <c r="O40" s="1">
        <v>1.0509082761358854</v>
      </c>
      <c r="P40" s="1">
        <v>2.1019010564578195</v>
      </c>
      <c r="Q40" s="1">
        <v>2.1019012004705075</v>
      </c>
      <c r="R40" s="1">
        <v>1.0509130283128343</v>
      </c>
    </row>
    <row r="41" spans="1:18" ht="11.25" customHeight="1" x14ac:dyDescent="0.25">
      <c r="A41" s="52" t="s">
        <v>51</v>
      </c>
      <c r="B41" s="53" t="s">
        <v>52</v>
      </c>
      <c r="C41" s="1">
        <v>2906.5346814815684</v>
      </c>
      <c r="D41" s="1">
        <v>3111.6378200837626</v>
      </c>
      <c r="E41" s="1">
        <v>2797.1282213026939</v>
      </c>
      <c r="F41" s="1">
        <v>2852.7504469580608</v>
      </c>
      <c r="G41" s="1">
        <v>3124.0051253352262</v>
      </c>
      <c r="H41" s="1">
        <v>3007.3619493623687</v>
      </c>
      <c r="I41" s="1">
        <v>3131.7127642760943</v>
      </c>
      <c r="J41" s="1">
        <v>2802.8061661648649</v>
      </c>
      <c r="K41" s="1">
        <v>2992.1507863139004</v>
      </c>
      <c r="L41" s="1">
        <v>3100.3900904611423</v>
      </c>
      <c r="M41" s="1">
        <v>3375.1788076238272</v>
      </c>
      <c r="N41" s="1">
        <v>2483.6028653948415</v>
      </c>
      <c r="O41" s="1">
        <v>2502.2658140175645</v>
      </c>
      <c r="P41" s="1">
        <v>2594.0622744797429</v>
      </c>
      <c r="Q41" s="1">
        <v>2231.4181619021165</v>
      </c>
      <c r="R41" s="1">
        <v>2337.3511503180571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2.8814466506441074</v>
      </c>
      <c r="E42" s="2">
        <v>0</v>
      </c>
      <c r="F42" s="2">
        <v>3.7290067010197157</v>
      </c>
      <c r="G42" s="2">
        <v>13.19724340335179</v>
      </c>
      <c r="H42" s="2">
        <v>36.527683614095743</v>
      </c>
      <c r="I42" s="2">
        <v>0</v>
      </c>
      <c r="J42" s="2">
        <v>6.9005823975541887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38678.925020638744</v>
      </c>
      <c r="D43" s="2">
        <v>43169.669279444774</v>
      </c>
      <c r="E43" s="2">
        <v>38733.728787718814</v>
      </c>
      <c r="F43" s="2">
        <v>39184.08644337405</v>
      </c>
      <c r="G43" s="2">
        <v>37311.337520607267</v>
      </c>
      <c r="H43" s="2">
        <v>36714.101744477441</v>
      </c>
      <c r="I43" s="2">
        <v>35217.455058861837</v>
      </c>
      <c r="J43" s="2">
        <v>25936.49285757697</v>
      </c>
      <c r="K43" s="2">
        <v>31048.414139299428</v>
      </c>
      <c r="L43" s="2">
        <v>27720.68525191116</v>
      </c>
      <c r="M43" s="2">
        <v>27422.489668045389</v>
      </c>
      <c r="N43" s="2">
        <v>23807.825914818895</v>
      </c>
      <c r="O43" s="2">
        <v>23936.377282398193</v>
      </c>
      <c r="P43" s="2">
        <v>24333.25147907863</v>
      </c>
      <c r="Q43" s="2">
        <v>20462.627677909153</v>
      </c>
      <c r="R43" s="2">
        <v>21513.548458638714</v>
      </c>
    </row>
    <row r="44" spans="1:18" ht="11.25" customHeight="1" x14ac:dyDescent="0.25">
      <c r="A44" s="50" t="s">
        <v>328</v>
      </c>
      <c r="B44" s="51" t="s">
        <v>61</v>
      </c>
      <c r="C44" s="2">
        <v>1036.6300926943977</v>
      </c>
      <c r="D44" s="2">
        <v>1033.6649668873147</v>
      </c>
      <c r="E44" s="2">
        <v>823.31905506272528</v>
      </c>
      <c r="F44" s="2">
        <v>934.81837223997263</v>
      </c>
      <c r="G44" s="2">
        <v>740.78602988718035</v>
      </c>
      <c r="H44" s="2">
        <v>612.30820071125083</v>
      </c>
      <c r="I44" s="2">
        <v>717.4459822639385</v>
      </c>
      <c r="J44" s="2">
        <v>600.2064113587968</v>
      </c>
      <c r="K44" s="2">
        <v>655.93376662924641</v>
      </c>
      <c r="L44" s="2">
        <v>454.29393318156741</v>
      </c>
      <c r="M44" s="2">
        <v>302.16410768786659</v>
      </c>
      <c r="N44" s="2">
        <v>219.40844556104938</v>
      </c>
      <c r="O44" s="2">
        <v>108.76826621383874</v>
      </c>
      <c r="P44" s="2">
        <v>62.866244500644484</v>
      </c>
      <c r="Q44" s="2">
        <v>28.62034219440239</v>
      </c>
      <c r="R44" s="2">
        <v>20.169972654387333</v>
      </c>
    </row>
    <row r="45" spans="1:18" ht="11.25" customHeight="1" x14ac:dyDescent="0.25">
      <c r="A45" s="50" t="s">
        <v>329</v>
      </c>
      <c r="B45" s="51" t="s">
        <v>330</v>
      </c>
      <c r="C45" s="2">
        <v>56.726021693625647</v>
      </c>
      <c r="D45" s="2">
        <v>74.045399787286868</v>
      </c>
      <c r="E45" s="2">
        <v>61.351003859647939</v>
      </c>
      <c r="F45" s="2">
        <v>65.242906056399192</v>
      </c>
      <c r="G45" s="2">
        <v>39.872823468623714</v>
      </c>
      <c r="H45" s="2">
        <v>60.015572251457556</v>
      </c>
      <c r="I45" s="2">
        <v>61.944396460211301</v>
      </c>
      <c r="J45" s="2">
        <v>86.965794234190056</v>
      </c>
      <c r="K45" s="2">
        <v>91.802286857562535</v>
      </c>
      <c r="L45" s="2">
        <v>29.713696848021826</v>
      </c>
      <c r="M45" s="2">
        <v>33.119160250782549</v>
      </c>
      <c r="N45" s="2">
        <v>22.451303791545286</v>
      </c>
      <c r="O45" s="2">
        <v>21.471508651881972</v>
      </c>
      <c r="P45" s="2">
        <v>27.366506047658614</v>
      </c>
      <c r="Q45" s="2">
        <v>27.065498336124431</v>
      </c>
      <c r="R45" s="2">
        <v>29.58169597458572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56.726021693625647</v>
      </c>
      <c r="D49" s="1">
        <v>74.045399787286868</v>
      </c>
      <c r="E49" s="1">
        <v>61.351003859647939</v>
      </c>
      <c r="F49" s="1">
        <v>63.555667892942154</v>
      </c>
      <c r="G49" s="1">
        <v>39.872823468623714</v>
      </c>
      <c r="H49" s="1">
        <v>54.530035042166617</v>
      </c>
      <c r="I49" s="1">
        <v>38.605387973296764</v>
      </c>
      <c r="J49" s="1">
        <v>42.943189892984876</v>
      </c>
      <c r="K49" s="1">
        <v>36.538987764860835</v>
      </c>
      <c r="L49" s="1">
        <v>29.713696848021826</v>
      </c>
      <c r="M49" s="1">
        <v>33.119160250782549</v>
      </c>
      <c r="N49" s="1">
        <v>22.451303791545286</v>
      </c>
      <c r="O49" s="1">
        <v>21.471508651881972</v>
      </c>
      <c r="P49" s="1">
        <v>27.366506047658614</v>
      </c>
      <c r="Q49" s="1">
        <v>27.065498336124431</v>
      </c>
      <c r="R49" s="1">
        <v>29.58169597458572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1.6872381634570404</v>
      </c>
      <c r="G51" s="1">
        <v>0</v>
      </c>
      <c r="H51" s="1">
        <v>5.4855372092909427</v>
      </c>
      <c r="I51" s="1">
        <v>23.339008486914537</v>
      </c>
      <c r="J51" s="1">
        <v>44.022604341205181</v>
      </c>
      <c r="K51" s="1">
        <v>55.263299092701708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84602.549956117233</v>
      </c>
      <c r="D52" s="4">
        <v>89417.228868041289</v>
      </c>
      <c r="E52" s="4">
        <v>87932.017960591271</v>
      </c>
      <c r="F52" s="4">
        <v>92022.554895092879</v>
      </c>
      <c r="G52" s="4">
        <v>93336.153842155458</v>
      </c>
      <c r="H52" s="4">
        <v>91442.16722593474</v>
      </c>
      <c r="I52" s="4">
        <v>88194.311812996733</v>
      </c>
      <c r="J52" s="4">
        <v>79878.406780567937</v>
      </c>
      <c r="K52" s="4">
        <v>84235.844078808572</v>
      </c>
      <c r="L52" s="4">
        <v>83237.925441008716</v>
      </c>
      <c r="M52" s="4">
        <v>93443.432935920544</v>
      </c>
      <c r="N52" s="4">
        <v>73654.428942584054</v>
      </c>
      <c r="O52" s="4">
        <v>81171.709181027938</v>
      </c>
      <c r="P52" s="4">
        <v>82613.286945534477</v>
      </c>
      <c r="Q52" s="4">
        <v>63679.583508465577</v>
      </c>
      <c r="R52" s="4">
        <v>69594.216095327487</v>
      </c>
    </row>
    <row r="53" spans="1:18" ht="11.25" customHeight="1" x14ac:dyDescent="0.25">
      <c r="A53" s="48" t="s">
        <v>76</v>
      </c>
      <c r="B53" s="49" t="s">
        <v>77</v>
      </c>
      <c r="C53" s="3">
        <v>84513.933785151021</v>
      </c>
      <c r="D53" s="3">
        <v>89354.945185201505</v>
      </c>
      <c r="E53" s="3">
        <v>87873.656411841381</v>
      </c>
      <c r="F53" s="3">
        <v>91969.006757499621</v>
      </c>
      <c r="G53" s="3">
        <v>93284.403316741824</v>
      </c>
      <c r="H53" s="3">
        <v>91390.377912392709</v>
      </c>
      <c r="I53" s="3">
        <v>88145.973544182751</v>
      </c>
      <c r="J53" s="3">
        <v>79841.311494975453</v>
      </c>
      <c r="K53" s="3">
        <v>84202.868035216554</v>
      </c>
      <c r="L53" s="3">
        <v>83207.42083359744</v>
      </c>
      <c r="M53" s="3">
        <v>93424.502076892692</v>
      </c>
      <c r="N53" s="3">
        <v>73640.917200617841</v>
      </c>
      <c r="O53" s="3">
        <v>81160.757927812665</v>
      </c>
      <c r="P53" s="3">
        <v>82602.008771138397</v>
      </c>
      <c r="Q53" s="3">
        <v>63669.407034694377</v>
      </c>
      <c r="R53" s="3">
        <v>69585.997763956068</v>
      </c>
    </row>
    <row r="54" spans="1:18" ht="11.25" customHeight="1" x14ac:dyDescent="0.25">
      <c r="A54" s="48" t="s">
        <v>331</v>
      </c>
      <c r="B54" s="49" t="s">
        <v>332</v>
      </c>
      <c r="C54" s="3">
        <v>88.616170966210817</v>
      </c>
      <c r="D54" s="3">
        <v>62.283682839786714</v>
      </c>
      <c r="E54" s="3">
        <v>58.361548749883482</v>
      </c>
      <c r="F54" s="3">
        <v>53.548137593250857</v>
      </c>
      <c r="G54" s="3">
        <v>51.75052541364056</v>
      </c>
      <c r="H54" s="3">
        <v>51.789313542032438</v>
      </c>
      <c r="I54" s="3">
        <v>48.338268813977393</v>
      </c>
      <c r="J54" s="3">
        <v>37.095285592484366</v>
      </c>
      <c r="K54" s="3">
        <v>32.97604359202483</v>
      </c>
      <c r="L54" s="3">
        <v>30.504607411275824</v>
      </c>
      <c r="M54" s="3">
        <v>18.930859027858052</v>
      </c>
      <c r="N54" s="3">
        <v>13.511741966213226</v>
      </c>
      <c r="O54" s="3">
        <v>10.95125321527799</v>
      </c>
      <c r="P54" s="3">
        <v>11.27817439608728</v>
      </c>
      <c r="Q54" s="3">
        <v>10.176473771201714</v>
      </c>
      <c r="R54" s="3">
        <v>8.2183313714231865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88.616170966210817</v>
      </c>
      <c r="D57" s="2">
        <v>62.283682839786714</v>
      </c>
      <c r="E57" s="2">
        <v>58.361548749883482</v>
      </c>
      <c r="F57" s="2">
        <v>53.548137593250857</v>
      </c>
      <c r="G57" s="2">
        <v>51.75052541364056</v>
      </c>
      <c r="H57" s="2">
        <v>51.789313542032438</v>
      </c>
      <c r="I57" s="2">
        <v>48.338268813977393</v>
      </c>
      <c r="J57" s="2">
        <v>37.095285592484366</v>
      </c>
      <c r="K57" s="2">
        <v>32.97604359202483</v>
      </c>
      <c r="L57" s="2">
        <v>30.504607411275824</v>
      </c>
      <c r="M57" s="2">
        <v>18.930859027858052</v>
      </c>
      <c r="N57" s="2">
        <v>13.511741966213226</v>
      </c>
      <c r="O57" s="2">
        <v>10.95125321527799</v>
      </c>
      <c r="P57" s="2">
        <v>11.27817439608728</v>
      </c>
      <c r="Q57" s="2">
        <v>10.176473771201714</v>
      </c>
      <c r="R57" s="2">
        <v>8.2183313714231865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21616.88035577449</v>
      </c>
      <c r="D60" s="4">
        <v>23751.662377914039</v>
      </c>
      <c r="E60" s="4">
        <v>22470.418052292618</v>
      </c>
      <c r="F60" s="4">
        <v>21407.830489824955</v>
      </c>
      <c r="G60" s="4">
        <v>21270.891075188352</v>
      </c>
      <c r="H60" s="4">
        <v>21066.843867218711</v>
      </c>
      <c r="I60" s="4">
        <v>20084.175877254209</v>
      </c>
      <c r="J60" s="4">
        <v>19007.328458808403</v>
      </c>
      <c r="K60" s="4">
        <v>18795.078984358475</v>
      </c>
      <c r="L60" s="4">
        <v>18477.639206655778</v>
      </c>
      <c r="M60" s="4">
        <v>20875.63707863152</v>
      </c>
      <c r="N60" s="4">
        <v>18382.872526735817</v>
      </c>
      <c r="O60" s="4">
        <v>18299.246263428755</v>
      </c>
      <c r="P60" s="4">
        <v>19236.376829636887</v>
      </c>
      <c r="Q60" s="4">
        <v>16928.425488734178</v>
      </c>
      <c r="R60" s="4">
        <v>17756.086212811275</v>
      </c>
    </row>
    <row r="61" spans="1:18" ht="11.25" customHeight="1" x14ac:dyDescent="0.25">
      <c r="A61" s="46" t="s">
        <v>89</v>
      </c>
      <c r="B61" s="47" t="s">
        <v>90</v>
      </c>
      <c r="C61" s="4">
        <v>26794.97416015212</v>
      </c>
      <c r="D61" s="4">
        <v>27099.831289585265</v>
      </c>
      <c r="E61" s="4">
        <v>27209.901127429544</v>
      </c>
      <c r="F61" s="4">
        <v>29935.996139498475</v>
      </c>
      <c r="G61" s="4">
        <v>28989.39994587961</v>
      </c>
      <c r="H61" s="4">
        <v>30402.308140292076</v>
      </c>
      <c r="I61" s="4">
        <v>30787.800907455989</v>
      </c>
      <c r="J61" s="4">
        <v>31939.51851471081</v>
      </c>
      <c r="K61" s="4">
        <v>34845.678794268722</v>
      </c>
      <c r="L61" s="4">
        <v>35864.65961565297</v>
      </c>
      <c r="M61" s="4">
        <v>38870.648475387548</v>
      </c>
      <c r="N61" s="4">
        <v>34106.848188553602</v>
      </c>
      <c r="O61" s="4">
        <v>38005.366445981512</v>
      </c>
      <c r="P61" s="4">
        <v>38398.104135015739</v>
      </c>
      <c r="Q61" s="4">
        <v>33463.448861318087</v>
      </c>
      <c r="R61" s="4">
        <v>35530.678531121775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26667.38264965847</v>
      </c>
      <c r="D68" s="3">
        <v>26973.920119585266</v>
      </c>
      <c r="E68" s="3">
        <v>27076.723287429544</v>
      </c>
      <c r="F68" s="3">
        <v>29799.741099498475</v>
      </c>
      <c r="G68" s="3">
        <v>28850.262815879611</v>
      </c>
      <c r="H68" s="3">
        <v>30364.656502804926</v>
      </c>
      <c r="I68" s="3">
        <v>30747.458757455988</v>
      </c>
      <c r="J68" s="3">
        <v>31899.177274710808</v>
      </c>
      <c r="K68" s="3">
        <v>34799.512004268719</v>
      </c>
      <c r="L68" s="3">
        <v>35803.559235652967</v>
      </c>
      <c r="M68" s="3">
        <v>38796.844882597878</v>
      </c>
      <c r="N68" s="3">
        <v>34028.172499383669</v>
      </c>
      <c r="O68" s="3">
        <v>37913.24332060571</v>
      </c>
      <c r="P68" s="3">
        <v>38301.394858030275</v>
      </c>
      <c r="Q68" s="3">
        <v>33373.355666299249</v>
      </c>
      <c r="R68" s="3">
        <v>35430.793433756735</v>
      </c>
    </row>
    <row r="69" spans="1:18" ht="11.25" customHeight="1" x14ac:dyDescent="0.25">
      <c r="A69" s="50" t="s">
        <v>559</v>
      </c>
      <c r="B69" s="51" t="s">
        <v>101</v>
      </c>
      <c r="C69" s="2">
        <v>26664.158417396473</v>
      </c>
      <c r="D69" s="2">
        <v>26961.200694604431</v>
      </c>
      <c r="E69" s="2">
        <v>27062.798692059681</v>
      </c>
      <c r="F69" s="2">
        <v>29785.816586399684</v>
      </c>
      <c r="G69" s="2">
        <v>28835.707645870185</v>
      </c>
      <c r="H69" s="2">
        <v>30347.549906893699</v>
      </c>
      <c r="I69" s="2">
        <v>30704.225050828332</v>
      </c>
      <c r="J69" s="2">
        <v>31855.111790144107</v>
      </c>
      <c r="K69" s="2">
        <v>34742.998124970254</v>
      </c>
      <c r="L69" s="2">
        <v>35735.238555302742</v>
      </c>
      <c r="M69" s="2">
        <v>38720.401809994692</v>
      </c>
      <c r="N69" s="2">
        <v>33998.080058741572</v>
      </c>
      <c r="O69" s="2">
        <v>37869.465646047749</v>
      </c>
      <c r="P69" s="2">
        <v>38258.841481325355</v>
      </c>
      <c r="Q69" s="2">
        <v>33328.273133781193</v>
      </c>
      <c r="R69" s="2">
        <v>35379.415061658161</v>
      </c>
    </row>
    <row r="70" spans="1:18" ht="11.25" customHeight="1" x14ac:dyDescent="0.25">
      <c r="A70" s="50" t="s">
        <v>106</v>
      </c>
      <c r="B70" s="51" t="s">
        <v>107</v>
      </c>
      <c r="C70" s="2">
        <v>3.2242322619974848</v>
      </c>
      <c r="D70" s="2">
        <v>3.241206</v>
      </c>
      <c r="E70" s="2">
        <v>4.5</v>
      </c>
      <c r="F70" s="2">
        <v>4.5376110000000001</v>
      </c>
      <c r="G70" s="2">
        <v>5.1307559999999999</v>
      </c>
      <c r="H70" s="2">
        <v>7.8063142345269023</v>
      </c>
      <c r="I70" s="2">
        <v>3.33</v>
      </c>
      <c r="J70" s="2">
        <v>3.9848400000000002</v>
      </c>
      <c r="K70" s="2">
        <v>3.9936149999999992</v>
      </c>
      <c r="L70" s="2">
        <v>3.3423569999999989</v>
      </c>
      <c r="M70" s="2">
        <v>3.3105778443268639</v>
      </c>
      <c r="N70" s="2">
        <v>3.9742707146306611</v>
      </c>
      <c r="O70" s="2">
        <v>3.9742014137559352</v>
      </c>
      <c r="P70" s="2">
        <v>4.5263941840038839</v>
      </c>
      <c r="Q70" s="2">
        <v>3.9768875888124477</v>
      </c>
      <c r="R70" s="2">
        <v>3.969319985617012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44.609354228258951</v>
      </c>
      <c r="L71" s="2">
        <v>50.034557751243092</v>
      </c>
      <c r="M71" s="2">
        <v>52.749541491714034</v>
      </c>
      <c r="N71" s="2">
        <v>10.25101576539736</v>
      </c>
      <c r="O71" s="2">
        <v>24.323042757234735</v>
      </c>
      <c r="P71" s="2">
        <v>28.107614487521669</v>
      </c>
      <c r="Q71" s="2">
        <v>33.797466839884912</v>
      </c>
      <c r="R71" s="2">
        <v>40.930525629882126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9.4782189808359583</v>
      </c>
      <c r="E72" s="2">
        <v>9.4245953698644165</v>
      </c>
      <c r="F72" s="2">
        <v>9.3869020987902694</v>
      </c>
      <c r="G72" s="2">
        <v>9.4244140094261937</v>
      </c>
      <c r="H72" s="2">
        <v>9.300281676698857</v>
      </c>
      <c r="I72" s="2">
        <v>9.2857494984858509</v>
      </c>
      <c r="J72" s="2">
        <v>9.209833725220383</v>
      </c>
      <c r="K72" s="2">
        <v>6.3192744319031293</v>
      </c>
      <c r="L72" s="2">
        <v>6.4449218635766474</v>
      </c>
      <c r="M72" s="2">
        <v>7.7515548969668311</v>
      </c>
      <c r="N72" s="2">
        <v>6.5933109516494444</v>
      </c>
      <c r="O72" s="2">
        <v>6.349854205103866</v>
      </c>
      <c r="P72" s="2">
        <v>7.4115863590722748</v>
      </c>
      <c r="Q72" s="2">
        <v>6.2867445691233641</v>
      </c>
      <c r="R72" s="2">
        <v>5.6066477125548309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30.617957129167412</v>
      </c>
      <c r="J73" s="2">
        <v>30.870810841477795</v>
      </c>
      <c r="K73" s="2">
        <v>1.5916356383012404</v>
      </c>
      <c r="L73" s="2">
        <v>8.4988437354061457</v>
      </c>
      <c r="M73" s="2">
        <v>12.631398370177983</v>
      </c>
      <c r="N73" s="2">
        <v>9.2738432104263797</v>
      </c>
      <c r="O73" s="2">
        <v>9.1305761818678075</v>
      </c>
      <c r="P73" s="2">
        <v>2.5077816743289483</v>
      </c>
      <c r="Q73" s="2">
        <v>1.0214335202386378</v>
      </c>
      <c r="R73" s="2">
        <v>0.87187877051411733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30.617957129167412</v>
      </c>
      <c r="J75" s="1">
        <v>30.870810841477795</v>
      </c>
      <c r="K75" s="1">
        <v>1.5060002563003794</v>
      </c>
      <c r="L75" s="1">
        <v>1.5687449046163329</v>
      </c>
      <c r="M75" s="1">
        <v>1.2392471322756504</v>
      </c>
      <c r="N75" s="1">
        <v>0.17797507612281557</v>
      </c>
      <c r="O75" s="1">
        <v>5.5562204551462449</v>
      </c>
      <c r="P75" s="1">
        <v>2.2851345791527531</v>
      </c>
      <c r="Q75" s="1">
        <v>0.78096096243397584</v>
      </c>
      <c r="R75" s="1">
        <v>0.75298605831956134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8.5635382000861154E-2</v>
      </c>
      <c r="L77" s="1">
        <v>6.930098830789813</v>
      </c>
      <c r="M77" s="1">
        <v>11.392151237902333</v>
      </c>
      <c r="N77" s="1">
        <v>9.095868134303565</v>
      </c>
      <c r="O77" s="1">
        <v>3.5743557267215627</v>
      </c>
      <c r="P77" s="1">
        <v>0.22264709517619513</v>
      </c>
      <c r="Q77" s="1">
        <v>0.2404725578046619</v>
      </c>
      <c r="R77" s="1">
        <v>0.11889271219455598</v>
      </c>
    </row>
    <row r="78" spans="1:18" ht="11.25" customHeight="1" x14ac:dyDescent="0.25">
      <c r="A78" s="54" t="s">
        <v>115</v>
      </c>
      <c r="B78" s="58" t="s">
        <v>116</v>
      </c>
      <c r="C78" s="3">
        <v>127.59151049364905</v>
      </c>
      <c r="D78" s="3">
        <v>125.91117000000003</v>
      </c>
      <c r="E78" s="3">
        <v>133.17784</v>
      </c>
      <c r="F78" s="3">
        <v>136.25504000000001</v>
      </c>
      <c r="G78" s="3">
        <v>139.13712999999998</v>
      </c>
      <c r="H78" s="3">
        <v>37.651637487149266</v>
      </c>
      <c r="I78" s="3">
        <v>40.342150000000004</v>
      </c>
      <c r="J78" s="3">
        <v>40.341239999999985</v>
      </c>
      <c r="K78" s="3">
        <v>46.166789999999992</v>
      </c>
      <c r="L78" s="3">
        <v>61.100379999999987</v>
      </c>
      <c r="M78" s="3">
        <v>73.803592789670049</v>
      </c>
      <c r="N78" s="3">
        <v>78.67568916993595</v>
      </c>
      <c r="O78" s="3">
        <v>92.123125375801195</v>
      </c>
      <c r="P78" s="3">
        <v>96.709276985467255</v>
      </c>
      <c r="Q78" s="3">
        <v>90.093195018835459</v>
      </c>
      <c r="R78" s="3">
        <v>99.885097365038803</v>
      </c>
    </row>
    <row r="79" spans="1:18" ht="11.25" customHeight="1" x14ac:dyDescent="0.25">
      <c r="A79" s="59" t="s">
        <v>117</v>
      </c>
      <c r="B79" s="47" t="s">
        <v>118</v>
      </c>
      <c r="C79" s="4">
        <v>15037.661157527156</v>
      </c>
      <c r="D79" s="4">
        <v>16335.443991492863</v>
      </c>
      <c r="E79" s="4">
        <v>16096.957103003957</v>
      </c>
      <c r="F79" s="4">
        <v>17545.672728877038</v>
      </c>
      <c r="G79" s="4">
        <v>17720.567796583437</v>
      </c>
      <c r="H79" s="4">
        <v>17354.242509504307</v>
      </c>
      <c r="I79" s="4">
        <v>17085.100211985868</v>
      </c>
      <c r="J79" s="4">
        <v>15717.359310170352</v>
      </c>
      <c r="K79" s="4">
        <v>15720.517389222332</v>
      </c>
      <c r="L79" s="4">
        <v>15142.270029822836</v>
      </c>
      <c r="M79" s="4">
        <v>16959.615875985521</v>
      </c>
      <c r="N79" s="4">
        <v>13627.930235056923</v>
      </c>
      <c r="O79" s="4">
        <v>15119.867058826812</v>
      </c>
      <c r="P79" s="4">
        <v>15354.197652372835</v>
      </c>
      <c r="Q79" s="4">
        <v>12550.769517662127</v>
      </c>
      <c r="R79" s="4">
        <v>13546.476145345609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5.6320843650054062</v>
      </c>
      <c r="E80" s="4">
        <v>5.6001413650314289</v>
      </c>
      <c r="F80" s="4">
        <v>5.6001032288918262</v>
      </c>
      <c r="G80" s="4">
        <v>5.6001142207035848</v>
      </c>
      <c r="H80" s="4">
        <v>5.5755160877841252</v>
      </c>
      <c r="I80" s="4">
        <v>5.5296926439759844</v>
      </c>
      <c r="J80" s="4">
        <v>5.4837008758131311</v>
      </c>
      <c r="K80" s="4">
        <v>3.7874940145525331</v>
      </c>
      <c r="L80" s="4">
        <v>3.6749275383547517</v>
      </c>
      <c r="M80" s="4">
        <v>5.0020609799896691</v>
      </c>
      <c r="N80" s="4">
        <v>4.7629467642141279</v>
      </c>
      <c r="O80" s="4">
        <v>5.0968256191646635</v>
      </c>
      <c r="P80" s="4">
        <v>6.6471231194262215</v>
      </c>
      <c r="Q80" s="4">
        <v>6.2867454504393789</v>
      </c>
      <c r="R80" s="4">
        <v>5.6066475177553681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5.6320843650054062</v>
      </c>
      <c r="E82" s="3">
        <v>5.6001413650314289</v>
      </c>
      <c r="F82" s="3">
        <v>5.6001032288918262</v>
      </c>
      <c r="G82" s="3">
        <v>5.6001142207035848</v>
      </c>
      <c r="H82" s="3">
        <v>5.5755160877841252</v>
      </c>
      <c r="I82" s="3">
        <v>5.5296926439759844</v>
      </c>
      <c r="J82" s="3">
        <v>5.4837008758131311</v>
      </c>
      <c r="K82" s="3">
        <v>3.7874940145525331</v>
      </c>
      <c r="L82" s="3">
        <v>3.6749275383547517</v>
      </c>
      <c r="M82" s="3">
        <v>5.0020609799896691</v>
      </c>
      <c r="N82" s="3">
        <v>4.7629467642141279</v>
      </c>
      <c r="O82" s="3">
        <v>5.0968256191646635</v>
      </c>
      <c r="P82" s="3">
        <v>6.6471231194262215</v>
      </c>
      <c r="Q82" s="3">
        <v>6.2867454504393789</v>
      </c>
      <c r="R82" s="3">
        <v>5.6066475177553681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524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547.80678428256249</v>
      </c>
      <c r="D2" s="30">
        <v>596.95333357841287</v>
      </c>
      <c r="E2" s="30">
        <v>642.77432173012721</v>
      </c>
      <c r="F2" s="30">
        <v>689.40290974070888</v>
      </c>
      <c r="G2" s="30">
        <v>746.13878922174365</v>
      </c>
      <c r="H2" s="30">
        <v>810.65633366492034</v>
      </c>
      <c r="I2" s="30">
        <v>879.64032070221162</v>
      </c>
      <c r="J2" s="30">
        <v>939.50459298869384</v>
      </c>
      <c r="K2" s="30">
        <v>1015.2836940681034</v>
      </c>
      <c r="L2" s="30">
        <v>1070.1037852564775</v>
      </c>
      <c r="M2" s="30">
        <v>1129.1743079294633</v>
      </c>
      <c r="N2" s="30">
        <v>1215.9925153097781</v>
      </c>
      <c r="O2" s="30">
        <v>1296.9642605433246</v>
      </c>
      <c r="P2" s="30">
        <v>1315.5688699121492</v>
      </c>
      <c r="Q2" s="30">
        <v>1340.5916597618757</v>
      </c>
      <c r="R2" s="30">
        <v>1361.2416299431793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547.80678428256249</v>
      </c>
      <c r="D79" s="4">
        <v>596.95333357841287</v>
      </c>
      <c r="E79" s="4">
        <v>642.77432173012721</v>
      </c>
      <c r="F79" s="4">
        <v>689.40290974070888</v>
      </c>
      <c r="G79" s="4">
        <v>746.13878922174365</v>
      </c>
      <c r="H79" s="4">
        <v>810.65633366492034</v>
      </c>
      <c r="I79" s="4">
        <v>879.64032070221162</v>
      </c>
      <c r="J79" s="4">
        <v>939.50459298869384</v>
      </c>
      <c r="K79" s="4">
        <v>1015.2836940681034</v>
      </c>
      <c r="L79" s="4">
        <v>1070.1037852564775</v>
      </c>
      <c r="M79" s="4">
        <v>1129.1743079294633</v>
      </c>
      <c r="N79" s="4">
        <v>1215.9925153097781</v>
      </c>
      <c r="O79" s="4">
        <v>1296.9642605433246</v>
      </c>
      <c r="P79" s="4">
        <v>1315.5688699121492</v>
      </c>
      <c r="Q79" s="4">
        <v>1340.5916597618757</v>
      </c>
      <c r="R79" s="4">
        <v>1361.2416299431793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526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42408.618315886823</v>
      </c>
      <c r="D2" s="30">
        <v>42798.958545317437</v>
      </c>
      <c r="E2" s="30">
        <v>43070.090249173903</v>
      </c>
      <c r="F2" s="30">
        <v>43753.885403805805</v>
      </c>
      <c r="G2" s="30">
        <v>44031.809530952531</v>
      </c>
      <c r="H2" s="30">
        <v>44245.58802853091</v>
      </c>
      <c r="I2" s="30">
        <v>44328.882521773005</v>
      </c>
      <c r="J2" s="30">
        <v>44157.385219976357</v>
      </c>
      <c r="K2" s="30">
        <v>44464.977028835587</v>
      </c>
      <c r="L2" s="30">
        <v>44589.298761403275</v>
      </c>
      <c r="M2" s="30">
        <v>45331.555600091575</v>
      </c>
      <c r="N2" s="30">
        <v>44684.355542619727</v>
      </c>
      <c r="O2" s="30">
        <v>45952.423821492259</v>
      </c>
      <c r="P2" s="30">
        <v>46198.209232194757</v>
      </c>
      <c r="Q2" s="30">
        <v>45880.379502402269</v>
      </c>
      <c r="R2" s="30">
        <v>45948.192318619032</v>
      </c>
    </row>
    <row r="3" spans="1:18" ht="11.25" customHeight="1" x14ac:dyDescent="0.25">
      <c r="A3" s="46" t="s">
        <v>4</v>
      </c>
      <c r="B3" s="47" t="s">
        <v>5</v>
      </c>
      <c r="C3" s="4">
        <v>996.28384212203423</v>
      </c>
      <c r="D3" s="4">
        <v>999.04041010958667</v>
      </c>
      <c r="E3" s="4">
        <v>1117.1941267844695</v>
      </c>
      <c r="F3" s="4">
        <v>1125.2083247790808</v>
      </c>
      <c r="G3" s="4">
        <v>1184.9544831014878</v>
      </c>
      <c r="H3" s="4">
        <v>1266.206808228055</v>
      </c>
      <c r="I3" s="4">
        <v>1379.7925658769766</v>
      </c>
      <c r="J3" s="4">
        <v>1365.3579374212898</v>
      </c>
      <c r="K3" s="4">
        <v>1443.3951242574003</v>
      </c>
      <c r="L3" s="4">
        <v>1486.2018414328402</v>
      </c>
      <c r="M3" s="4">
        <v>1561.5577121660883</v>
      </c>
      <c r="N3" s="4">
        <v>1566.0190552938338</v>
      </c>
      <c r="O3" s="4">
        <v>1582.3829040562869</v>
      </c>
      <c r="P3" s="4">
        <v>1545.0501285471253</v>
      </c>
      <c r="Q3" s="4">
        <v>1538.0367244020958</v>
      </c>
      <c r="R3" s="4">
        <v>1499.9758792264822</v>
      </c>
    </row>
    <row r="4" spans="1:18" ht="11.25" customHeight="1" x14ac:dyDescent="0.25">
      <c r="A4" s="48" t="s">
        <v>304</v>
      </c>
      <c r="B4" s="49" t="s">
        <v>305</v>
      </c>
      <c r="C4" s="3">
        <v>855.83390677162345</v>
      </c>
      <c r="D4" s="3">
        <v>868.84602057065524</v>
      </c>
      <c r="E4" s="3">
        <v>976.15397110171534</v>
      </c>
      <c r="F4" s="3">
        <v>986.60415215991986</v>
      </c>
      <c r="G4" s="3">
        <v>1053.6398248874741</v>
      </c>
      <c r="H4" s="3">
        <v>1136.1235906299457</v>
      </c>
      <c r="I4" s="3">
        <v>1235.9615777485383</v>
      </c>
      <c r="J4" s="3">
        <v>1235.57161892828</v>
      </c>
      <c r="K4" s="3">
        <v>1300.8264897300573</v>
      </c>
      <c r="L4" s="3">
        <v>1331.4877551526261</v>
      </c>
      <c r="M4" s="3">
        <v>1388.7369471537277</v>
      </c>
      <c r="N4" s="3">
        <v>1375.7051596907186</v>
      </c>
      <c r="O4" s="3">
        <v>1389.0869573278264</v>
      </c>
      <c r="P4" s="3">
        <v>1343.2886532508946</v>
      </c>
      <c r="Q4" s="3">
        <v>1351.7301510273821</v>
      </c>
      <c r="R4" s="3">
        <v>1320.4400683738645</v>
      </c>
    </row>
    <row r="5" spans="1:18" ht="11.25" customHeight="1" x14ac:dyDescent="0.25">
      <c r="A5" s="50" t="s">
        <v>306</v>
      </c>
      <c r="B5" s="51" t="s">
        <v>307</v>
      </c>
      <c r="C5" s="2">
        <v>747.4589163286555</v>
      </c>
      <c r="D5" s="2">
        <v>773.48339737263711</v>
      </c>
      <c r="E5" s="2">
        <v>892.76540327151599</v>
      </c>
      <c r="F5" s="2">
        <v>915.05129997769188</v>
      </c>
      <c r="G5" s="2">
        <v>993.59900577066026</v>
      </c>
      <c r="H5" s="2">
        <v>1093.975399766771</v>
      </c>
      <c r="I5" s="2">
        <v>1194.5058214640992</v>
      </c>
      <c r="J5" s="2">
        <v>1196.0126612584065</v>
      </c>
      <c r="K5" s="2">
        <v>1264.9812294387716</v>
      </c>
      <c r="L5" s="2">
        <v>1276.8384908299295</v>
      </c>
      <c r="M5" s="2">
        <v>1307.3276044033955</v>
      </c>
      <c r="N5" s="2">
        <v>1288.4031902101888</v>
      </c>
      <c r="O5" s="2">
        <v>1327.0992174963076</v>
      </c>
      <c r="P5" s="2">
        <v>1278.7367600430521</v>
      </c>
      <c r="Q5" s="2">
        <v>1285.4729068303168</v>
      </c>
      <c r="R5" s="2">
        <v>1256.7980728644047</v>
      </c>
    </row>
    <row r="6" spans="1:18" ht="11.25" customHeight="1" x14ac:dyDescent="0.25">
      <c r="A6" s="52" t="s">
        <v>6</v>
      </c>
      <c r="B6" s="53" t="s">
        <v>7</v>
      </c>
      <c r="C6" s="1">
        <v>2.9672746326780879</v>
      </c>
      <c r="D6" s="1">
        <v>3.5240898970357692</v>
      </c>
      <c r="E6" s="1">
        <v>2.9243110656109481</v>
      </c>
      <c r="F6" s="1">
        <v>10.28943050181053</v>
      </c>
      <c r="G6" s="1">
        <v>25.872865215079138</v>
      </c>
      <c r="H6" s="1">
        <v>30.994890901328148</v>
      </c>
      <c r="I6" s="1">
        <v>40.478449547715968</v>
      </c>
      <c r="J6" s="1">
        <v>41.936338021276548</v>
      </c>
      <c r="K6" s="1">
        <v>47.824578207979293</v>
      </c>
      <c r="L6" s="1">
        <v>49.000998619451899</v>
      </c>
      <c r="M6" s="1">
        <v>45.56450669450183</v>
      </c>
      <c r="N6" s="1">
        <v>44.797124798520187</v>
      </c>
      <c r="O6" s="1">
        <v>42.954473368510101</v>
      </c>
      <c r="P6" s="1">
        <v>44.892758143249196</v>
      </c>
      <c r="Q6" s="1">
        <v>42.817363421524099</v>
      </c>
      <c r="R6" s="1">
        <v>43.579970461011264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742.63468025752775</v>
      </c>
      <c r="D8" s="1">
        <v>767.7485078485405</v>
      </c>
      <c r="E8" s="1">
        <v>886.782924950091</v>
      </c>
      <c r="F8" s="1">
        <v>900.76166106352605</v>
      </c>
      <c r="G8" s="1">
        <v>963.48421769385197</v>
      </c>
      <c r="H8" s="1">
        <v>1057.8747885865384</v>
      </c>
      <c r="I8" s="1">
        <v>1147.6777498619192</v>
      </c>
      <c r="J8" s="1">
        <v>1146.9496811745369</v>
      </c>
      <c r="K8" s="1">
        <v>1209.2182689801391</v>
      </c>
      <c r="L8" s="1">
        <v>1221.2168329297249</v>
      </c>
      <c r="M8" s="1">
        <v>1252.7541844318102</v>
      </c>
      <c r="N8" s="1">
        <v>1238.0994802838304</v>
      </c>
      <c r="O8" s="1">
        <v>1279.5740524343521</v>
      </c>
      <c r="P8" s="1">
        <v>1230.9770924452071</v>
      </c>
      <c r="Q8" s="1">
        <v>1239.849917596699</v>
      </c>
      <c r="R8" s="1">
        <v>1210.9386794522989</v>
      </c>
    </row>
    <row r="9" spans="1:18" ht="11.25" customHeight="1" x14ac:dyDescent="0.25">
      <c r="A9" s="52" t="s">
        <v>12</v>
      </c>
      <c r="B9" s="53" t="s">
        <v>13</v>
      </c>
      <c r="C9" s="1">
        <v>1.8569614384495843</v>
      </c>
      <c r="D9" s="1">
        <v>2.2107996270608679</v>
      </c>
      <c r="E9" s="1">
        <v>3.05816725581409</v>
      </c>
      <c r="F9" s="1">
        <v>4.0002084123552999</v>
      </c>
      <c r="G9" s="1">
        <v>4.2419228617291296</v>
      </c>
      <c r="H9" s="1">
        <v>5.1057202789044398</v>
      </c>
      <c r="I9" s="1">
        <v>6.3496220544642217</v>
      </c>
      <c r="J9" s="1">
        <v>7.1266420625932021</v>
      </c>
      <c r="K9" s="1">
        <v>7.9383822506531772</v>
      </c>
      <c r="L9" s="1">
        <v>6.6206592807528608</v>
      </c>
      <c r="M9" s="1">
        <v>9.0089132770834723</v>
      </c>
      <c r="N9" s="1">
        <v>5.5065851278382638</v>
      </c>
      <c r="O9" s="1">
        <v>4.5706916934451698</v>
      </c>
      <c r="P9" s="1">
        <v>2.8669094545958691</v>
      </c>
      <c r="Q9" s="1">
        <v>2.8056258120937687</v>
      </c>
      <c r="R9" s="1">
        <v>2.27942295109465</v>
      </c>
    </row>
    <row r="10" spans="1:18" ht="11.25" customHeight="1" x14ac:dyDescent="0.25">
      <c r="A10" s="50" t="s">
        <v>14</v>
      </c>
      <c r="B10" s="51" t="s">
        <v>15</v>
      </c>
      <c r="C10" s="2">
        <v>33.788521648100691</v>
      </c>
      <c r="D10" s="2">
        <v>27.885562476999894</v>
      </c>
      <c r="E10" s="2">
        <v>29.118882247826946</v>
      </c>
      <c r="F10" s="2">
        <v>21.119593694744086</v>
      </c>
      <c r="G10" s="2">
        <v>17.913221902988511</v>
      </c>
      <c r="H10" s="2">
        <v>20.15985431607978</v>
      </c>
      <c r="I10" s="2">
        <v>21.496231033276537</v>
      </c>
      <c r="J10" s="2">
        <v>23.758319659512622</v>
      </c>
      <c r="K10" s="2">
        <v>24.538161811658142</v>
      </c>
      <c r="L10" s="2">
        <v>26.566136846721875</v>
      </c>
      <c r="M10" s="2">
        <v>52.103534398653125</v>
      </c>
      <c r="N10" s="2">
        <v>50.977976331361475</v>
      </c>
      <c r="O10" s="2">
        <v>33.122777425058871</v>
      </c>
      <c r="P10" s="2">
        <v>36.289775786226222</v>
      </c>
      <c r="Q10" s="2">
        <v>35.80607034653427</v>
      </c>
      <c r="R10" s="2">
        <v>39.249861040646138</v>
      </c>
    </row>
    <row r="11" spans="1:18" ht="11.25" customHeight="1" x14ac:dyDescent="0.25">
      <c r="A11" s="50" t="s">
        <v>308</v>
      </c>
      <c r="B11" s="51" t="s">
        <v>309</v>
      </c>
      <c r="C11" s="2">
        <v>74.586468794867287</v>
      </c>
      <c r="D11" s="2">
        <v>67.477060721018219</v>
      </c>
      <c r="E11" s="2">
        <v>54.269685582372375</v>
      </c>
      <c r="F11" s="2">
        <v>50.433258487483798</v>
      </c>
      <c r="G11" s="2">
        <v>42.127597213825247</v>
      </c>
      <c r="H11" s="2">
        <v>21.988336547094729</v>
      </c>
      <c r="I11" s="2">
        <v>19.959525251162656</v>
      </c>
      <c r="J11" s="2">
        <v>15.800638010360951</v>
      </c>
      <c r="K11" s="2">
        <v>11.307098479627779</v>
      </c>
      <c r="L11" s="2">
        <v>28.083127475974699</v>
      </c>
      <c r="M11" s="2">
        <v>29.305808351678909</v>
      </c>
      <c r="N11" s="2">
        <v>36.323993149168174</v>
      </c>
      <c r="O11" s="2">
        <v>28.864962406460151</v>
      </c>
      <c r="P11" s="2">
        <v>28.262117421616161</v>
      </c>
      <c r="Q11" s="2">
        <v>30.451173850531074</v>
      </c>
      <c r="R11" s="2">
        <v>24.392134468813506</v>
      </c>
    </row>
    <row r="12" spans="1:18" ht="11.25" customHeight="1" x14ac:dyDescent="0.25">
      <c r="A12" s="52" t="s">
        <v>16</v>
      </c>
      <c r="B12" s="53" t="s">
        <v>17</v>
      </c>
      <c r="C12" s="1">
        <v>74.586468794867287</v>
      </c>
      <c r="D12" s="1">
        <v>67.477060721018219</v>
      </c>
      <c r="E12" s="1">
        <v>54.269685582372375</v>
      </c>
      <c r="F12" s="1">
        <v>50.433258487483798</v>
      </c>
      <c r="G12" s="1">
        <v>42.127597213825247</v>
      </c>
      <c r="H12" s="1">
        <v>21.988336547094729</v>
      </c>
      <c r="I12" s="1">
        <v>19.959525251162656</v>
      </c>
      <c r="J12" s="1">
        <v>15.800638010360951</v>
      </c>
      <c r="K12" s="1">
        <v>11.307098479627779</v>
      </c>
      <c r="L12" s="1">
        <v>28.083127475974699</v>
      </c>
      <c r="M12" s="1">
        <v>29.305808351678909</v>
      </c>
      <c r="N12" s="1">
        <v>36.323993149168174</v>
      </c>
      <c r="O12" s="1">
        <v>28.864962406460151</v>
      </c>
      <c r="P12" s="1">
        <v>28.262117421616161</v>
      </c>
      <c r="Q12" s="1">
        <v>30.451173850531074</v>
      </c>
      <c r="R12" s="1">
        <v>24.392134468813506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140.43337490307064</v>
      </c>
      <c r="D15" s="3">
        <v>130.19438953893149</v>
      </c>
      <c r="E15" s="3">
        <v>141.04015568275412</v>
      </c>
      <c r="F15" s="3">
        <v>138.60417261916101</v>
      </c>
      <c r="G15" s="3">
        <v>131.29477754512286</v>
      </c>
      <c r="H15" s="3">
        <v>130.08321759810937</v>
      </c>
      <c r="I15" s="3">
        <v>143.83098812843829</v>
      </c>
      <c r="J15" s="3">
        <v>129.78631849300965</v>
      </c>
      <c r="K15" s="3">
        <v>142.56863452734308</v>
      </c>
      <c r="L15" s="3">
        <v>154.71408628021405</v>
      </c>
      <c r="M15" s="3">
        <v>172.82076501236074</v>
      </c>
      <c r="N15" s="3">
        <v>190.31389560311521</v>
      </c>
      <c r="O15" s="3">
        <v>193.29594672846031</v>
      </c>
      <c r="P15" s="3">
        <v>201.76147529623057</v>
      </c>
      <c r="Q15" s="3">
        <v>186.30657337471368</v>
      </c>
      <c r="R15" s="3">
        <v>179.53581085261777</v>
      </c>
    </row>
    <row r="16" spans="1:18" ht="11.25" customHeight="1" x14ac:dyDescent="0.25">
      <c r="A16" s="50" t="s">
        <v>22</v>
      </c>
      <c r="B16" s="51" t="s">
        <v>23</v>
      </c>
      <c r="C16" s="2">
        <v>37.270541206779399</v>
      </c>
      <c r="D16" s="2">
        <v>36.449312726190698</v>
      </c>
      <c r="E16" s="2">
        <v>40.878313016051578</v>
      </c>
      <c r="F16" s="2">
        <v>40.422725561344507</v>
      </c>
      <c r="G16" s="2">
        <v>42.669687437503633</v>
      </c>
      <c r="H16" s="2">
        <v>39.028200248309076</v>
      </c>
      <c r="I16" s="2">
        <v>45.350494707052142</v>
      </c>
      <c r="J16" s="2">
        <v>39.55729653664455</v>
      </c>
      <c r="K16" s="2">
        <v>44.052206250753322</v>
      </c>
      <c r="L16" s="2">
        <v>45.839714695591489</v>
      </c>
      <c r="M16" s="2">
        <v>54.612891144040425</v>
      </c>
      <c r="N16" s="2">
        <v>62.676645027695095</v>
      </c>
      <c r="O16" s="2">
        <v>62.847250340035927</v>
      </c>
      <c r="P16" s="2">
        <v>71.145179420015268</v>
      </c>
      <c r="Q16" s="2">
        <v>66.189336277720926</v>
      </c>
      <c r="R16" s="2">
        <v>64.140768899689732</v>
      </c>
    </row>
    <row r="17" spans="1:18" ht="11.25" customHeight="1" x14ac:dyDescent="0.25">
      <c r="A17" s="55" t="s">
        <v>25</v>
      </c>
      <c r="B17" s="51" t="s">
        <v>26</v>
      </c>
      <c r="C17" s="2">
        <v>15.039966615543248</v>
      </c>
      <c r="D17" s="2">
        <v>16.026531818048639</v>
      </c>
      <c r="E17" s="2">
        <v>17.091596795120697</v>
      </c>
      <c r="F17" s="2">
        <v>18.052588656071926</v>
      </c>
      <c r="G17" s="2">
        <v>18.534725259893957</v>
      </c>
      <c r="H17" s="2">
        <v>19.909782053320619</v>
      </c>
      <c r="I17" s="2">
        <v>21.87923524364621</v>
      </c>
      <c r="J17" s="2">
        <v>23.329202873885745</v>
      </c>
      <c r="K17" s="2">
        <v>20.845760751926452</v>
      </c>
      <c r="L17" s="2">
        <v>21.993608259751909</v>
      </c>
      <c r="M17" s="2">
        <v>23.479764885359916</v>
      </c>
      <c r="N17" s="2">
        <v>29.097640332221417</v>
      </c>
      <c r="O17" s="2">
        <v>25.999251894180173</v>
      </c>
      <c r="P17" s="2">
        <v>25.682586707687985</v>
      </c>
      <c r="Q17" s="2">
        <v>29.491042842925978</v>
      </c>
      <c r="R17" s="2">
        <v>28.983555210743429</v>
      </c>
    </row>
    <row r="18" spans="1:18" ht="11.25" customHeight="1" x14ac:dyDescent="0.25">
      <c r="A18" s="56" t="s">
        <v>312</v>
      </c>
      <c r="B18" s="51" t="s">
        <v>24</v>
      </c>
      <c r="C18" s="2">
        <v>76.16725146135235</v>
      </c>
      <c r="D18" s="2">
        <v>66.511733705756299</v>
      </c>
      <c r="E18" s="2">
        <v>70.544438760200862</v>
      </c>
      <c r="F18" s="2">
        <v>68.74015316215646</v>
      </c>
      <c r="G18" s="2">
        <v>59.017736321104501</v>
      </c>
      <c r="H18" s="2">
        <v>59.586694570995824</v>
      </c>
      <c r="I18" s="2">
        <v>64.49898768638937</v>
      </c>
      <c r="J18" s="2">
        <v>53.561881848260604</v>
      </c>
      <c r="K18" s="2">
        <v>61.297042753689155</v>
      </c>
      <c r="L18" s="2">
        <v>69.896114922996787</v>
      </c>
      <c r="M18" s="2">
        <v>78.589700261317958</v>
      </c>
      <c r="N18" s="2">
        <v>80.206719643618783</v>
      </c>
      <c r="O18" s="2">
        <v>81.672187940696034</v>
      </c>
      <c r="P18" s="2">
        <v>81.254539198234767</v>
      </c>
      <c r="Q18" s="2">
        <v>68.975106537660622</v>
      </c>
      <c r="R18" s="2">
        <v>65.175185426177492</v>
      </c>
    </row>
    <row r="19" spans="1:18" ht="11.25" customHeight="1" x14ac:dyDescent="0.25">
      <c r="A19" s="55" t="s">
        <v>27</v>
      </c>
      <c r="B19" s="51" t="s">
        <v>28</v>
      </c>
      <c r="C19" s="2">
        <v>11.955615619395648</v>
      </c>
      <c r="D19" s="2">
        <v>11.206811288935846</v>
      </c>
      <c r="E19" s="2">
        <v>12.525807111380983</v>
      </c>
      <c r="F19" s="2">
        <v>11.388705239588107</v>
      </c>
      <c r="G19" s="2">
        <v>11.072628526620772</v>
      </c>
      <c r="H19" s="2">
        <v>11.558540725483841</v>
      </c>
      <c r="I19" s="2">
        <v>12.102270491350563</v>
      </c>
      <c r="J19" s="2">
        <v>13.337937234218732</v>
      </c>
      <c r="K19" s="2">
        <v>16.373624770974157</v>
      </c>
      <c r="L19" s="2">
        <v>16.984648401873862</v>
      </c>
      <c r="M19" s="2">
        <v>16.138408721642428</v>
      </c>
      <c r="N19" s="2">
        <v>18.332890599579926</v>
      </c>
      <c r="O19" s="2">
        <v>22.777256553548213</v>
      </c>
      <c r="P19" s="2">
        <v>23.679169970292548</v>
      </c>
      <c r="Q19" s="2">
        <v>21.651087716406131</v>
      </c>
      <c r="R19" s="2">
        <v>21.236301316007133</v>
      </c>
    </row>
    <row r="20" spans="1:18" ht="11.25" customHeight="1" x14ac:dyDescent="0.25">
      <c r="A20" s="48" t="s">
        <v>29</v>
      </c>
      <c r="B20" s="49" t="s">
        <v>30</v>
      </c>
      <c r="C20" s="3">
        <v>1.6560447340128463E-2</v>
      </c>
      <c r="D20" s="3">
        <v>0</v>
      </c>
      <c r="E20" s="3">
        <v>0</v>
      </c>
      <c r="F20" s="3">
        <v>0</v>
      </c>
      <c r="G20" s="3">
        <v>1.988066889099677E-2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9271.148078174112</v>
      </c>
      <c r="D21" s="4">
        <v>9565.6590917745143</v>
      </c>
      <c r="E21" s="4">
        <v>9208.0045814986861</v>
      </c>
      <c r="F21" s="4">
        <v>9166.2391001596698</v>
      </c>
      <c r="G21" s="4">
        <v>9070.6647152654623</v>
      </c>
      <c r="H21" s="4">
        <v>8946.7752108657151</v>
      </c>
      <c r="I21" s="4">
        <v>8760.8481137712479</v>
      </c>
      <c r="J21" s="4">
        <v>7842.1124045338311</v>
      </c>
      <c r="K21" s="4">
        <v>8215.2784429248641</v>
      </c>
      <c r="L21" s="4">
        <v>7794.6483940733187</v>
      </c>
      <c r="M21" s="4">
        <v>7516.6464209797859</v>
      </c>
      <c r="N21" s="4">
        <v>7229.9671542204514</v>
      </c>
      <c r="O21" s="4">
        <v>7012.9143736640253</v>
      </c>
      <c r="P21" s="4">
        <v>7024.7840466832567</v>
      </c>
      <c r="Q21" s="4">
        <v>6949.6351797960851</v>
      </c>
      <c r="R21" s="4">
        <v>6774.1330799088491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9271.148078174112</v>
      </c>
      <c r="D30" s="3">
        <v>9565.6590917745143</v>
      </c>
      <c r="E30" s="3">
        <v>9208.0045814986861</v>
      </c>
      <c r="F30" s="3">
        <v>9166.2391001596698</v>
      </c>
      <c r="G30" s="3">
        <v>9070.6647152654623</v>
      </c>
      <c r="H30" s="3">
        <v>8946.7752108657151</v>
      </c>
      <c r="I30" s="3">
        <v>8760.8481137712479</v>
      </c>
      <c r="J30" s="3">
        <v>7842.1124045338311</v>
      </c>
      <c r="K30" s="3">
        <v>8215.2784429248641</v>
      </c>
      <c r="L30" s="3">
        <v>7794.6483940733187</v>
      </c>
      <c r="M30" s="3">
        <v>7516.6464209797859</v>
      </c>
      <c r="N30" s="3">
        <v>7229.9671542204514</v>
      </c>
      <c r="O30" s="3">
        <v>7012.9143736640253</v>
      </c>
      <c r="P30" s="3">
        <v>7024.7840466832567</v>
      </c>
      <c r="Q30" s="3">
        <v>6949.6351797960851</v>
      </c>
      <c r="R30" s="3">
        <v>6774.1330799088491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10.030322929371863</v>
      </c>
      <c r="H31" s="2">
        <v>0.74871595175410555</v>
      </c>
      <c r="I31" s="2">
        <v>4.3329072515492362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10.030322929371863</v>
      </c>
      <c r="H32" s="1">
        <v>0.74871595175410555</v>
      </c>
      <c r="I32" s="1">
        <v>4.3329072515492362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3270.9982579582738</v>
      </c>
      <c r="D34" s="2">
        <v>3234.7124087819388</v>
      </c>
      <c r="E34" s="2">
        <v>3203.2105926059767</v>
      </c>
      <c r="F34" s="2">
        <v>3195.013135330204</v>
      </c>
      <c r="G34" s="2">
        <v>3150.4368860670384</v>
      </c>
      <c r="H34" s="2">
        <v>3066.5840664730868</v>
      </c>
      <c r="I34" s="2">
        <v>2882.4690851272244</v>
      </c>
      <c r="J34" s="2">
        <v>2740.3956968758193</v>
      </c>
      <c r="K34" s="2">
        <v>2606.2423665069832</v>
      </c>
      <c r="L34" s="2">
        <v>2461.1787324201605</v>
      </c>
      <c r="M34" s="2">
        <v>2425.5051860941217</v>
      </c>
      <c r="N34" s="2">
        <v>2091.4188113892083</v>
      </c>
      <c r="O34" s="2">
        <v>1943.5727067894554</v>
      </c>
      <c r="P34" s="2">
        <v>1883.5168045154451</v>
      </c>
      <c r="Q34" s="2">
        <v>1654.0160703825752</v>
      </c>
      <c r="R34" s="2">
        <v>1531.385936835178</v>
      </c>
    </row>
    <row r="35" spans="1:18" ht="11.25" customHeight="1" x14ac:dyDescent="0.25">
      <c r="A35" s="50" t="s">
        <v>324</v>
      </c>
      <c r="B35" s="51" t="s">
        <v>325</v>
      </c>
      <c r="C35" s="2">
        <v>18.763003798208626</v>
      </c>
      <c r="D35" s="2">
        <v>17.565851127692564</v>
      </c>
      <c r="E35" s="2">
        <v>18.328273820358582</v>
      </c>
      <c r="F35" s="2">
        <v>18.26134570689797</v>
      </c>
      <c r="G35" s="2">
        <v>21.099803258473592</v>
      </c>
      <c r="H35" s="2">
        <v>21.708623774456861</v>
      </c>
      <c r="I35" s="2">
        <v>22.155099347644263</v>
      </c>
      <c r="J35" s="2">
        <v>25.017006708574318</v>
      </c>
      <c r="K35" s="2">
        <v>23.26976678531258</v>
      </c>
      <c r="L35" s="2">
        <v>22.632893914350834</v>
      </c>
      <c r="M35" s="2">
        <v>21.442467977024588</v>
      </c>
      <c r="N35" s="2">
        <v>24.441262154230074</v>
      </c>
      <c r="O35" s="2">
        <v>23.835302010269029</v>
      </c>
      <c r="P35" s="2">
        <v>22.641014609308609</v>
      </c>
      <c r="Q35" s="2">
        <v>26.717652924784808</v>
      </c>
      <c r="R35" s="2">
        <v>24.907126897489928</v>
      </c>
    </row>
    <row r="36" spans="1:18" ht="11.25" customHeight="1" x14ac:dyDescent="0.25">
      <c r="A36" s="57" t="s">
        <v>47</v>
      </c>
      <c r="B36" s="53" t="s">
        <v>48</v>
      </c>
      <c r="C36" s="1">
        <v>18.763003798208626</v>
      </c>
      <c r="D36" s="1">
        <v>17.565851127692564</v>
      </c>
      <c r="E36" s="1">
        <v>18.328273820358582</v>
      </c>
      <c r="F36" s="1">
        <v>18.26134570689797</v>
      </c>
      <c r="G36" s="1">
        <v>21.099803258473592</v>
      </c>
      <c r="H36" s="1">
        <v>21.708623774456861</v>
      </c>
      <c r="I36" s="1">
        <v>22.155099347644263</v>
      </c>
      <c r="J36" s="1">
        <v>25.017006708574318</v>
      </c>
      <c r="K36" s="1">
        <v>23.26976678531258</v>
      </c>
      <c r="L36" s="1">
        <v>22.632893914350834</v>
      </c>
      <c r="M36" s="1">
        <v>21.442467977024588</v>
      </c>
      <c r="N36" s="1">
        <v>24.441262154230074</v>
      </c>
      <c r="O36" s="1">
        <v>23.835302010269029</v>
      </c>
      <c r="P36" s="1">
        <v>22.641014609308609</v>
      </c>
      <c r="Q36" s="1">
        <v>26.717652924784808</v>
      </c>
      <c r="R36" s="1">
        <v>24.907126897489928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519.22005399986915</v>
      </c>
      <c r="D38" s="2">
        <v>535.91280991623682</v>
      </c>
      <c r="E38" s="2">
        <v>498.66782869730645</v>
      </c>
      <c r="F38" s="2">
        <v>494.11635304193959</v>
      </c>
      <c r="G38" s="2">
        <v>526.97479466477375</v>
      </c>
      <c r="H38" s="2">
        <v>530.56188429352551</v>
      </c>
      <c r="I38" s="2">
        <v>562.61996572390592</v>
      </c>
      <c r="J38" s="2">
        <v>547.34693383513513</v>
      </c>
      <c r="K38" s="2">
        <v>563.91536368609979</v>
      </c>
      <c r="L38" s="2">
        <v>628.51430953885756</v>
      </c>
      <c r="M38" s="2">
        <v>619.86877870235912</v>
      </c>
      <c r="N38" s="2">
        <v>630.87086962690262</v>
      </c>
      <c r="O38" s="2">
        <v>565.47166959792105</v>
      </c>
      <c r="P38" s="2">
        <v>589.14930128315928</v>
      </c>
      <c r="Q38" s="2">
        <v>648.10227375840645</v>
      </c>
      <c r="R38" s="2">
        <v>631.22975371384632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519.22005399986915</v>
      </c>
      <c r="D41" s="1">
        <v>535.91280991623682</v>
      </c>
      <c r="E41" s="1">
        <v>498.66782869730645</v>
      </c>
      <c r="F41" s="1">
        <v>494.11635304193959</v>
      </c>
      <c r="G41" s="1">
        <v>526.97479466477375</v>
      </c>
      <c r="H41" s="1">
        <v>530.56188429352551</v>
      </c>
      <c r="I41" s="1">
        <v>562.61996572390592</v>
      </c>
      <c r="J41" s="1">
        <v>547.34693383513513</v>
      </c>
      <c r="K41" s="1">
        <v>563.91536368609979</v>
      </c>
      <c r="L41" s="1">
        <v>628.51430953885756</v>
      </c>
      <c r="M41" s="1">
        <v>619.86877870235912</v>
      </c>
      <c r="N41" s="1">
        <v>630.87086962690262</v>
      </c>
      <c r="O41" s="1">
        <v>565.47166959792105</v>
      </c>
      <c r="P41" s="1">
        <v>589.14930128315928</v>
      </c>
      <c r="Q41" s="1">
        <v>648.10227375840645</v>
      </c>
      <c r="R41" s="1">
        <v>631.22975371384632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0.31808334935589277</v>
      </c>
      <c r="E42" s="2">
        <v>0</v>
      </c>
      <c r="F42" s="2">
        <v>0.47047329898028445</v>
      </c>
      <c r="G42" s="2">
        <v>1.5027765966482114</v>
      </c>
      <c r="H42" s="2">
        <v>5.4614909325313308</v>
      </c>
      <c r="I42" s="2">
        <v>0</v>
      </c>
      <c r="J42" s="2">
        <v>1.5015976024458109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5287.5185648809957</v>
      </c>
      <c r="D43" s="2">
        <v>5604.3625052738917</v>
      </c>
      <c r="E43" s="2">
        <v>5333.3332152974181</v>
      </c>
      <c r="F43" s="2">
        <v>5292.4822710780199</v>
      </c>
      <c r="G43" s="2">
        <v>5237.0959051049622</v>
      </c>
      <c r="H43" s="2">
        <v>5209.6911502764779</v>
      </c>
      <c r="I43" s="2">
        <v>5147.4443950450732</v>
      </c>
      <c r="J43" s="2">
        <v>4386.5077651048432</v>
      </c>
      <c r="K43" s="2">
        <v>4878.3983194332777</v>
      </c>
      <c r="L43" s="2">
        <v>4580.9543382295387</v>
      </c>
      <c r="M43" s="2">
        <v>4381.2710062221768</v>
      </c>
      <c r="N43" s="2">
        <v>4420.6391175865028</v>
      </c>
      <c r="O43" s="2">
        <v>4438.8294547280739</v>
      </c>
      <c r="P43" s="2">
        <v>4499.0912529476864</v>
      </c>
      <c r="Q43" s="2">
        <v>4603.5364857877394</v>
      </c>
      <c r="R43" s="2">
        <v>4572.2077631406082</v>
      </c>
    </row>
    <row r="44" spans="1:18" ht="11.25" customHeight="1" x14ac:dyDescent="0.25">
      <c r="A44" s="50" t="s">
        <v>328</v>
      </c>
      <c r="B44" s="51" t="s">
        <v>61</v>
      </c>
      <c r="C44" s="2">
        <v>164.28220261190378</v>
      </c>
      <c r="D44" s="2">
        <v>159.63823311268544</v>
      </c>
      <c r="E44" s="2">
        <v>143.41806493727475</v>
      </c>
      <c r="F44" s="2">
        <v>154.34189776002731</v>
      </c>
      <c r="G44" s="2">
        <v>116.29890011281964</v>
      </c>
      <c r="H44" s="2">
        <v>101.36219271011026</v>
      </c>
      <c r="I44" s="2">
        <v>130.87565773606161</v>
      </c>
      <c r="J44" s="2">
        <v>123.07169864120317</v>
      </c>
      <c r="K44" s="2">
        <v>126.47981337075362</v>
      </c>
      <c r="L44" s="2">
        <v>95.083566818432701</v>
      </c>
      <c r="M44" s="2">
        <v>61.838886176572544</v>
      </c>
      <c r="N44" s="2">
        <v>56.697072431136895</v>
      </c>
      <c r="O44" s="2">
        <v>35.496009704715824</v>
      </c>
      <c r="P44" s="2">
        <v>23.118099643049177</v>
      </c>
      <c r="Q44" s="2">
        <v>9.5959866273980587</v>
      </c>
      <c r="R44" s="2">
        <v>6.5807143130233952</v>
      </c>
    </row>
    <row r="45" spans="1:18" ht="11.25" customHeight="1" x14ac:dyDescent="0.25">
      <c r="A45" s="50" t="s">
        <v>329</v>
      </c>
      <c r="B45" s="51" t="s">
        <v>330</v>
      </c>
      <c r="C45" s="2">
        <v>10.365994924861983</v>
      </c>
      <c r="D45" s="2">
        <v>13.149200212713138</v>
      </c>
      <c r="E45" s="2">
        <v>11.046606140352061</v>
      </c>
      <c r="F45" s="2">
        <v>11.55362394360081</v>
      </c>
      <c r="G45" s="2">
        <v>7.2253265313762869</v>
      </c>
      <c r="H45" s="2">
        <v>10.657086453770823</v>
      </c>
      <c r="I45" s="2">
        <v>10.951003539788699</v>
      </c>
      <c r="J45" s="2">
        <v>18.271705765809934</v>
      </c>
      <c r="K45" s="2">
        <v>16.972813142437456</v>
      </c>
      <c r="L45" s="2">
        <v>6.2845531519781686</v>
      </c>
      <c r="M45" s="2">
        <v>6.7200958075313686</v>
      </c>
      <c r="N45" s="2">
        <v>5.9000210324704039</v>
      </c>
      <c r="O45" s="2">
        <v>5.7092308335895225</v>
      </c>
      <c r="P45" s="2">
        <v>7.26757368460758</v>
      </c>
      <c r="Q45" s="2">
        <v>7.6667103151814722</v>
      </c>
      <c r="R45" s="2">
        <v>7.8217850087037935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10.365994924861983</v>
      </c>
      <c r="D49" s="1">
        <v>13.149200212713138</v>
      </c>
      <c r="E49" s="1">
        <v>11.046606140352061</v>
      </c>
      <c r="F49" s="1">
        <v>11.340752107057851</v>
      </c>
      <c r="G49" s="1">
        <v>7.2253265313762869</v>
      </c>
      <c r="H49" s="1">
        <v>9.8369082008841637</v>
      </c>
      <c r="I49" s="1">
        <v>6.9968820267032301</v>
      </c>
      <c r="J49" s="1">
        <v>8.6921901070151169</v>
      </c>
      <c r="K49" s="1">
        <v>7.1083622351391638</v>
      </c>
      <c r="L49" s="1">
        <v>6.2845531519781686</v>
      </c>
      <c r="M49" s="1">
        <v>6.7200958075313686</v>
      </c>
      <c r="N49" s="1">
        <v>5.9000210324704039</v>
      </c>
      <c r="O49" s="1">
        <v>5.7092308335895225</v>
      </c>
      <c r="P49" s="1">
        <v>7.26757368460758</v>
      </c>
      <c r="Q49" s="1">
        <v>7.6667103151814722</v>
      </c>
      <c r="R49" s="1">
        <v>7.8217850087037935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0.21287183654295966</v>
      </c>
      <c r="G51" s="1">
        <v>0</v>
      </c>
      <c r="H51" s="1">
        <v>0.82017825288665958</v>
      </c>
      <c r="I51" s="1">
        <v>3.954121513085469</v>
      </c>
      <c r="J51" s="1">
        <v>9.5795156587948185</v>
      </c>
      <c r="K51" s="1">
        <v>9.8644509072982931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16929.816812026671</v>
      </c>
      <c r="D52" s="4">
        <v>17087.630539927173</v>
      </c>
      <c r="E52" s="4">
        <v>17537.504801523708</v>
      </c>
      <c r="F52" s="4">
        <v>17916.995224776023</v>
      </c>
      <c r="G52" s="4">
        <v>18361.71826809931</v>
      </c>
      <c r="H52" s="4">
        <v>18321.976766240183</v>
      </c>
      <c r="I52" s="4">
        <v>18269.441970692227</v>
      </c>
      <c r="J52" s="4">
        <v>18407.769568844706</v>
      </c>
      <c r="K52" s="4">
        <v>18202.793395669607</v>
      </c>
      <c r="L52" s="4">
        <v>18545.014445318378</v>
      </c>
      <c r="M52" s="4">
        <v>19125.167964212447</v>
      </c>
      <c r="N52" s="4">
        <v>18747.705721332975</v>
      </c>
      <c r="O52" s="4">
        <v>19288.571086314209</v>
      </c>
      <c r="P52" s="4">
        <v>19011.597212240569</v>
      </c>
      <c r="Q52" s="4">
        <v>18453.389847928072</v>
      </c>
      <c r="R52" s="4">
        <v>18423.040108447745</v>
      </c>
    </row>
    <row r="53" spans="1:18" ht="11.25" customHeight="1" x14ac:dyDescent="0.25">
      <c r="A53" s="48" t="s">
        <v>76</v>
      </c>
      <c r="B53" s="49" t="s">
        <v>77</v>
      </c>
      <c r="C53" s="3">
        <v>16903.488257866506</v>
      </c>
      <c r="D53" s="3">
        <v>17073.105970308072</v>
      </c>
      <c r="E53" s="3">
        <v>17523.70414233247</v>
      </c>
      <c r="F53" s="3">
        <v>17904.122638745011</v>
      </c>
      <c r="G53" s="3">
        <v>18348.812227605973</v>
      </c>
      <c r="H53" s="3">
        <v>18309.045660141044</v>
      </c>
      <c r="I53" s="3">
        <v>18257.093474956117</v>
      </c>
      <c r="J53" s="3">
        <v>18397.428900467436</v>
      </c>
      <c r="K53" s="3">
        <v>18192.789414463579</v>
      </c>
      <c r="L53" s="3">
        <v>18535.962388940177</v>
      </c>
      <c r="M53" s="3">
        <v>19121.253103707852</v>
      </c>
      <c r="N53" s="3">
        <v>18744.78369056173</v>
      </c>
      <c r="O53" s="3">
        <v>19286.252776822927</v>
      </c>
      <c r="P53" s="3">
        <v>19009.162074626805</v>
      </c>
      <c r="Q53" s="3">
        <v>18450.933028678308</v>
      </c>
      <c r="R53" s="3">
        <v>18421.253697482578</v>
      </c>
    </row>
    <row r="54" spans="1:18" ht="11.25" customHeight="1" x14ac:dyDescent="0.25">
      <c r="A54" s="48" t="s">
        <v>331</v>
      </c>
      <c r="B54" s="49" t="s">
        <v>332</v>
      </c>
      <c r="C54" s="3">
        <v>26.328554160166568</v>
      </c>
      <c r="D54" s="3">
        <v>14.524569619100426</v>
      </c>
      <c r="E54" s="3">
        <v>13.800659191237504</v>
      </c>
      <c r="F54" s="3">
        <v>12.872586031012229</v>
      </c>
      <c r="G54" s="3">
        <v>12.906040493338573</v>
      </c>
      <c r="H54" s="3">
        <v>12.93110609913821</v>
      </c>
      <c r="I54" s="3">
        <v>12.348495736108838</v>
      </c>
      <c r="J54" s="3">
        <v>10.340668377270152</v>
      </c>
      <c r="K54" s="3">
        <v>10.003981206027529</v>
      </c>
      <c r="L54" s="3">
        <v>9.0520563782006747</v>
      </c>
      <c r="M54" s="3">
        <v>3.9148605045963043</v>
      </c>
      <c r="N54" s="3">
        <v>2.9220307712463294</v>
      </c>
      <c r="O54" s="3">
        <v>2.3183094912810787</v>
      </c>
      <c r="P54" s="3">
        <v>2.4351376137652831</v>
      </c>
      <c r="Q54" s="3">
        <v>2.456819249763444</v>
      </c>
      <c r="R54" s="3">
        <v>1.7864109651675277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26.328554160166568</v>
      </c>
      <c r="D57" s="2">
        <v>14.524569619100426</v>
      </c>
      <c r="E57" s="2">
        <v>13.800659191237504</v>
      </c>
      <c r="F57" s="2">
        <v>12.872586031012229</v>
      </c>
      <c r="G57" s="2">
        <v>12.906040493338573</v>
      </c>
      <c r="H57" s="2">
        <v>12.93110609913821</v>
      </c>
      <c r="I57" s="2">
        <v>12.348495736108838</v>
      </c>
      <c r="J57" s="2">
        <v>10.340668377270152</v>
      </c>
      <c r="K57" s="2">
        <v>10.003981206027529</v>
      </c>
      <c r="L57" s="2">
        <v>9.0520563782006747</v>
      </c>
      <c r="M57" s="2">
        <v>3.9148605045963043</v>
      </c>
      <c r="N57" s="2">
        <v>2.9220307712463294</v>
      </c>
      <c r="O57" s="2">
        <v>2.3183094912810787</v>
      </c>
      <c r="P57" s="2">
        <v>2.4351376137652831</v>
      </c>
      <c r="Q57" s="2">
        <v>2.456819249763444</v>
      </c>
      <c r="R57" s="2">
        <v>1.7864109651675277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3204.4681278769349</v>
      </c>
      <c r="D60" s="4">
        <v>3360.7756603675271</v>
      </c>
      <c r="E60" s="4">
        <v>3339.4284982673848</v>
      </c>
      <c r="F60" s="4">
        <v>3246.0646541663132</v>
      </c>
      <c r="G60" s="4">
        <v>3333.7820997404647</v>
      </c>
      <c r="H60" s="4">
        <v>3371.1190374244602</v>
      </c>
      <c r="I60" s="4">
        <v>3278.0410420905805</v>
      </c>
      <c r="J60" s="4">
        <v>3442.7157188917822</v>
      </c>
      <c r="K60" s="4">
        <v>3272.5704100253924</v>
      </c>
      <c r="L60" s="4">
        <v>3271.5501516384838</v>
      </c>
      <c r="M60" s="4">
        <v>3356.5048989209185</v>
      </c>
      <c r="N60" s="4">
        <v>3393.6648328751398</v>
      </c>
      <c r="O60" s="4">
        <v>3268.6781722292999</v>
      </c>
      <c r="P60" s="4">
        <v>3443.3432505420337</v>
      </c>
      <c r="Q60" s="4">
        <v>3480.5234842685368</v>
      </c>
      <c r="R60" s="4">
        <v>3497.2421206971726</v>
      </c>
    </row>
    <row r="61" spans="1:18" ht="11.25" customHeight="1" x14ac:dyDescent="0.25">
      <c r="A61" s="46" t="s">
        <v>89</v>
      </c>
      <c r="B61" s="47" t="s">
        <v>90</v>
      </c>
      <c r="C61" s="4">
        <v>3055.3429960481753</v>
      </c>
      <c r="D61" s="4">
        <v>3108.2689145240211</v>
      </c>
      <c r="E61" s="4">
        <v>3311.2294113170897</v>
      </c>
      <c r="F61" s="4">
        <v>3658.7657360343974</v>
      </c>
      <c r="G61" s="4">
        <v>3778.8310989783113</v>
      </c>
      <c r="H61" s="4">
        <v>4139.0277691750462</v>
      </c>
      <c r="I61" s="4">
        <v>4521.3649942264528</v>
      </c>
      <c r="J61" s="4">
        <v>5340.9797586552195</v>
      </c>
      <c r="K61" s="4">
        <v>5759.1300083611095</v>
      </c>
      <c r="L61" s="4">
        <v>6219.811093340244</v>
      </c>
      <c r="M61" s="4">
        <v>6403.1749309372963</v>
      </c>
      <c r="N61" s="4">
        <v>6678.5888049029427</v>
      </c>
      <c r="O61" s="4">
        <v>7253.5692997040778</v>
      </c>
      <c r="P61" s="4">
        <v>7712.4145396901695</v>
      </c>
      <c r="Q61" s="4">
        <v>8137.9748411368164</v>
      </c>
      <c r="R61" s="4">
        <v>8247.6206032611735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364.83712115252933</v>
      </c>
      <c r="D64" s="3">
        <v>403.93650999999994</v>
      </c>
      <c r="E64" s="3">
        <v>438.43730999999963</v>
      </c>
      <c r="F64" s="3">
        <v>509.47169000000002</v>
      </c>
      <c r="G64" s="3">
        <v>544.50870999999995</v>
      </c>
      <c r="H64" s="3">
        <v>608.91357130884751</v>
      </c>
      <c r="I64" s="3">
        <v>704.18544000000009</v>
      </c>
      <c r="J64" s="3">
        <v>848.05669999999998</v>
      </c>
      <c r="K64" s="3">
        <v>956.52629999999999</v>
      </c>
      <c r="L64" s="3">
        <v>1130.81628</v>
      </c>
      <c r="M64" s="3">
        <v>1284.2748572180046</v>
      </c>
      <c r="N64" s="3">
        <v>1408.5692035185696</v>
      </c>
      <c r="O64" s="3">
        <v>1485.4576596872782</v>
      </c>
      <c r="P64" s="3">
        <v>1554.9348044742317</v>
      </c>
      <c r="Q64" s="3">
        <v>1647.948305368383</v>
      </c>
      <c r="R64" s="3">
        <v>1748.2323103729066</v>
      </c>
    </row>
    <row r="65" spans="1:18" ht="11.25" customHeight="1" x14ac:dyDescent="0.25">
      <c r="A65" s="50" t="s">
        <v>95</v>
      </c>
      <c r="B65" s="51" t="s">
        <v>96</v>
      </c>
      <c r="C65" s="2">
        <v>364.83712115252933</v>
      </c>
      <c r="D65" s="2">
        <v>403.93650999999994</v>
      </c>
      <c r="E65" s="2">
        <v>438.43730999999963</v>
      </c>
      <c r="F65" s="2">
        <v>509.47169000000002</v>
      </c>
      <c r="G65" s="2">
        <v>544.50870999999995</v>
      </c>
      <c r="H65" s="2">
        <v>608.91357130884751</v>
      </c>
      <c r="I65" s="2">
        <v>704.18544000000009</v>
      </c>
      <c r="J65" s="2">
        <v>848.05669999999998</v>
      </c>
      <c r="K65" s="2">
        <v>956.52629999999999</v>
      </c>
      <c r="L65" s="2">
        <v>1130.81628</v>
      </c>
      <c r="M65" s="2">
        <v>1284.2748572180046</v>
      </c>
      <c r="N65" s="2">
        <v>1408.5692035185696</v>
      </c>
      <c r="O65" s="2">
        <v>1485.4576596872782</v>
      </c>
      <c r="P65" s="2">
        <v>1554.9348044742317</v>
      </c>
      <c r="Q65" s="2">
        <v>1647.948305368383</v>
      </c>
      <c r="R65" s="2">
        <v>1748.2323103729066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2690.5058748956462</v>
      </c>
      <c r="D68" s="3">
        <v>2704.3324045240211</v>
      </c>
      <c r="E68" s="3">
        <v>2872.7921013170899</v>
      </c>
      <c r="F68" s="3">
        <v>3149.2940460343975</v>
      </c>
      <c r="G68" s="3">
        <v>3234.3223889783112</v>
      </c>
      <c r="H68" s="3">
        <v>3530.1141978661985</v>
      </c>
      <c r="I68" s="3">
        <v>3817.1795542264526</v>
      </c>
      <c r="J68" s="3">
        <v>4492.9230586552194</v>
      </c>
      <c r="K68" s="3">
        <v>4802.6037083611091</v>
      </c>
      <c r="L68" s="3">
        <v>5088.994813340244</v>
      </c>
      <c r="M68" s="3">
        <v>5118.9000737192919</v>
      </c>
      <c r="N68" s="3">
        <v>5270.0196013843733</v>
      </c>
      <c r="O68" s="3">
        <v>5768.1116400167994</v>
      </c>
      <c r="P68" s="3">
        <v>6157.4797352159376</v>
      </c>
      <c r="Q68" s="3">
        <v>6490.026535768433</v>
      </c>
      <c r="R68" s="3">
        <v>6499.3882928882667</v>
      </c>
    </row>
    <row r="69" spans="1:18" ht="11.25" customHeight="1" x14ac:dyDescent="0.25">
      <c r="A69" s="50" t="s">
        <v>559</v>
      </c>
      <c r="B69" s="51" t="s">
        <v>101</v>
      </c>
      <c r="C69" s="2">
        <v>2690.5058748956462</v>
      </c>
      <c r="D69" s="2">
        <v>2703.7132235048571</v>
      </c>
      <c r="E69" s="2">
        <v>2872.1190866869542</v>
      </c>
      <c r="F69" s="2">
        <v>3148.6236881331879</v>
      </c>
      <c r="G69" s="2">
        <v>3233.6494729877372</v>
      </c>
      <c r="H69" s="2">
        <v>3529.2588365646084</v>
      </c>
      <c r="I69" s="2">
        <v>3808.9860208541058</v>
      </c>
      <c r="J69" s="2">
        <v>4483.9042932219172</v>
      </c>
      <c r="K69" s="2">
        <v>4792.0545186114668</v>
      </c>
      <c r="L69" s="2">
        <v>5075.6999484735943</v>
      </c>
      <c r="M69" s="2">
        <v>5107.0360483319519</v>
      </c>
      <c r="N69" s="2">
        <v>5265.335023429996</v>
      </c>
      <c r="O69" s="2">
        <v>5761.2465905115705</v>
      </c>
      <c r="P69" s="2">
        <v>6150.4616059570362</v>
      </c>
      <c r="Q69" s="2">
        <v>6481.7377590005381</v>
      </c>
      <c r="R69" s="2">
        <v>6490.1015152867922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7.5907722356471904E-2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7.1660046817562453E-2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9.5286998198468282</v>
      </c>
      <c r="L71" s="2">
        <v>11.033910465631878</v>
      </c>
      <c r="M71" s="2">
        <v>9.1195426151138239</v>
      </c>
      <c r="N71" s="2">
        <v>2.0171394407114196</v>
      </c>
      <c r="O71" s="2">
        <v>4.3037160319918755</v>
      </c>
      <c r="P71" s="2">
        <v>5.3593974066566332</v>
      </c>
      <c r="Q71" s="2">
        <v>6.8734045792195557</v>
      </c>
      <c r="R71" s="2">
        <v>8.0983716806148962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0.61918101916404134</v>
      </c>
      <c r="E72" s="2">
        <v>0.67301463013558382</v>
      </c>
      <c r="F72" s="2">
        <v>0.67035790120972971</v>
      </c>
      <c r="G72" s="2">
        <v>0.67291599057380591</v>
      </c>
      <c r="H72" s="2">
        <v>0.77945357923373437</v>
      </c>
      <c r="I72" s="2">
        <v>0.81277050151414953</v>
      </c>
      <c r="J72" s="2">
        <v>0.8901462747796145</v>
      </c>
      <c r="K72" s="2">
        <v>0.68826556809687023</v>
      </c>
      <c r="L72" s="2">
        <v>0.75376813642335339</v>
      </c>
      <c r="M72" s="2">
        <v>0.79851816393790953</v>
      </c>
      <c r="N72" s="2">
        <v>0.97817459635982151</v>
      </c>
      <c r="O72" s="2">
        <v>0.79169692289588367</v>
      </c>
      <c r="P72" s="2">
        <v>0.92408574720942893</v>
      </c>
      <c r="Q72" s="2">
        <v>1.0458229641082197</v>
      </c>
      <c r="R72" s="2">
        <v>0.86607298693421308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7.3807628708325783</v>
      </c>
      <c r="J73" s="2">
        <v>8.1286191585222021</v>
      </c>
      <c r="K73" s="2">
        <v>0.33222436169875946</v>
      </c>
      <c r="L73" s="2">
        <v>1.5071862645938545</v>
      </c>
      <c r="M73" s="2">
        <v>1.9459646082890707</v>
      </c>
      <c r="N73" s="2">
        <v>1.6892639173057151</v>
      </c>
      <c r="O73" s="2">
        <v>1.7696365503408349</v>
      </c>
      <c r="P73" s="2">
        <v>0.66298605821698153</v>
      </c>
      <c r="Q73" s="2">
        <v>0.36954922456721007</v>
      </c>
      <c r="R73" s="2">
        <v>0.32233293392519924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7.3807628708325783</v>
      </c>
      <c r="J75" s="1">
        <v>8.1286191585222021</v>
      </c>
      <c r="K75" s="1">
        <v>0.31816974369962076</v>
      </c>
      <c r="L75" s="1">
        <v>0.33120509538366671</v>
      </c>
      <c r="M75" s="1">
        <v>0.2255340282077371</v>
      </c>
      <c r="N75" s="1">
        <v>3.7022481040087235E-2</v>
      </c>
      <c r="O75" s="1">
        <v>1.1784883476047985</v>
      </c>
      <c r="P75" s="1">
        <v>0.62290340019101242</v>
      </c>
      <c r="Q75" s="1">
        <v>0.31183481341750952</v>
      </c>
      <c r="R75" s="1">
        <v>0.29792437716458248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1.4054617999138682E-2</v>
      </c>
      <c r="L77" s="1">
        <v>1.1759811692101878</v>
      </c>
      <c r="M77" s="1">
        <v>1.7204305800813335</v>
      </c>
      <c r="N77" s="1">
        <v>1.6522414362656279</v>
      </c>
      <c r="O77" s="1">
        <v>0.59114820273603641</v>
      </c>
      <c r="P77" s="1">
        <v>4.0082658025969123E-2</v>
      </c>
      <c r="Q77" s="1">
        <v>5.7714411149700572E-2</v>
      </c>
      <c r="R77" s="1">
        <v>2.4408556760616738E-2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8951.5584596388926</v>
      </c>
      <c r="D79" s="4">
        <v>8677.2160029796232</v>
      </c>
      <c r="E79" s="4">
        <v>8556.3289211476003</v>
      </c>
      <c r="F79" s="4">
        <v>8640.2124371192112</v>
      </c>
      <c r="G79" s="4">
        <v>8301.4590099881989</v>
      </c>
      <c r="H79" s="4">
        <v>8200.0151544094733</v>
      </c>
      <c r="I79" s="4">
        <v>8118.9098277594958</v>
      </c>
      <c r="J79" s="4">
        <v>7757.9198225053378</v>
      </c>
      <c r="K79" s="4">
        <v>7571.3971316117677</v>
      </c>
      <c r="L79" s="4">
        <v>7271.6430331383672</v>
      </c>
      <c r="M79" s="4">
        <v>7367.9883908957827</v>
      </c>
      <c r="N79" s="4">
        <v>7067.7033497258335</v>
      </c>
      <c r="O79" s="4">
        <v>7545.6725156334187</v>
      </c>
      <c r="P79" s="4">
        <v>7460.1912829659022</v>
      </c>
      <c r="Q79" s="4">
        <v>7319.7736017599409</v>
      </c>
      <c r="R79" s="4">
        <v>7505.3144541207594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0.3679256349945968</v>
      </c>
      <c r="E80" s="4">
        <v>0.39990863496857282</v>
      </c>
      <c r="F80" s="4">
        <v>0.3999267711081762</v>
      </c>
      <c r="G80" s="4">
        <v>0.39985577929642008</v>
      </c>
      <c r="H80" s="4">
        <v>0.46728218797789889</v>
      </c>
      <c r="I80" s="4">
        <v>0.48400735602401551</v>
      </c>
      <c r="J80" s="4">
        <v>0.53000912418687163</v>
      </c>
      <c r="K80" s="4">
        <v>0.41251598544746593</v>
      </c>
      <c r="L80" s="4">
        <v>0.4298024616452481</v>
      </c>
      <c r="M80" s="4">
        <v>0.51528197925938035</v>
      </c>
      <c r="N80" s="4">
        <v>0.70662426855553273</v>
      </c>
      <c r="O80" s="4">
        <v>0.63546989094430206</v>
      </c>
      <c r="P80" s="4">
        <v>0.82877152569223012</v>
      </c>
      <c r="Q80" s="4">
        <v>1.0458231107183638</v>
      </c>
      <c r="R80" s="4">
        <v>0.86607295684304975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0.3679256349945968</v>
      </c>
      <c r="E82" s="3">
        <v>0.39990863496857282</v>
      </c>
      <c r="F82" s="3">
        <v>0.3999267711081762</v>
      </c>
      <c r="G82" s="3">
        <v>0.39985577929642008</v>
      </c>
      <c r="H82" s="3">
        <v>0.46728218797789889</v>
      </c>
      <c r="I82" s="3">
        <v>0.48400735602401551</v>
      </c>
      <c r="J82" s="3">
        <v>0.53000912418687163</v>
      </c>
      <c r="K82" s="3">
        <v>0.41251598544746593</v>
      </c>
      <c r="L82" s="3">
        <v>0.4298024616452481</v>
      </c>
      <c r="M82" s="3">
        <v>0.51528197925938035</v>
      </c>
      <c r="N82" s="3">
        <v>0.70662426855553273</v>
      </c>
      <c r="O82" s="3">
        <v>0.63546989094430206</v>
      </c>
      <c r="P82" s="3">
        <v>0.82877152569223012</v>
      </c>
      <c r="Q82" s="3">
        <v>1.0458231107183638</v>
      </c>
      <c r="R82" s="3">
        <v>0.86607295684304975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527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18826.511428712318</v>
      </c>
      <c r="D2" s="30">
        <v>18900.489835692359</v>
      </c>
      <c r="E2" s="30">
        <v>19378.751245602201</v>
      </c>
      <c r="F2" s="30">
        <v>20112.85849596942</v>
      </c>
      <c r="G2" s="30">
        <v>20454.720179758478</v>
      </c>
      <c r="H2" s="30">
        <v>20867.745870803723</v>
      </c>
      <c r="I2" s="30">
        <v>20786.924117227707</v>
      </c>
      <c r="J2" s="30">
        <v>20864.786566455106</v>
      </c>
      <c r="K2" s="30">
        <v>20810.251316173431</v>
      </c>
      <c r="L2" s="30">
        <v>21087.989019107335</v>
      </c>
      <c r="M2" s="30">
        <v>21677.667986572596</v>
      </c>
      <c r="N2" s="30">
        <v>21309.302908544083</v>
      </c>
      <c r="O2" s="30">
        <v>21722.605117768828</v>
      </c>
      <c r="P2" s="30">
        <v>21879.518486357767</v>
      </c>
      <c r="Q2" s="30">
        <v>21579.013325757471</v>
      </c>
      <c r="R2" s="30">
        <v>21994.544341182467</v>
      </c>
    </row>
    <row r="3" spans="1:18" ht="11.25" customHeight="1" x14ac:dyDescent="0.25">
      <c r="A3" s="46" t="s">
        <v>4</v>
      </c>
      <c r="B3" s="47" t="s">
        <v>5</v>
      </c>
      <c r="C3" s="4">
        <v>178.59338187629916</v>
      </c>
      <c r="D3" s="4">
        <v>178.09904180470511</v>
      </c>
      <c r="E3" s="4">
        <v>225.57056737771512</v>
      </c>
      <c r="F3" s="4">
        <v>273.42376783826296</v>
      </c>
      <c r="G3" s="4">
        <v>296.57437569632958</v>
      </c>
      <c r="H3" s="4">
        <v>321.62465248494834</v>
      </c>
      <c r="I3" s="4">
        <v>355.75474437682016</v>
      </c>
      <c r="J3" s="4">
        <v>347.90466601972889</v>
      </c>
      <c r="K3" s="4">
        <v>381.25676194881282</v>
      </c>
      <c r="L3" s="4">
        <v>390.49078521743576</v>
      </c>
      <c r="M3" s="4">
        <v>401.63701813859313</v>
      </c>
      <c r="N3" s="4">
        <v>388.06773395715197</v>
      </c>
      <c r="O3" s="4">
        <v>393.22651392663857</v>
      </c>
      <c r="P3" s="4">
        <v>381.88384278688517</v>
      </c>
      <c r="Q3" s="4">
        <v>375.52753805876966</v>
      </c>
      <c r="R3" s="4">
        <v>371.94049401148004</v>
      </c>
    </row>
    <row r="4" spans="1:18" ht="11.25" customHeight="1" x14ac:dyDescent="0.25">
      <c r="A4" s="48" t="s">
        <v>304</v>
      </c>
      <c r="B4" s="49" t="s">
        <v>305</v>
      </c>
      <c r="C4" s="3">
        <v>160.85671306929299</v>
      </c>
      <c r="D4" s="3">
        <v>164.96831845708371</v>
      </c>
      <c r="E4" s="3">
        <v>207.62720541068265</v>
      </c>
      <c r="F4" s="3">
        <v>256.60572939133772</v>
      </c>
      <c r="G4" s="3">
        <v>283.59978548233482</v>
      </c>
      <c r="H4" s="3">
        <v>311.61230577107938</v>
      </c>
      <c r="I4" s="3">
        <v>346.03027343092816</v>
      </c>
      <c r="J4" s="3">
        <v>340.28267090408355</v>
      </c>
      <c r="K4" s="3">
        <v>374.77010421218517</v>
      </c>
      <c r="L4" s="3">
        <v>384.81605531798328</v>
      </c>
      <c r="M4" s="3">
        <v>394.1138662861004</v>
      </c>
      <c r="N4" s="3">
        <v>380.01163655337888</v>
      </c>
      <c r="O4" s="3">
        <v>384.85291237708668</v>
      </c>
      <c r="P4" s="3">
        <v>373.88909199816277</v>
      </c>
      <c r="Q4" s="3">
        <v>369.26589911647585</v>
      </c>
      <c r="R4" s="3">
        <v>365.97289912756446</v>
      </c>
    </row>
    <row r="5" spans="1:18" ht="11.25" customHeight="1" x14ac:dyDescent="0.25">
      <c r="A5" s="50" t="s">
        <v>306</v>
      </c>
      <c r="B5" s="51" t="s">
        <v>307</v>
      </c>
      <c r="C5" s="2">
        <v>149.78797545261327</v>
      </c>
      <c r="D5" s="2">
        <v>154.6155769211812</v>
      </c>
      <c r="E5" s="2">
        <v>199.08577950223892</v>
      </c>
      <c r="F5" s="2">
        <v>246.28905106666821</v>
      </c>
      <c r="G5" s="2">
        <v>274.51932646259888</v>
      </c>
      <c r="H5" s="2">
        <v>307.6115336656614</v>
      </c>
      <c r="I5" s="2">
        <v>341.77744884746386</v>
      </c>
      <c r="J5" s="2">
        <v>338.01562546151388</v>
      </c>
      <c r="K5" s="2">
        <v>372.69932628111735</v>
      </c>
      <c r="L5" s="2">
        <v>376.87298576264624</v>
      </c>
      <c r="M5" s="2">
        <v>386.29230796596119</v>
      </c>
      <c r="N5" s="2">
        <v>370.83219621702813</v>
      </c>
      <c r="O5" s="2">
        <v>377.09790097541361</v>
      </c>
      <c r="P5" s="2">
        <v>366.12913179230247</v>
      </c>
      <c r="Q5" s="2">
        <v>362.12057077342894</v>
      </c>
      <c r="R5" s="2">
        <v>359.55951049327865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8.1852799503564135</v>
      </c>
      <c r="H6" s="1">
        <v>9.6578312411180285</v>
      </c>
      <c r="I6" s="1">
        <v>10.837726250032278</v>
      </c>
      <c r="J6" s="1">
        <v>10.740624938159581</v>
      </c>
      <c r="K6" s="1">
        <v>12.773929164747054</v>
      </c>
      <c r="L6" s="1">
        <v>12.731317226140698</v>
      </c>
      <c r="M6" s="1">
        <v>11.148416201613252</v>
      </c>
      <c r="N6" s="1">
        <v>7.754991548626827</v>
      </c>
      <c r="O6" s="1">
        <v>6.5188074689320237</v>
      </c>
      <c r="P6" s="1">
        <v>5.3053098830652008</v>
      </c>
      <c r="Q6" s="1">
        <v>5.0997877581968716</v>
      </c>
      <c r="R6" s="1">
        <v>5.0580344282155068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149.32630229435603</v>
      </c>
      <c r="D8" s="1">
        <v>154.19999857723192</v>
      </c>
      <c r="E8" s="1">
        <v>198.63202532743361</v>
      </c>
      <c r="F8" s="1">
        <v>245.82816888031309</v>
      </c>
      <c r="G8" s="1">
        <v>265.87408060037683</v>
      </c>
      <c r="H8" s="1">
        <v>297.39679589834662</v>
      </c>
      <c r="I8" s="1">
        <v>330.43230270374096</v>
      </c>
      <c r="J8" s="1">
        <v>326.94484356856111</v>
      </c>
      <c r="K8" s="1">
        <v>359.46676959830108</v>
      </c>
      <c r="L8" s="1">
        <v>363.83023983222745</v>
      </c>
      <c r="M8" s="1">
        <v>374.78466623198301</v>
      </c>
      <c r="N8" s="1">
        <v>362.80500908555143</v>
      </c>
      <c r="O8" s="1">
        <v>370.34972929842752</v>
      </c>
      <c r="P8" s="1">
        <v>360.6792000271704</v>
      </c>
      <c r="Q8" s="1">
        <v>356.91368498747164</v>
      </c>
      <c r="R8" s="1">
        <v>354.41910199044992</v>
      </c>
    </row>
    <row r="9" spans="1:18" ht="11.25" customHeight="1" x14ac:dyDescent="0.25">
      <c r="A9" s="52" t="s">
        <v>12</v>
      </c>
      <c r="B9" s="53" t="s">
        <v>13</v>
      </c>
      <c r="C9" s="1">
        <v>0.46167315825724159</v>
      </c>
      <c r="D9" s="1">
        <v>0.41557834394928744</v>
      </c>
      <c r="E9" s="1">
        <v>0.45375417480532187</v>
      </c>
      <c r="F9" s="1">
        <v>0.46088218635513128</v>
      </c>
      <c r="G9" s="1">
        <v>0.45996591186565339</v>
      </c>
      <c r="H9" s="1">
        <v>0.5569065261967775</v>
      </c>
      <c r="I9" s="1">
        <v>0.50741989369060336</v>
      </c>
      <c r="J9" s="1">
        <v>0.33015695479322349</v>
      </c>
      <c r="K9" s="1">
        <v>0.45862751806917951</v>
      </c>
      <c r="L9" s="1">
        <v>0.31142870427810548</v>
      </c>
      <c r="M9" s="1">
        <v>0.35922553236489685</v>
      </c>
      <c r="N9" s="1">
        <v>0.27219558284983836</v>
      </c>
      <c r="O9" s="1">
        <v>0.22936420805403512</v>
      </c>
      <c r="P9" s="1">
        <v>0.14462188206689805</v>
      </c>
      <c r="Q9" s="1">
        <v>0.10709802776042718</v>
      </c>
      <c r="R9" s="1">
        <v>8.237407461328311E-2</v>
      </c>
    </row>
    <row r="10" spans="1:18" ht="11.25" customHeight="1" x14ac:dyDescent="0.25">
      <c r="A10" s="50" t="s">
        <v>14</v>
      </c>
      <c r="B10" s="51" t="s">
        <v>15</v>
      </c>
      <c r="C10" s="2">
        <v>0.18200214899509765</v>
      </c>
      <c r="D10" s="2">
        <v>0.10774434305107186</v>
      </c>
      <c r="E10" s="2">
        <v>0.1262392471853615</v>
      </c>
      <c r="F10" s="2">
        <v>0.11473589248485797</v>
      </c>
      <c r="G10" s="2">
        <v>7.9253036107955144E-2</v>
      </c>
      <c r="H10" s="2">
        <v>8.6919252357075372E-2</v>
      </c>
      <c r="I10" s="2">
        <v>7.0555216050950109E-2</v>
      </c>
      <c r="J10" s="2">
        <v>0.10606323921030918</v>
      </c>
      <c r="K10" s="2">
        <v>0.23735867744755151</v>
      </c>
      <c r="L10" s="2">
        <v>0.1267009936438537</v>
      </c>
      <c r="M10" s="2">
        <v>9.5954048698329325E-2</v>
      </c>
      <c r="N10" s="2">
        <v>6.3956741859059448E-3</v>
      </c>
      <c r="O10" s="2">
        <v>5.1213124042874897E-2</v>
      </c>
      <c r="P10" s="2">
        <v>5.5056246511195304E-2</v>
      </c>
      <c r="Q10" s="2">
        <v>3.6948819267667278E-2</v>
      </c>
      <c r="R10" s="2">
        <v>2.0028314983077035E-2</v>
      </c>
    </row>
    <row r="11" spans="1:18" ht="11.25" customHeight="1" x14ac:dyDescent="0.25">
      <c r="A11" s="50" t="s">
        <v>308</v>
      </c>
      <c r="B11" s="51" t="s">
        <v>309</v>
      </c>
      <c r="C11" s="2">
        <v>10.886735467684604</v>
      </c>
      <c r="D11" s="2">
        <v>10.244997192851439</v>
      </c>
      <c r="E11" s="2">
        <v>8.4151866612583586</v>
      </c>
      <c r="F11" s="2">
        <v>10.201942432184676</v>
      </c>
      <c r="G11" s="2">
        <v>9.0012059836279796</v>
      </c>
      <c r="H11" s="2">
        <v>3.913852853060924</v>
      </c>
      <c r="I11" s="2">
        <v>4.1822693674133804</v>
      </c>
      <c r="J11" s="2">
        <v>2.1609822033593855</v>
      </c>
      <c r="K11" s="2">
        <v>1.8334192536202796</v>
      </c>
      <c r="L11" s="2">
        <v>7.8163685616932073</v>
      </c>
      <c r="M11" s="2">
        <v>7.7256042714408739</v>
      </c>
      <c r="N11" s="2">
        <v>9.1730446621648163</v>
      </c>
      <c r="O11" s="2">
        <v>7.7037982776301739</v>
      </c>
      <c r="P11" s="2">
        <v>7.7049039593491342</v>
      </c>
      <c r="Q11" s="2">
        <v>7.1083795237792406</v>
      </c>
      <c r="R11" s="2">
        <v>6.3933603193027757</v>
      </c>
    </row>
    <row r="12" spans="1:18" ht="11.25" customHeight="1" x14ac:dyDescent="0.25">
      <c r="A12" s="52" t="s">
        <v>16</v>
      </c>
      <c r="B12" s="53" t="s">
        <v>17</v>
      </c>
      <c r="C12" s="1">
        <v>10.886735467684604</v>
      </c>
      <c r="D12" s="1">
        <v>10.244997192851439</v>
      </c>
      <c r="E12" s="1">
        <v>8.4151866612583586</v>
      </c>
      <c r="F12" s="1">
        <v>10.201942432184676</v>
      </c>
      <c r="G12" s="1">
        <v>9.0012059836279796</v>
      </c>
      <c r="H12" s="1">
        <v>3.913852853060924</v>
      </c>
      <c r="I12" s="1">
        <v>4.1822693674133804</v>
      </c>
      <c r="J12" s="1">
        <v>2.1609822033593855</v>
      </c>
      <c r="K12" s="1">
        <v>1.8334192536202796</v>
      </c>
      <c r="L12" s="1">
        <v>7.8163685616932073</v>
      </c>
      <c r="M12" s="1">
        <v>7.7256042714408739</v>
      </c>
      <c r="N12" s="1">
        <v>9.1730446621648163</v>
      </c>
      <c r="O12" s="1">
        <v>7.7037982776301739</v>
      </c>
      <c r="P12" s="1">
        <v>7.7049039593491342</v>
      </c>
      <c r="Q12" s="1">
        <v>7.1083795237792406</v>
      </c>
      <c r="R12" s="1">
        <v>6.3933603193027757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17.736668807006168</v>
      </c>
      <c r="D15" s="3">
        <v>13.130723347621386</v>
      </c>
      <c r="E15" s="3">
        <v>17.94336196703247</v>
      </c>
      <c r="F15" s="3">
        <v>16.818038446925257</v>
      </c>
      <c r="G15" s="3">
        <v>12.974590213994773</v>
      </c>
      <c r="H15" s="3">
        <v>10.012346713868952</v>
      </c>
      <c r="I15" s="3">
        <v>9.7244709458920084</v>
      </c>
      <c r="J15" s="3">
        <v>7.6219951156453662</v>
      </c>
      <c r="K15" s="3">
        <v>6.4866577366276568</v>
      </c>
      <c r="L15" s="3">
        <v>5.6747298994524762</v>
      </c>
      <c r="M15" s="3">
        <v>7.5231518524927443</v>
      </c>
      <c r="N15" s="3">
        <v>8.0560974037731157</v>
      </c>
      <c r="O15" s="3">
        <v>8.3736015495519087</v>
      </c>
      <c r="P15" s="3">
        <v>7.9947507887223912</v>
      </c>
      <c r="Q15" s="3">
        <v>6.2616389422938346</v>
      </c>
      <c r="R15" s="3">
        <v>5.9675948839155684</v>
      </c>
    </row>
    <row r="16" spans="1:18" ht="11.25" customHeight="1" x14ac:dyDescent="0.25">
      <c r="A16" s="50" t="s">
        <v>22</v>
      </c>
      <c r="B16" s="51" t="s">
        <v>23</v>
      </c>
      <c r="C16" s="2">
        <v>3.4478295135704276</v>
      </c>
      <c r="D16" s="2">
        <v>3.0912183739732129</v>
      </c>
      <c r="E16" s="2">
        <v>3.3343294400111971</v>
      </c>
      <c r="F16" s="2">
        <v>3.643779388806526</v>
      </c>
      <c r="G16" s="2">
        <v>3.9063002041330863</v>
      </c>
      <c r="H16" s="2">
        <v>3.5873558362721125</v>
      </c>
      <c r="I16" s="2">
        <v>4.0806763019388139</v>
      </c>
      <c r="J16" s="2">
        <v>3.3328613906607942</v>
      </c>
      <c r="K16" s="2">
        <v>4.2825883247052223</v>
      </c>
      <c r="L16" s="2">
        <v>4.1760639029917428</v>
      </c>
      <c r="M16" s="2">
        <v>5.9094261978428007</v>
      </c>
      <c r="N16" s="2">
        <v>5.8277620027158612</v>
      </c>
      <c r="O16" s="2">
        <v>6.0387927536671757</v>
      </c>
      <c r="P16" s="2">
        <v>6.1413614219344312</v>
      </c>
      <c r="Q16" s="2">
        <v>5.2712425974489996</v>
      </c>
      <c r="R16" s="2">
        <v>5.0800821252998984</v>
      </c>
    </row>
    <row r="17" spans="1:18" ht="11.25" customHeight="1" x14ac:dyDescent="0.25">
      <c r="A17" s="55" t="s">
        <v>25</v>
      </c>
      <c r="B17" s="51" t="s">
        <v>26</v>
      </c>
      <c r="C17" s="2">
        <v>2.1195471352486381E-3</v>
      </c>
      <c r="D17" s="2">
        <v>1.8922764497464955E-3</v>
      </c>
      <c r="E17" s="2">
        <v>2.019805904954089E-3</v>
      </c>
      <c r="F17" s="2">
        <v>2.0148145688342555E-3</v>
      </c>
      <c r="G17" s="2">
        <v>2.1315641978678474E-3</v>
      </c>
      <c r="H17" s="2">
        <v>2.3999584354516892E-3</v>
      </c>
      <c r="I17" s="2">
        <v>2.3257273283551721E-3</v>
      </c>
      <c r="J17" s="2">
        <v>2.4236723002554763E-3</v>
      </c>
      <c r="K17" s="2">
        <v>2.319460950077722E-3</v>
      </c>
      <c r="L17" s="2">
        <v>2.0975882913384486E-3</v>
      </c>
      <c r="M17" s="2">
        <v>1.9992498849938432E-3</v>
      </c>
      <c r="N17" s="2">
        <v>1.918441955521295E-3</v>
      </c>
      <c r="O17" s="2">
        <v>1.8345303626469409E-3</v>
      </c>
      <c r="P17" s="2">
        <v>1.7724018537142252E-3</v>
      </c>
      <c r="Q17" s="2">
        <v>1.7367398956105971E-3</v>
      </c>
      <c r="R17" s="2">
        <v>1.5406396140828762E-3</v>
      </c>
    </row>
    <row r="18" spans="1:18" ht="11.25" customHeight="1" x14ac:dyDescent="0.25">
      <c r="A18" s="56" t="s">
        <v>312</v>
      </c>
      <c r="B18" s="51" t="s">
        <v>24</v>
      </c>
      <c r="C18" s="2">
        <v>14.286719746300493</v>
      </c>
      <c r="D18" s="2">
        <v>10.037612697198426</v>
      </c>
      <c r="E18" s="2">
        <v>14.607012721116318</v>
      </c>
      <c r="F18" s="2">
        <v>13.172244243549896</v>
      </c>
      <c r="G18" s="2">
        <v>9.0661584456638185</v>
      </c>
      <c r="H18" s="2">
        <v>6.4225909191613866</v>
      </c>
      <c r="I18" s="2">
        <v>5.6414689166248406</v>
      </c>
      <c r="J18" s="2">
        <v>4.2867100526843158</v>
      </c>
      <c r="K18" s="2">
        <v>2.2017499509723564</v>
      </c>
      <c r="L18" s="2">
        <v>1.4965684081693955</v>
      </c>
      <c r="M18" s="2">
        <v>1.6117264047649495</v>
      </c>
      <c r="N18" s="2">
        <v>2.2264169591017344</v>
      </c>
      <c r="O18" s="2">
        <v>2.3329742655220862</v>
      </c>
      <c r="P18" s="2">
        <v>1.8516169649342455</v>
      </c>
      <c r="Q18" s="2">
        <v>0.98865960494922411</v>
      </c>
      <c r="R18" s="2">
        <v>0.88597211900158712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4062.6125765427082</v>
      </c>
      <c r="D21" s="4">
        <v>3941.1246139899372</v>
      </c>
      <c r="E21" s="4">
        <v>3794.7407657098706</v>
      </c>
      <c r="F21" s="4">
        <v>3892.9522337147573</v>
      </c>
      <c r="G21" s="4">
        <v>3922.0419829788816</v>
      </c>
      <c r="H21" s="4">
        <v>4017.4848297367662</v>
      </c>
      <c r="I21" s="4">
        <v>3523.4365925302864</v>
      </c>
      <c r="J21" s="4">
        <v>3267.8959812569065</v>
      </c>
      <c r="K21" s="4">
        <v>3374.6311061278116</v>
      </c>
      <c r="L21" s="4">
        <v>3291.4861379087524</v>
      </c>
      <c r="M21" s="4">
        <v>3472.00069408933</v>
      </c>
      <c r="N21" s="4">
        <v>3250.9072649659192</v>
      </c>
      <c r="O21" s="4">
        <v>3152.020898239095</v>
      </c>
      <c r="P21" s="4">
        <v>3318.8219286453286</v>
      </c>
      <c r="Q21" s="4">
        <v>3166.2848453730994</v>
      </c>
      <c r="R21" s="4">
        <v>3112.3753869287589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4062.6125765427082</v>
      </c>
      <c r="D30" s="3">
        <v>3941.1246139899372</v>
      </c>
      <c r="E30" s="3">
        <v>3794.7407657098706</v>
      </c>
      <c r="F30" s="3">
        <v>3892.9522337147573</v>
      </c>
      <c r="G30" s="3">
        <v>3922.0419829788816</v>
      </c>
      <c r="H30" s="3">
        <v>4017.4848297367662</v>
      </c>
      <c r="I30" s="3">
        <v>3523.4365925302864</v>
      </c>
      <c r="J30" s="3">
        <v>3267.8959812569065</v>
      </c>
      <c r="K30" s="3">
        <v>3374.6311061278116</v>
      </c>
      <c r="L30" s="3">
        <v>3291.4861379087524</v>
      </c>
      <c r="M30" s="3">
        <v>3472.00069408933</v>
      </c>
      <c r="N30" s="3">
        <v>3250.9072649659192</v>
      </c>
      <c r="O30" s="3">
        <v>3152.020898239095</v>
      </c>
      <c r="P30" s="3">
        <v>3318.8219286453286</v>
      </c>
      <c r="Q30" s="3">
        <v>3166.2848453730994</v>
      </c>
      <c r="R30" s="3">
        <v>3112.3753869287589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4062.6125765427082</v>
      </c>
      <c r="D34" s="2">
        <v>3941.1246139899372</v>
      </c>
      <c r="E34" s="2">
        <v>3794.7407657098706</v>
      </c>
      <c r="F34" s="2">
        <v>3892.9522337147573</v>
      </c>
      <c r="G34" s="2">
        <v>3922.0419829788816</v>
      </c>
      <c r="H34" s="2">
        <v>4017.4848297367662</v>
      </c>
      <c r="I34" s="2">
        <v>3523.4365925302864</v>
      </c>
      <c r="J34" s="2">
        <v>3267.8959812569065</v>
      </c>
      <c r="K34" s="2">
        <v>3374.6311061278116</v>
      </c>
      <c r="L34" s="2">
        <v>3291.4861379087524</v>
      </c>
      <c r="M34" s="2">
        <v>3472.00069408933</v>
      </c>
      <c r="N34" s="2">
        <v>3250.9072649659192</v>
      </c>
      <c r="O34" s="2">
        <v>3152.020898239095</v>
      </c>
      <c r="P34" s="2">
        <v>3318.8219286453286</v>
      </c>
      <c r="Q34" s="2">
        <v>3166.2848453730994</v>
      </c>
      <c r="R34" s="2">
        <v>3112.3753869287589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7272.448082940211</v>
      </c>
      <c r="D52" s="4">
        <v>7336.6210620314969</v>
      </c>
      <c r="E52" s="4">
        <v>7780.2605878850254</v>
      </c>
      <c r="F52" s="4">
        <v>8078.5425401311086</v>
      </c>
      <c r="G52" s="4">
        <v>8371.820747788377</v>
      </c>
      <c r="H52" s="4">
        <v>8574.1375611497697</v>
      </c>
      <c r="I52" s="4">
        <v>8650.5098263110449</v>
      </c>
      <c r="J52" s="4">
        <v>8834.3731205873646</v>
      </c>
      <c r="K52" s="4">
        <v>8787.994015521801</v>
      </c>
      <c r="L52" s="4">
        <v>9069.8903036729225</v>
      </c>
      <c r="M52" s="4">
        <v>9393.8763642896065</v>
      </c>
      <c r="N52" s="4">
        <v>9311.9791344411587</v>
      </c>
      <c r="O52" s="4">
        <v>9554.4057590934954</v>
      </c>
      <c r="P52" s="4">
        <v>9444.5826002176091</v>
      </c>
      <c r="Q52" s="4">
        <v>9258.9163443926827</v>
      </c>
      <c r="R52" s="4">
        <v>9420.2771180674481</v>
      </c>
    </row>
    <row r="53" spans="1:18" ht="11.25" customHeight="1" x14ac:dyDescent="0.25">
      <c r="A53" s="48" t="s">
        <v>76</v>
      </c>
      <c r="B53" s="49" t="s">
        <v>77</v>
      </c>
      <c r="C53" s="3">
        <v>7250.2682044239264</v>
      </c>
      <c r="D53" s="3">
        <v>7328.1720044903841</v>
      </c>
      <c r="E53" s="3">
        <v>7773.0419058261468</v>
      </c>
      <c r="F53" s="3">
        <v>8071.8294737553715</v>
      </c>
      <c r="G53" s="3">
        <v>8364.9705336953557</v>
      </c>
      <c r="H53" s="3">
        <v>8567.1354039525868</v>
      </c>
      <c r="I53" s="3">
        <v>8643.7350108611317</v>
      </c>
      <c r="J53" s="3">
        <v>8828.4192745571199</v>
      </c>
      <c r="K53" s="3">
        <v>8782.1251103198538</v>
      </c>
      <c r="L53" s="3">
        <v>9064.4898174623995</v>
      </c>
      <c r="M53" s="3">
        <v>9391.7974090378757</v>
      </c>
      <c r="N53" s="3">
        <v>9310.5081064566693</v>
      </c>
      <c r="O53" s="3">
        <v>9553.2469182632558</v>
      </c>
      <c r="P53" s="3">
        <v>9443.4223741557853</v>
      </c>
      <c r="Q53" s="3">
        <v>9257.7553649980218</v>
      </c>
      <c r="R53" s="3">
        <v>9419.4527063890528</v>
      </c>
    </row>
    <row r="54" spans="1:18" ht="11.25" customHeight="1" x14ac:dyDescent="0.25">
      <c r="A54" s="48" t="s">
        <v>331</v>
      </c>
      <c r="B54" s="49" t="s">
        <v>332</v>
      </c>
      <c r="C54" s="3">
        <v>22.179878516284781</v>
      </c>
      <c r="D54" s="3">
        <v>8.4490575411128575</v>
      </c>
      <c r="E54" s="3">
        <v>7.2186820588790166</v>
      </c>
      <c r="F54" s="3">
        <v>6.713066375736914</v>
      </c>
      <c r="G54" s="3">
        <v>6.8502140930208704</v>
      </c>
      <c r="H54" s="3">
        <v>7.0021571971834895</v>
      </c>
      <c r="I54" s="3">
        <v>6.7748154499137643</v>
      </c>
      <c r="J54" s="3">
        <v>5.9538460302454821</v>
      </c>
      <c r="K54" s="3">
        <v>5.8689052019476389</v>
      </c>
      <c r="L54" s="3">
        <v>5.4004862105235034</v>
      </c>
      <c r="M54" s="3">
        <v>2.0789552517302772</v>
      </c>
      <c r="N54" s="3">
        <v>1.471027984489568</v>
      </c>
      <c r="O54" s="3">
        <v>1.1588408302394795</v>
      </c>
      <c r="P54" s="3">
        <v>1.1602260618229752</v>
      </c>
      <c r="Q54" s="3">
        <v>1.1609793946610931</v>
      </c>
      <c r="R54" s="3">
        <v>0.82441167839541385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22.179878516284781</v>
      </c>
      <c r="D57" s="2">
        <v>8.4490575411128575</v>
      </c>
      <c r="E57" s="2">
        <v>7.2186820588790166</v>
      </c>
      <c r="F57" s="2">
        <v>6.713066375736914</v>
      </c>
      <c r="G57" s="2">
        <v>6.8502140930208704</v>
      </c>
      <c r="H57" s="2">
        <v>7.0021571971834895</v>
      </c>
      <c r="I57" s="2">
        <v>6.7748154499137643</v>
      </c>
      <c r="J57" s="2">
        <v>5.9538460302454821</v>
      </c>
      <c r="K57" s="2">
        <v>5.8689052019476389</v>
      </c>
      <c r="L57" s="2">
        <v>5.4004862105235034</v>
      </c>
      <c r="M57" s="2">
        <v>2.0789552517302772</v>
      </c>
      <c r="N57" s="2">
        <v>1.471027984489568</v>
      </c>
      <c r="O57" s="2">
        <v>1.1588408302394795</v>
      </c>
      <c r="P57" s="2">
        <v>1.1602260618229752</v>
      </c>
      <c r="Q57" s="2">
        <v>1.1609793946610931</v>
      </c>
      <c r="R57" s="2">
        <v>0.82441167839541385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201.33939889585918</v>
      </c>
      <c r="D61" s="4">
        <v>178.9800458907159</v>
      </c>
      <c r="E61" s="4">
        <v>189.88791125336593</v>
      </c>
      <c r="F61" s="4">
        <v>211.19032446713157</v>
      </c>
      <c r="G61" s="4">
        <v>212.42451514207357</v>
      </c>
      <c r="H61" s="4">
        <v>347.02185797115919</v>
      </c>
      <c r="I61" s="4">
        <v>305.51602831756088</v>
      </c>
      <c r="J61" s="4">
        <v>366.9165866339664</v>
      </c>
      <c r="K61" s="4">
        <v>347.63619737016836</v>
      </c>
      <c r="L61" s="4">
        <v>399.27256100678551</v>
      </c>
      <c r="M61" s="4">
        <v>390.77538201817634</v>
      </c>
      <c r="N61" s="4">
        <v>376.53799171935043</v>
      </c>
      <c r="O61" s="4">
        <v>377.89259310188004</v>
      </c>
      <c r="P61" s="4">
        <v>375.18355726860557</v>
      </c>
      <c r="Q61" s="4">
        <v>385.08960077528781</v>
      </c>
      <c r="R61" s="4">
        <v>358.16842740716925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201.33939889585918</v>
      </c>
      <c r="D68" s="3">
        <v>178.9800458907159</v>
      </c>
      <c r="E68" s="3">
        <v>189.88791125336593</v>
      </c>
      <c r="F68" s="3">
        <v>211.19032446713157</v>
      </c>
      <c r="G68" s="3">
        <v>212.42451514207357</v>
      </c>
      <c r="H68" s="3">
        <v>347.02185797115919</v>
      </c>
      <c r="I68" s="3">
        <v>305.51602831756088</v>
      </c>
      <c r="J68" s="3">
        <v>366.9165866339664</v>
      </c>
      <c r="K68" s="3">
        <v>347.63619737016836</v>
      </c>
      <c r="L68" s="3">
        <v>399.27256100678551</v>
      </c>
      <c r="M68" s="3">
        <v>390.77538201817634</v>
      </c>
      <c r="N68" s="3">
        <v>376.53799171935043</v>
      </c>
      <c r="O68" s="3">
        <v>377.89259310188004</v>
      </c>
      <c r="P68" s="3">
        <v>375.18355726860557</v>
      </c>
      <c r="Q68" s="3">
        <v>385.08960077528781</v>
      </c>
      <c r="R68" s="3">
        <v>358.16842740716925</v>
      </c>
    </row>
    <row r="69" spans="1:18" ht="11.25" customHeight="1" x14ac:dyDescent="0.25">
      <c r="A69" s="50" t="s">
        <v>559</v>
      </c>
      <c r="B69" s="51" t="s">
        <v>101</v>
      </c>
      <c r="C69" s="2">
        <v>124.60396072982338</v>
      </c>
      <c r="D69" s="2">
        <v>112.6111918907159</v>
      </c>
      <c r="E69" s="2">
        <v>132.28470125336591</v>
      </c>
      <c r="F69" s="2">
        <v>155.68616546713159</v>
      </c>
      <c r="G69" s="2">
        <v>156.82826114207359</v>
      </c>
      <c r="H69" s="2">
        <v>294.26077435113734</v>
      </c>
      <c r="I69" s="2">
        <v>244.27699831756087</v>
      </c>
      <c r="J69" s="2">
        <v>260.39656663396642</v>
      </c>
      <c r="K69" s="2">
        <v>251.90676641827412</v>
      </c>
      <c r="L69" s="2">
        <v>249.9882562236605</v>
      </c>
      <c r="M69" s="2">
        <v>245.2</v>
      </c>
      <c r="N69" s="2">
        <v>231.49315499583403</v>
      </c>
      <c r="O69" s="2">
        <v>231.9641249243723</v>
      </c>
      <c r="P69" s="2">
        <v>227.55051892681746</v>
      </c>
      <c r="Q69" s="2">
        <v>238.25772862628861</v>
      </c>
      <c r="R69" s="2">
        <v>207.84797572744446</v>
      </c>
    </row>
    <row r="70" spans="1:18" ht="11.25" customHeight="1" x14ac:dyDescent="0.25">
      <c r="A70" s="50" t="s">
        <v>106</v>
      </c>
      <c r="B70" s="51" t="s">
        <v>107</v>
      </c>
      <c r="C70" s="2">
        <v>76.735438166035777</v>
      </c>
      <c r="D70" s="2">
        <v>66.368853999999999</v>
      </c>
      <c r="E70" s="2">
        <v>57.603210000000004</v>
      </c>
      <c r="F70" s="2">
        <v>55.504158999999994</v>
      </c>
      <c r="G70" s="2">
        <v>55.596253999999995</v>
      </c>
      <c r="H70" s="2">
        <v>52.761083620021836</v>
      </c>
      <c r="I70" s="2">
        <v>61.23903</v>
      </c>
      <c r="J70" s="2">
        <v>106.52002</v>
      </c>
      <c r="K70" s="2">
        <v>91.368935000000008</v>
      </c>
      <c r="L70" s="2">
        <v>144.277253</v>
      </c>
      <c r="M70" s="2">
        <v>141.42773372329339</v>
      </c>
      <c r="N70" s="2">
        <v>144.10481474570537</v>
      </c>
      <c r="O70" s="2">
        <v>143.95899450780806</v>
      </c>
      <c r="P70" s="2">
        <v>145.22549282740889</v>
      </c>
      <c r="Q70" s="2">
        <v>143.57965467458871</v>
      </c>
      <c r="R70" s="2">
        <v>146.46893109228179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4.360495951894225</v>
      </c>
      <c r="L71" s="2">
        <v>5.0070517831250339</v>
      </c>
      <c r="M71" s="2">
        <v>4.147648294882976</v>
      </c>
      <c r="N71" s="2">
        <v>0.94002197781105035</v>
      </c>
      <c r="O71" s="2">
        <v>1.9694736696996795</v>
      </c>
      <c r="P71" s="2">
        <v>2.4075455143791955</v>
      </c>
      <c r="Q71" s="2">
        <v>3.2522174744104837</v>
      </c>
      <c r="R71" s="2">
        <v>3.8515205874429639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7111.5179884572381</v>
      </c>
      <c r="D79" s="4">
        <v>7265.6650719755025</v>
      </c>
      <c r="E79" s="4">
        <v>7388.2914133762242</v>
      </c>
      <c r="F79" s="4">
        <v>7656.7496298181586</v>
      </c>
      <c r="G79" s="4">
        <v>7651.8585581528187</v>
      </c>
      <c r="H79" s="4">
        <v>7607.4769694610768</v>
      </c>
      <c r="I79" s="4">
        <v>7951.706925691994</v>
      </c>
      <c r="J79" s="4">
        <v>8047.6962119571417</v>
      </c>
      <c r="K79" s="4">
        <v>7918.7332352048361</v>
      </c>
      <c r="L79" s="4">
        <v>7936.8492313014376</v>
      </c>
      <c r="M79" s="4">
        <v>8019.3785280368884</v>
      </c>
      <c r="N79" s="4">
        <v>7981.8107834605034</v>
      </c>
      <c r="O79" s="4">
        <v>8245.0593534077198</v>
      </c>
      <c r="P79" s="4">
        <v>8359.046557439342</v>
      </c>
      <c r="Q79" s="4">
        <v>8393.1949971576305</v>
      </c>
      <c r="R79" s="4">
        <v>8731.7829147676093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515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7439.334727032603</v>
      </c>
      <c r="D2" s="30">
        <v>7510.6947480769541</v>
      </c>
      <c r="E2" s="30">
        <v>7569.0953318482862</v>
      </c>
      <c r="F2" s="30">
        <v>7655.7143426530129</v>
      </c>
      <c r="G2" s="30">
        <v>7710.7167835267619</v>
      </c>
      <c r="H2" s="30">
        <v>7753.4169937782481</v>
      </c>
      <c r="I2" s="30">
        <v>7817.8642710185713</v>
      </c>
      <c r="J2" s="30">
        <v>7882.6857353672658</v>
      </c>
      <c r="K2" s="30">
        <v>7981.969382022904</v>
      </c>
      <c r="L2" s="30">
        <v>8075.9527674811216</v>
      </c>
      <c r="M2" s="30">
        <v>8168.9380191501441</v>
      </c>
      <c r="N2" s="30">
        <v>8233.8722220101008</v>
      </c>
      <c r="O2" s="30">
        <v>8318.9031096460076</v>
      </c>
      <c r="P2" s="30">
        <v>8346.1386083174348</v>
      </c>
      <c r="Q2" s="30">
        <v>8493.275168008222</v>
      </c>
      <c r="R2" s="30">
        <v>8591.7585863895365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7439.334727032603</v>
      </c>
      <c r="D79" s="4">
        <v>7510.6947480769541</v>
      </c>
      <c r="E79" s="4">
        <v>7569.0953318482862</v>
      </c>
      <c r="F79" s="4">
        <v>7655.7143426530129</v>
      </c>
      <c r="G79" s="4">
        <v>7710.7167835267619</v>
      </c>
      <c r="H79" s="4">
        <v>7753.4169937782481</v>
      </c>
      <c r="I79" s="4">
        <v>7817.8642710185713</v>
      </c>
      <c r="J79" s="4">
        <v>7882.6857353672658</v>
      </c>
      <c r="K79" s="4">
        <v>7981.969382022904</v>
      </c>
      <c r="L79" s="4">
        <v>8075.9527674811216</v>
      </c>
      <c r="M79" s="4">
        <v>8168.9380191501441</v>
      </c>
      <c r="N79" s="4">
        <v>8233.8722220101008</v>
      </c>
      <c r="O79" s="4">
        <v>8318.9031096460076</v>
      </c>
      <c r="P79" s="4">
        <v>8346.1386083174348</v>
      </c>
      <c r="Q79" s="4">
        <v>8493.275168008222</v>
      </c>
      <c r="R79" s="4">
        <v>8591.7585863895365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516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2945.4578001707637</v>
      </c>
      <c r="D2" s="30">
        <v>2887.3430048424511</v>
      </c>
      <c r="E2" s="30">
        <v>2884.6146174909854</v>
      </c>
      <c r="F2" s="30">
        <v>2907.5496201521041</v>
      </c>
      <c r="G2" s="30">
        <v>2933.4745042739723</v>
      </c>
      <c r="H2" s="30">
        <v>2960.6784048046165</v>
      </c>
      <c r="I2" s="30">
        <v>2976.5987749730411</v>
      </c>
      <c r="J2" s="30">
        <v>2994.5294415279295</v>
      </c>
      <c r="K2" s="30">
        <v>3007.5742118247349</v>
      </c>
      <c r="L2" s="30">
        <v>3020.1345085431099</v>
      </c>
      <c r="M2" s="30">
        <v>3042.6251009619659</v>
      </c>
      <c r="N2" s="30">
        <v>3059.365931877905</v>
      </c>
      <c r="O2" s="30">
        <v>3091.4701735555564</v>
      </c>
      <c r="P2" s="30">
        <v>3101.4925463652908</v>
      </c>
      <c r="Q2" s="30">
        <v>3124.9795397871139</v>
      </c>
      <c r="R2" s="30">
        <v>3145.9876462864008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2945.4578001707637</v>
      </c>
      <c r="D79" s="4">
        <v>2887.3430048424511</v>
      </c>
      <c r="E79" s="4">
        <v>2884.6146174909854</v>
      </c>
      <c r="F79" s="4">
        <v>2907.5496201521041</v>
      </c>
      <c r="G79" s="4">
        <v>2933.4745042739723</v>
      </c>
      <c r="H79" s="4">
        <v>2960.6784048046165</v>
      </c>
      <c r="I79" s="4">
        <v>2976.5987749730411</v>
      </c>
      <c r="J79" s="4">
        <v>2994.5294415279295</v>
      </c>
      <c r="K79" s="4">
        <v>3007.5742118247349</v>
      </c>
      <c r="L79" s="4">
        <v>3020.1345085431099</v>
      </c>
      <c r="M79" s="4">
        <v>3042.6251009619659</v>
      </c>
      <c r="N79" s="4">
        <v>3059.365931877905</v>
      </c>
      <c r="O79" s="4">
        <v>3091.4701735555564</v>
      </c>
      <c r="P79" s="4">
        <v>3101.4925463652908</v>
      </c>
      <c r="Q79" s="4">
        <v>3124.9795397871139</v>
      </c>
      <c r="R79" s="4">
        <v>3145.9876462864008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517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1042.9873960222778</v>
      </c>
      <c r="D2" s="30">
        <v>1118.6073130259499</v>
      </c>
      <c r="E2" s="30">
        <v>1200.500087188761</v>
      </c>
      <c r="F2" s="30">
        <v>1320.0437468672401</v>
      </c>
      <c r="G2" s="30">
        <v>1416.3748147107824</v>
      </c>
      <c r="H2" s="30">
        <v>1532.9187557988305</v>
      </c>
      <c r="I2" s="30">
        <v>1644.756756325974</v>
      </c>
      <c r="J2" s="30">
        <v>1767.9002437096258</v>
      </c>
      <c r="K2" s="30">
        <v>1889.9304534964785</v>
      </c>
      <c r="L2" s="30">
        <v>2024.3781280571986</v>
      </c>
      <c r="M2" s="30">
        <v>2173.8247642636734</v>
      </c>
      <c r="N2" s="30">
        <v>2210.643902295732</v>
      </c>
      <c r="O2" s="30">
        <v>2257.8096538570176</v>
      </c>
      <c r="P2" s="30">
        <v>2309.6784894731295</v>
      </c>
      <c r="Q2" s="30">
        <v>2351.4537859769684</v>
      </c>
      <c r="R2" s="30">
        <v>2386.8088507575794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1042.9873960222778</v>
      </c>
      <c r="D79" s="4">
        <v>1118.6073130259499</v>
      </c>
      <c r="E79" s="4">
        <v>1200.500087188761</v>
      </c>
      <c r="F79" s="4">
        <v>1320.0437468672401</v>
      </c>
      <c r="G79" s="4">
        <v>1416.3748147107824</v>
      </c>
      <c r="H79" s="4">
        <v>1532.9187557988305</v>
      </c>
      <c r="I79" s="4">
        <v>1644.756756325974</v>
      </c>
      <c r="J79" s="4">
        <v>1767.9002437096258</v>
      </c>
      <c r="K79" s="4">
        <v>1889.9304534964785</v>
      </c>
      <c r="L79" s="4">
        <v>2024.3781280571986</v>
      </c>
      <c r="M79" s="4">
        <v>2173.8247642636734</v>
      </c>
      <c r="N79" s="4">
        <v>2210.643902295732</v>
      </c>
      <c r="O79" s="4">
        <v>2257.8096538570176</v>
      </c>
      <c r="P79" s="4">
        <v>2309.6784894731295</v>
      </c>
      <c r="Q79" s="4">
        <v>2351.4537859769684</v>
      </c>
      <c r="R79" s="4">
        <v>2386.8088507575794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518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1122.4460048875767</v>
      </c>
      <c r="D2" s="30">
        <v>1165.9237830024363</v>
      </c>
      <c r="E2" s="30">
        <v>1218.7808636113098</v>
      </c>
      <c r="F2" s="30">
        <v>1283.0387731431083</v>
      </c>
      <c r="G2" s="30">
        <v>1347.568127493415</v>
      </c>
      <c r="H2" s="30">
        <v>1412.7315215748374</v>
      </c>
      <c r="I2" s="30">
        <v>1483.5592733356777</v>
      </c>
      <c r="J2" s="30">
        <v>1562.7971738975721</v>
      </c>
      <c r="K2" s="30">
        <v>1653.2523413186434</v>
      </c>
      <c r="L2" s="30">
        <v>1735.728182352454</v>
      </c>
      <c r="M2" s="30">
        <v>1819.7301982061178</v>
      </c>
      <c r="N2" s="30">
        <v>1853.3643672255657</v>
      </c>
      <c r="O2" s="30">
        <v>1901.357287229343</v>
      </c>
      <c r="P2" s="30">
        <v>1946.6262167413759</v>
      </c>
      <c r="Q2" s="30">
        <v>1993.6023684273819</v>
      </c>
      <c r="R2" s="30">
        <v>2023.1765147239655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1122.4460048875767</v>
      </c>
      <c r="D79" s="4">
        <v>1165.9237830024363</v>
      </c>
      <c r="E79" s="4">
        <v>1218.7808636113098</v>
      </c>
      <c r="F79" s="4">
        <v>1283.0387731431083</v>
      </c>
      <c r="G79" s="4">
        <v>1347.568127493415</v>
      </c>
      <c r="H79" s="4">
        <v>1412.7315215748374</v>
      </c>
      <c r="I79" s="4">
        <v>1483.5592733356777</v>
      </c>
      <c r="J79" s="4">
        <v>1562.7971738975721</v>
      </c>
      <c r="K79" s="4">
        <v>1653.2523413186434</v>
      </c>
      <c r="L79" s="4">
        <v>1735.728182352454</v>
      </c>
      <c r="M79" s="4">
        <v>1819.7301982061178</v>
      </c>
      <c r="N79" s="4">
        <v>1853.3643672255657</v>
      </c>
      <c r="O79" s="4">
        <v>1901.357287229343</v>
      </c>
      <c r="P79" s="4">
        <v>1946.6262167413759</v>
      </c>
      <c r="Q79" s="4">
        <v>1993.6023684273819</v>
      </c>
      <c r="R79" s="4">
        <v>2023.1765147239655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519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5307.1738401444236</v>
      </c>
      <c r="D2" s="30">
        <v>5779.6346565815556</v>
      </c>
      <c r="E2" s="30">
        <v>6288.0451283154798</v>
      </c>
      <c r="F2" s="30">
        <v>6863.5034612528361</v>
      </c>
      <c r="G2" s="30">
        <v>7444.6556677910658</v>
      </c>
      <c r="H2" s="30">
        <v>8057.4848159788808</v>
      </c>
      <c r="I2" s="30">
        <v>8656.1401363925615</v>
      </c>
      <c r="J2" s="30">
        <v>9269.1809269485166</v>
      </c>
      <c r="K2" s="30">
        <v>9873.5299452391573</v>
      </c>
      <c r="L2" s="30">
        <v>10445.096824014618</v>
      </c>
      <c r="M2" s="30">
        <v>10960.09426917249</v>
      </c>
      <c r="N2" s="30">
        <v>11240.826562181832</v>
      </c>
      <c r="O2" s="30">
        <v>11423.682477854347</v>
      </c>
      <c r="P2" s="30">
        <v>11489.840130477116</v>
      </c>
      <c r="Q2" s="30">
        <v>11451.503238659492</v>
      </c>
      <c r="R2" s="30">
        <v>11304.641668043565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5307.1738401444236</v>
      </c>
      <c r="D79" s="4">
        <v>5779.6346565815556</v>
      </c>
      <c r="E79" s="4">
        <v>6288.0451283154798</v>
      </c>
      <c r="F79" s="4">
        <v>6863.5034612528361</v>
      </c>
      <c r="G79" s="4">
        <v>7444.6556677910658</v>
      </c>
      <c r="H79" s="4">
        <v>8057.4848159788808</v>
      </c>
      <c r="I79" s="4">
        <v>8656.1401363925615</v>
      </c>
      <c r="J79" s="4">
        <v>9269.1809269485166</v>
      </c>
      <c r="K79" s="4">
        <v>9873.5299452391573</v>
      </c>
      <c r="L79" s="4">
        <v>10445.096824014618</v>
      </c>
      <c r="M79" s="4">
        <v>10960.09426917249</v>
      </c>
      <c r="N79" s="4">
        <v>11240.826562181832</v>
      </c>
      <c r="O79" s="4">
        <v>11423.682477854347</v>
      </c>
      <c r="P79" s="4">
        <v>11489.840130477116</v>
      </c>
      <c r="Q79" s="4">
        <v>11451.503238659492</v>
      </c>
      <c r="R79" s="4">
        <v>11304.641668043565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520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1376.4523792936641</v>
      </c>
      <c r="D2" s="30">
        <v>1476.9307572266721</v>
      </c>
      <c r="E2" s="30">
        <v>1581.5184899956384</v>
      </c>
      <c r="F2" s="30">
        <v>1725.838624210784</v>
      </c>
      <c r="G2" s="30">
        <v>1890.6445331639795</v>
      </c>
      <c r="H2" s="30">
        <v>2028.4851475003925</v>
      </c>
      <c r="I2" s="30">
        <v>2170.6436476191548</v>
      </c>
      <c r="J2" s="30">
        <v>2322.1224508398163</v>
      </c>
      <c r="K2" s="30">
        <v>2454.0424607056875</v>
      </c>
      <c r="L2" s="30">
        <v>2585.7890046189959</v>
      </c>
      <c r="M2" s="30">
        <v>2715.4523087107218</v>
      </c>
      <c r="N2" s="30">
        <v>2800.0107123991388</v>
      </c>
      <c r="O2" s="30">
        <v>2891.8282335450585</v>
      </c>
      <c r="P2" s="30">
        <v>2957.403377320305</v>
      </c>
      <c r="Q2" s="30">
        <v>2986.9354212350636</v>
      </c>
      <c r="R2" s="30">
        <v>2977.3159221704905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1376.4523792936641</v>
      </c>
      <c r="D79" s="4">
        <v>1476.9307572266721</v>
      </c>
      <c r="E79" s="4">
        <v>1581.5184899956384</v>
      </c>
      <c r="F79" s="4">
        <v>1725.838624210784</v>
      </c>
      <c r="G79" s="4">
        <v>1890.6445331639795</v>
      </c>
      <c r="H79" s="4">
        <v>2028.4851475003925</v>
      </c>
      <c r="I79" s="4">
        <v>2170.6436476191548</v>
      </c>
      <c r="J79" s="4">
        <v>2322.1224508398163</v>
      </c>
      <c r="K79" s="4">
        <v>2454.0424607056875</v>
      </c>
      <c r="L79" s="4">
        <v>2585.7890046189959</v>
      </c>
      <c r="M79" s="4">
        <v>2715.4523087107218</v>
      </c>
      <c r="N79" s="4">
        <v>2800.0107123991388</v>
      </c>
      <c r="O79" s="4">
        <v>2891.8282335450585</v>
      </c>
      <c r="P79" s="4">
        <v>2957.403377320305</v>
      </c>
      <c r="Q79" s="4">
        <v>2986.9354212350636</v>
      </c>
      <c r="R79" s="4">
        <v>2977.3159221704905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513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8068.0409645981454</v>
      </c>
      <c r="D2" s="30">
        <v>8126.9424127366583</v>
      </c>
      <c r="E2" s="30">
        <v>8109.1133487777915</v>
      </c>
      <c r="F2" s="30">
        <v>8098.2772045965239</v>
      </c>
      <c r="G2" s="30">
        <v>8077.5998538396479</v>
      </c>
      <c r="H2" s="30">
        <v>8038.5190960750087</v>
      </c>
      <c r="I2" s="30">
        <v>7994.1725174212606</v>
      </c>
      <c r="J2" s="30">
        <v>7940.5193933621213</v>
      </c>
      <c r="K2" s="30">
        <v>7832.6965126233645</v>
      </c>
      <c r="L2" s="30">
        <v>7627.7390017231583</v>
      </c>
      <c r="M2" s="30">
        <v>7303.8750655273707</v>
      </c>
      <c r="N2" s="30">
        <v>6706.5742243184777</v>
      </c>
      <c r="O2" s="30">
        <v>5874.6399589593575</v>
      </c>
      <c r="P2" s="30">
        <v>4909.7719712279486</v>
      </c>
      <c r="Q2" s="30">
        <v>3907.9590430315643</v>
      </c>
      <c r="R2" s="30">
        <v>2871.7962172338707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8068.0409645981454</v>
      </c>
      <c r="D79" s="4">
        <v>8126.9424127366583</v>
      </c>
      <c r="E79" s="4">
        <v>8109.1133487777915</v>
      </c>
      <c r="F79" s="4">
        <v>8098.2772045965239</v>
      </c>
      <c r="G79" s="4">
        <v>8077.5998538396479</v>
      </c>
      <c r="H79" s="4">
        <v>8038.5190960750087</v>
      </c>
      <c r="I79" s="4">
        <v>7994.1725174212606</v>
      </c>
      <c r="J79" s="4">
        <v>7940.5193933621213</v>
      </c>
      <c r="K79" s="4">
        <v>7832.6965126233645</v>
      </c>
      <c r="L79" s="4">
        <v>7627.7390017231583</v>
      </c>
      <c r="M79" s="4">
        <v>7303.8750655273707</v>
      </c>
      <c r="N79" s="4">
        <v>6706.5742243184777</v>
      </c>
      <c r="O79" s="4">
        <v>5874.6399589593575</v>
      </c>
      <c r="P79" s="4">
        <v>4909.7719712279486</v>
      </c>
      <c r="Q79" s="4">
        <v>3907.9590430315643</v>
      </c>
      <c r="R79" s="4">
        <v>2871.7962172338707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514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2761.4567274535975</v>
      </c>
      <c r="D2" s="30">
        <v>2862.1252644809201</v>
      </c>
      <c r="E2" s="30">
        <v>2965.7368435138369</v>
      </c>
      <c r="F2" s="30">
        <v>3069.8245315692711</v>
      </c>
      <c r="G2" s="30">
        <v>3170.5662712541675</v>
      </c>
      <c r="H2" s="30">
        <v>3275.929486156595</v>
      </c>
      <c r="I2" s="30">
        <v>3375.116146774194</v>
      </c>
      <c r="J2" s="30">
        <v>3488.3590267256213</v>
      </c>
      <c r="K2" s="30">
        <v>3606.5002226619877</v>
      </c>
      <c r="L2" s="30">
        <v>3701.6963936902275</v>
      </c>
      <c r="M2" s="30">
        <v>3804.6256643576353</v>
      </c>
      <c r="N2" s="30">
        <v>3888.4669027821351</v>
      </c>
      <c r="O2" s="30">
        <v>3972.1903451937924</v>
      </c>
      <c r="P2" s="30">
        <v>4035.5049098952081</v>
      </c>
      <c r="Q2" s="30">
        <v>4094.9329697990697</v>
      </c>
      <c r="R2" s="30">
        <v>4131.8235353611253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2761.4567274535975</v>
      </c>
      <c r="D79" s="4">
        <v>2862.1252644809201</v>
      </c>
      <c r="E79" s="4">
        <v>2965.7368435138369</v>
      </c>
      <c r="F79" s="4">
        <v>3069.8245315692711</v>
      </c>
      <c r="G79" s="4">
        <v>3170.5662712541675</v>
      </c>
      <c r="H79" s="4">
        <v>3275.929486156595</v>
      </c>
      <c r="I79" s="4">
        <v>3375.116146774194</v>
      </c>
      <c r="J79" s="4">
        <v>3488.3590267256213</v>
      </c>
      <c r="K79" s="4">
        <v>3606.5002226619877</v>
      </c>
      <c r="L79" s="4">
        <v>3701.6963936902275</v>
      </c>
      <c r="M79" s="4">
        <v>3804.6256643576353</v>
      </c>
      <c r="N79" s="4">
        <v>3888.4669027821351</v>
      </c>
      <c r="O79" s="4">
        <v>3972.1903451937924</v>
      </c>
      <c r="P79" s="4">
        <v>4035.5049098952081</v>
      </c>
      <c r="Q79" s="4">
        <v>4094.9329697990697</v>
      </c>
      <c r="R79" s="4">
        <v>4131.8235353611253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350</v>
      </c>
      <c r="B1" s="43" t="s">
        <v>290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130777.45713545664</v>
      </c>
      <c r="D2" s="30">
        <v>137563.8872970572</v>
      </c>
      <c r="E2" s="30">
        <v>134127.26074766187</v>
      </c>
      <c r="F2" s="30">
        <v>142451.86321196306</v>
      </c>
      <c r="G2" s="30">
        <v>145633.9442477673</v>
      </c>
      <c r="H2" s="30">
        <v>151489.24014446762</v>
      </c>
      <c r="I2" s="30">
        <v>156586.15194754343</v>
      </c>
      <c r="J2" s="30">
        <v>148112.68298257218</v>
      </c>
      <c r="K2" s="30">
        <v>158377.84220103192</v>
      </c>
      <c r="L2" s="30">
        <v>154717.66665825256</v>
      </c>
      <c r="M2" s="30">
        <v>163450.20997568918</v>
      </c>
      <c r="N2" s="30">
        <v>150482.58029029882</v>
      </c>
      <c r="O2" s="30">
        <v>152666.57481540967</v>
      </c>
      <c r="P2" s="30">
        <v>153014.55072606236</v>
      </c>
      <c r="Q2" s="30">
        <v>143205.34248766175</v>
      </c>
      <c r="R2" s="30">
        <v>148539.39951892209</v>
      </c>
    </row>
    <row r="3" spans="1:18" ht="11.25" customHeight="1" x14ac:dyDescent="0.25">
      <c r="A3" s="46" t="s">
        <v>4</v>
      </c>
      <c r="B3" s="47" t="s">
        <v>5</v>
      </c>
      <c r="C3" s="4">
        <v>1743.9707930472891</v>
      </c>
      <c r="D3" s="4">
        <v>1301.18803</v>
      </c>
      <c r="E3" s="4">
        <v>1551.7451799999999</v>
      </c>
      <c r="F3" s="4">
        <v>1514.9558400000001</v>
      </c>
      <c r="G3" s="4">
        <v>1563.24415</v>
      </c>
      <c r="H3" s="4">
        <v>1092.730039055391</v>
      </c>
      <c r="I3" s="4">
        <v>1343.1629399999997</v>
      </c>
      <c r="J3" s="4">
        <v>1268.4069999999999</v>
      </c>
      <c r="K3" s="4">
        <v>1376.4072099999998</v>
      </c>
      <c r="L3" s="4">
        <v>1726.46913</v>
      </c>
      <c r="M3" s="4">
        <v>1611.1792427661428</v>
      </c>
      <c r="N3" s="4">
        <v>1422.503418177813</v>
      </c>
      <c r="O3" s="4">
        <v>1179.8180187736405</v>
      </c>
      <c r="P3" s="4">
        <v>1160.2248822103675</v>
      </c>
      <c r="Q3" s="4">
        <v>990.70156452850426</v>
      </c>
      <c r="R3" s="4">
        <v>1076.4820992420425</v>
      </c>
    </row>
    <row r="4" spans="1:18" ht="11.25" customHeight="1" x14ac:dyDescent="0.25">
      <c r="A4" s="48" t="s">
        <v>304</v>
      </c>
      <c r="B4" s="49" t="s">
        <v>305</v>
      </c>
      <c r="C4" s="3">
        <v>1002.247088521985</v>
      </c>
      <c r="D4" s="3">
        <v>930.3112000000001</v>
      </c>
      <c r="E4" s="3">
        <v>1047.6757499999999</v>
      </c>
      <c r="F4" s="3">
        <v>1036.90697</v>
      </c>
      <c r="G4" s="3">
        <v>982.42364999999984</v>
      </c>
      <c r="H4" s="3">
        <v>963.1283882961776</v>
      </c>
      <c r="I4" s="3">
        <v>1091.3499599999998</v>
      </c>
      <c r="J4" s="3">
        <v>1148.0227</v>
      </c>
      <c r="K4" s="3">
        <v>1179.26758</v>
      </c>
      <c r="L4" s="3">
        <v>1594.2573399999999</v>
      </c>
      <c r="M4" s="3">
        <v>1480.7240198225541</v>
      </c>
      <c r="N4" s="3">
        <v>1321.8324662245807</v>
      </c>
      <c r="O4" s="3">
        <v>1083.8397420916108</v>
      </c>
      <c r="P4" s="3">
        <v>1069.8363477498283</v>
      </c>
      <c r="Q4" s="3">
        <v>921.95450475600069</v>
      </c>
      <c r="R4" s="3">
        <v>1017.4021843716037</v>
      </c>
    </row>
    <row r="5" spans="1:18" ht="11.25" customHeight="1" x14ac:dyDescent="0.25">
      <c r="A5" s="50" t="s">
        <v>306</v>
      </c>
      <c r="B5" s="51" t="s">
        <v>307</v>
      </c>
      <c r="C5" s="2">
        <v>629.0055970063969</v>
      </c>
      <c r="D5" s="2">
        <v>680.33914000000004</v>
      </c>
      <c r="E5" s="2">
        <v>736.57216999999991</v>
      </c>
      <c r="F5" s="2">
        <v>725.15388000000007</v>
      </c>
      <c r="G5" s="2">
        <v>733.30138999999986</v>
      </c>
      <c r="H5" s="2">
        <v>799.46604398031536</v>
      </c>
      <c r="I5" s="2">
        <v>927.69312999999977</v>
      </c>
      <c r="J5" s="2">
        <v>997.60236000000009</v>
      </c>
      <c r="K5" s="2">
        <v>1051.2180899999998</v>
      </c>
      <c r="L5" s="2">
        <v>1400.96919</v>
      </c>
      <c r="M5" s="2">
        <v>1370.7245668860544</v>
      </c>
      <c r="N5" s="2">
        <v>1143.7882481745232</v>
      </c>
      <c r="O5" s="2">
        <v>1040.5838168322384</v>
      </c>
      <c r="P5" s="2">
        <v>1019.0504683917478</v>
      </c>
      <c r="Q5" s="2">
        <v>884.87608424518953</v>
      </c>
      <c r="R5" s="2">
        <v>948.36766910456117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29.67877</v>
      </c>
      <c r="G6" s="1">
        <v>16.884520000000002</v>
      </c>
      <c r="H6" s="1">
        <v>16.241960655470525</v>
      </c>
      <c r="I6" s="1">
        <v>23.32161</v>
      </c>
      <c r="J6" s="1">
        <v>36.087760000000003</v>
      </c>
      <c r="K6" s="1">
        <v>33.219059999999999</v>
      </c>
      <c r="L6" s="1">
        <v>23.9923</v>
      </c>
      <c r="M6" s="1">
        <v>29.036748017830245</v>
      </c>
      <c r="N6" s="1">
        <v>43.702369739464665</v>
      </c>
      <c r="O6" s="1">
        <v>48.174708956595552</v>
      </c>
      <c r="P6" s="1">
        <v>42.527668600065411</v>
      </c>
      <c r="Q6" s="1">
        <v>31.888493085056528</v>
      </c>
      <c r="R6" s="1">
        <v>43.21965722141632</v>
      </c>
    </row>
    <row r="7" spans="1:18" ht="11.25" customHeight="1" x14ac:dyDescent="0.25">
      <c r="A7" s="52" t="s">
        <v>8</v>
      </c>
      <c r="B7" s="53" t="s">
        <v>9</v>
      </c>
      <c r="C7" s="1">
        <v>0.7045781232039291</v>
      </c>
      <c r="D7" s="1">
        <v>0.70002000000000009</v>
      </c>
      <c r="E7" s="1">
        <v>1.4000300000000001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1.39055</v>
      </c>
      <c r="L7" s="1">
        <v>1.3998900000000001</v>
      </c>
      <c r="M7" s="1">
        <v>0.6926545770874426</v>
      </c>
      <c r="N7" s="1">
        <v>0.69262088448401893</v>
      </c>
      <c r="O7" s="1">
        <v>0.69273668586096659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574.70838310406748</v>
      </c>
      <c r="D8" s="1">
        <v>643.28309000000002</v>
      </c>
      <c r="E8" s="1">
        <v>691.76847999999995</v>
      </c>
      <c r="F8" s="1">
        <v>651.53324000000009</v>
      </c>
      <c r="G8" s="1">
        <v>673.46576999999991</v>
      </c>
      <c r="H8" s="1">
        <v>733.90292971383337</v>
      </c>
      <c r="I8" s="1">
        <v>837.02558999999985</v>
      </c>
      <c r="J8" s="1">
        <v>911.86806000000013</v>
      </c>
      <c r="K8" s="1">
        <v>985.6746599999999</v>
      </c>
      <c r="L8" s="1">
        <v>1344.93616</v>
      </c>
      <c r="M8" s="1">
        <v>1306.5538603427417</v>
      </c>
      <c r="N8" s="1">
        <v>1097.4117785126643</v>
      </c>
      <c r="O8" s="1">
        <v>990.8568974709126</v>
      </c>
      <c r="P8" s="1">
        <v>974.0626723940004</v>
      </c>
      <c r="Q8" s="1">
        <v>851.26954194791097</v>
      </c>
      <c r="R8" s="1">
        <v>903.35676829000784</v>
      </c>
    </row>
    <row r="9" spans="1:18" ht="11.25" customHeight="1" x14ac:dyDescent="0.25">
      <c r="A9" s="52" t="s">
        <v>12</v>
      </c>
      <c r="B9" s="53" t="s">
        <v>13</v>
      </c>
      <c r="C9" s="1">
        <v>53.592635779125573</v>
      </c>
      <c r="D9" s="1">
        <v>36.356029999999997</v>
      </c>
      <c r="E9" s="1">
        <v>43.403660000000002</v>
      </c>
      <c r="F9" s="1">
        <v>43.941870000000002</v>
      </c>
      <c r="G9" s="1">
        <v>42.951099999999997</v>
      </c>
      <c r="H9" s="1">
        <v>49.321153611011496</v>
      </c>
      <c r="I9" s="1">
        <v>67.345929999999996</v>
      </c>
      <c r="J9" s="1">
        <v>49.646539999999995</v>
      </c>
      <c r="K9" s="1">
        <v>30.933820000000001</v>
      </c>
      <c r="L9" s="1">
        <v>30.640839999999997</v>
      </c>
      <c r="M9" s="1">
        <v>34.441303948395095</v>
      </c>
      <c r="N9" s="1">
        <v>1.9814790379102958</v>
      </c>
      <c r="O9" s="1">
        <v>0.85947371886934598</v>
      </c>
      <c r="P9" s="1">
        <v>2.4601273976819638</v>
      </c>
      <c r="Q9" s="1">
        <v>1.7180492122220026</v>
      </c>
      <c r="R9" s="1">
        <v>1.7912435931369712</v>
      </c>
    </row>
    <row r="10" spans="1:18" ht="11.25" customHeight="1" x14ac:dyDescent="0.25">
      <c r="A10" s="50" t="s">
        <v>14</v>
      </c>
      <c r="B10" s="51" t="s">
        <v>15</v>
      </c>
      <c r="C10" s="2">
        <v>8.3870679675751045</v>
      </c>
      <c r="D10" s="2">
        <v>5.5956000000000001</v>
      </c>
      <c r="E10" s="2">
        <v>4.1707000000000001</v>
      </c>
      <c r="F10" s="2">
        <v>26.598979999999997</v>
      </c>
      <c r="G10" s="2">
        <v>27.301570000000002</v>
      </c>
      <c r="H10" s="2">
        <v>59.49614170774931</v>
      </c>
      <c r="I10" s="2">
        <v>57.401029999999999</v>
      </c>
      <c r="J10" s="2">
        <v>48.998870000000004</v>
      </c>
      <c r="K10" s="2">
        <v>52.500499999999995</v>
      </c>
      <c r="L10" s="2">
        <v>45.499299999999998</v>
      </c>
      <c r="M10" s="2">
        <v>39.887269549903266</v>
      </c>
      <c r="N10" s="2">
        <v>14.007279424876476</v>
      </c>
      <c r="O10" s="2">
        <v>13.997974194502742</v>
      </c>
      <c r="P10" s="2">
        <v>15.407568604165501</v>
      </c>
      <c r="Q10" s="2">
        <v>11.903943383645446</v>
      </c>
      <c r="R10" s="2">
        <v>11.180459467393831</v>
      </c>
    </row>
    <row r="11" spans="1:18" ht="11.25" customHeight="1" x14ac:dyDescent="0.25">
      <c r="A11" s="50" t="s">
        <v>308</v>
      </c>
      <c r="B11" s="51" t="s">
        <v>309</v>
      </c>
      <c r="C11" s="2">
        <v>364.85442354801296</v>
      </c>
      <c r="D11" s="2">
        <v>244.37646000000001</v>
      </c>
      <c r="E11" s="2">
        <v>306.93288000000001</v>
      </c>
      <c r="F11" s="2">
        <v>285.15411</v>
      </c>
      <c r="G11" s="2">
        <v>221.82069000000001</v>
      </c>
      <c r="H11" s="2">
        <v>104.16620260811297</v>
      </c>
      <c r="I11" s="2">
        <v>106.25579999999999</v>
      </c>
      <c r="J11" s="2">
        <v>101.42147</v>
      </c>
      <c r="K11" s="2">
        <v>75.548989999999989</v>
      </c>
      <c r="L11" s="2">
        <v>147.78885</v>
      </c>
      <c r="M11" s="2">
        <v>70.112183386596428</v>
      </c>
      <c r="N11" s="2">
        <v>164.03693862518091</v>
      </c>
      <c r="O11" s="2">
        <v>29.257951064869516</v>
      </c>
      <c r="P11" s="2">
        <v>35.378310753914917</v>
      </c>
      <c r="Q11" s="2">
        <v>25.174477127165659</v>
      </c>
      <c r="R11" s="2">
        <v>57.854055799648663</v>
      </c>
    </row>
    <row r="12" spans="1:18" ht="11.25" customHeight="1" x14ac:dyDescent="0.25">
      <c r="A12" s="52" t="s">
        <v>16</v>
      </c>
      <c r="B12" s="53" t="s">
        <v>17</v>
      </c>
      <c r="C12" s="1">
        <v>364.85442354801296</v>
      </c>
      <c r="D12" s="1">
        <v>244.37646000000001</v>
      </c>
      <c r="E12" s="1">
        <v>306.93288000000001</v>
      </c>
      <c r="F12" s="1">
        <v>285.15411</v>
      </c>
      <c r="G12" s="1">
        <v>221.82069000000001</v>
      </c>
      <c r="H12" s="1">
        <v>104.16620260811297</v>
      </c>
      <c r="I12" s="1">
        <v>106.25579999999999</v>
      </c>
      <c r="J12" s="1">
        <v>101.42147</v>
      </c>
      <c r="K12" s="1">
        <v>75.548989999999989</v>
      </c>
      <c r="L12" s="1">
        <v>147.78885</v>
      </c>
      <c r="M12" s="1">
        <v>70.112183386596428</v>
      </c>
      <c r="N12" s="1">
        <v>164.03693862518091</v>
      </c>
      <c r="O12" s="1">
        <v>29.257951064869516</v>
      </c>
      <c r="P12" s="1">
        <v>35.378310753914917</v>
      </c>
      <c r="Q12" s="1">
        <v>25.174477127165659</v>
      </c>
      <c r="R12" s="1">
        <v>57.854055799648663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741.72370452530413</v>
      </c>
      <c r="D15" s="3">
        <v>370.87682999999998</v>
      </c>
      <c r="E15" s="3">
        <v>504.06943000000001</v>
      </c>
      <c r="F15" s="3">
        <v>478.04887000000002</v>
      </c>
      <c r="G15" s="3">
        <v>580.82050000000004</v>
      </c>
      <c r="H15" s="3">
        <v>129.60165075921336</v>
      </c>
      <c r="I15" s="3">
        <v>251.81297999999998</v>
      </c>
      <c r="J15" s="3">
        <v>120.38430000000001</v>
      </c>
      <c r="K15" s="3">
        <v>197.13962999999998</v>
      </c>
      <c r="L15" s="3">
        <v>132.21179000000001</v>
      </c>
      <c r="M15" s="3">
        <v>130.45522294358869</v>
      </c>
      <c r="N15" s="3">
        <v>100.67095195323236</v>
      </c>
      <c r="O15" s="3">
        <v>95.978276682029588</v>
      </c>
      <c r="P15" s="3">
        <v>90.388534460539134</v>
      </c>
      <c r="Q15" s="3">
        <v>68.747059772503604</v>
      </c>
      <c r="R15" s="3">
        <v>59.079914870438976</v>
      </c>
    </row>
    <row r="16" spans="1:18" ht="11.25" customHeight="1" x14ac:dyDescent="0.25">
      <c r="A16" s="50" t="s">
        <v>22</v>
      </c>
      <c r="B16" s="51" t="s">
        <v>23</v>
      </c>
      <c r="C16" s="2">
        <v>564.68482003929682</v>
      </c>
      <c r="D16" s="2">
        <v>194.52466999999999</v>
      </c>
      <c r="E16" s="2">
        <v>365.00531999999998</v>
      </c>
      <c r="F16" s="2">
        <v>419.63328000000001</v>
      </c>
      <c r="G16" s="2">
        <v>533.28611000000001</v>
      </c>
      <c r="H16" s="2">
        <v>88.995898271163483</v>
      </c>
      <c r="I16" s="2">
        <v>190.91804999999997</v>
      </c>
      <c r="J16" s="2">
        <v>70.888410000000007</v>
      </c>
      <c r="K16" s="2">
        <v>100.20536000000001</v>
      </c>
      <c r="L16" s="2">
        <v>39.208350000000003</v>
      </c>
      <c r="M16" s="2">
        <v>66.018648335572664</v>
      </c>
      <c r="N16" s="2">
        <v>39.726464056075933</v>
      </c>
      <c r="O16" s="2">
        <v>35.004514489416657</v>
      </c>
      <c r="P16" s="2">
        <v>33.509165616960409</v>
      </c>
      <c r="Q16" s="2">
        <v>41.424753704250051</v>
      </c>
      <c r="R16" s="2">
        <v>37.369464865101548</v>
      </c>
    </row>
    <row r="17" spans="1:18" ht="11.25" customHeight="1" x14ac:dyDescent="0.25">
      <c r="A17" s="55" t="s">
        <v>25</v>
      </c>
      <c r="B17" s="51" t="s">
        <v>26</v>
      </c>
      <c r="C17" s="2">
        <v>4.3265124127156973</v>
      </c>
      <c r="D17" s="2">
        <v>5.39534</v>
      </c>
      <c r="E17" s="2">
        <v>2.3996900000000001</v>
      </c>
      <c r="F17" s="2">
        <v>2.4497200000000001</v>
      </c>
      <c r="G17" s="2">
        <v>2.5981300000000003</v>
      </c>
      <c r="H17" s="2">
        <v>2.8671244071698547</v>
      </c>
      <c r="I17" s="2">
        <v>2.4989300000000001</v>
      </c>
      <c r="J17" s="2">
        <v>2.19984</v>
      </c>
      <c r="K17" s="2">
        <v>2.8742800000000002</v>
      </c>
      <c r="L17" s="2">
        <v>3.2004000000000001</v>
      </c>
      <c r="M17" s="2">
        <v>3.7667453235592916</v>
      </c>
      <c r="N17" s="2">
        <v>4.108099721401878</v>
      </c>
      <c r="O17" s="2">
        <v>6.0422078540046442</v>
      </c>
      <c r="P17" s="2">
        <v>4.814389500975901</v>
      </c>
      <c r="Q17" s="2">
        <v>4.8721556002044606</v>
      </c>
      <c r="R17" s="2">
        <v>3.5598541947897666</v>
      </c>
    </row>
    <row r="18" spans="1:18" ht="11.25" customHeight="1" x14ac:dyDescent="0.25">
      <c r="A18" s="56" t="s">
        <v>312</v>
      </c>
      <c r="B18" s="51" t="s">
        <v>24</v>
      </c>
      <c r="C18" s="2">
        <v>167.19485620155567</v>
      </c>
      <c r="D18" s="2">
        <v>165.75756000000001</v>
      </c>
      <c r="E18" s="2">
        <v>132.86214000000001</v>
      </c>
      <c r="F18" s="2">
        <v>53.982509999999991</v>
      </c>
      <c r="G18" s="2">
        <v>42.055019999999999</v>
      </c>
      <c r="H18" s="2">
        <v>35.828845420300468</v>
      </c>
      <c r="I18" s="2">
        <v>55.988010000000003</v>
      </c>
      <c r="J18" s="2">
        <v>42.501510000000003</v>
      </c>
      <c r="K18" s="2">
        <v>87.395779999999988</v>
      </c>
      <c r="L18" s="2">
        <v>82.11596999999999</v>
      </c>
      <c r="M18" s="2">
        <v>53.026741997928077</v>
      </c>
      <c r="N18" s="2">
        <v>47.760506146918644</v>
      </c>
      <c r="O18" s="2">
        <v>43.466591759819231</v>
      </c>
      <c r="P18" s="2">
        <v>39.645401155308868</v>
      </c>
      <c r="Q18" s="2">
        <v>10.509180060206941</v>
      </c>
      <c r="R18" s="2">
        <v>10.985490928442426</v>
      </c>
    </row>
    <row r="19" spans="1:18" ht="11.25" customHeight="1" x14ac:dyDescent="0.25">
      <c r="A19" s="55" t="s">
        <v>27</v>
      </c>
      <c r="B19" s="51" t="s">
        <v>28</v>
      </c>
      <c r="C19" s="2">
        <v>5.5175158717359052</v>
      </c>
      <c r="D19" s="2">
        <v>5.1992599999999998</v>
      </c>
      <c r="E19" s="2">
        <v>3.8022800000000001</v>
      </c>
      <c r="F19" s="2">
        <v>1.98336</v>
      </c>
      <c r="G19" s="2">
        <v>2.88124</v>
      </c>
      <c r="H19" s="2">
        <v>1.9097826605795611</v>
      </c>
      <c r="I19" s="2">
        <v>2.4079899999999999</v>
      </c>
      <c r="J19" s="2">
        <v>4.7945399999999996</v>
      </c>
      <c r="K19" s="2">
        <v>6.6642100000000006</v>
      </c>
      <c r="L19" s="2">
        <v>7.6870700000000003</v>
      </c>
      <c r="M19" s="2">
        <v>7.6430872865286617</v>
      </c>
      <c r="N19" s="2">
        <v>9.075882028835899</v>
      </c>
      <c r="O19" s="2">
        <v>11.464962578789061</v>
      </c>
      <c r="P19" s="2">
        <v>12.419578187293954</v>
      </c>
      <c r="Q19" s="2">
        <v>11.940970407842151</v>
      </c>
      <c r="R19" s="2">
        <v>7.1651048821052399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23877.916778311606</v>
      </c>
      <c r="D21" s="4">
        <v>26349.575491408061</v>
      </c>
      <c r="E21" s="4">
        <v>24387.710929406945</v>
      </c>
      <c r="F21" s="4">
        <v>25314.90162966762</v>
      </c>
      <c r="G21" s="4">
        <v>24870.588631428283</v>
      </c>
      <c r="H21" s="4">
        <v>24713.811168300803</v>
      </c>
      <c r="I21" s="4">
        <v>23425.534820193101</v>
      </c>
      <c r="J21" s="4">
        <v>19613.642037976151</v>
      </c>
      <c r="K21" s="4">
        <v>22018.39018098321</v>
      </c>
      <c r="L21" s="4">
        <v>20356.800520133191</v>
      </c>
      <c r="M21" s="4">
        <v>20121.565600192193</v>
      </c>
      <c r="N21" s="4">
        <v>18286.617041594141</v>
      </c>
      <c r="O21" s="4">
        <v>17506.837066392265</v>
      </c>
      <c r="P21" s="4">
        <v>17819.705438291388</v>
      </c>
      <c r="Q21" s="4">
        <v>16542.195634576594</v>
      </c>
      <c r="R21" s="4">
        <v>16355.101412386306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23877.916778311606</v>
      </c>
      <c r="D30" s="3">
        <v>26349.575491408061</v>
      </c>
      <c r="E30" s="3">
        <v>24387.710929406945</v>
      </c>
      <c r="F30" s="3">
        <v>25314.90162966762</v>
      </c>
      <c r="G30" s="3">
        <v>24870.588631428283</v>
      </c>
      <c r="H30" s="3">
        <v>24713.811168300803</v>
      </c>
      <c r="I30" s="3">
        <v>23425.534820193101</v>
      </c>
      <c r="J30" s="3">
        <v>19613.642037976151</v>
      </c>
      <c r="K30" s="3">
        <v>22018.39018098321</v>
      </c>
      <c r="L30" s="3">
        <v>20356.800520133191</v>
      </c>
      <c r="M30" s="3">
        <v>20121.565600192193</v>
      </c>
      <c r="N30" s="3">
        <v>18286.617041594141</v>
      </c>
      <c r="O30" s="3">
        <v>17506.837066392265</v>
      </c>
      <c r="P30" s="3">
        <v>17819.705438291388</v>
      </c>
      <c r="Q30" s="3">
        <v>16542.195634576594</v>
      </c>
      <c r="R30" s="3">
        <v>16355.101412386306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1929.8112474335778</v>
      </c>
      <c r="D34" s="2">
        <v>2224.2206421082869</v>
      </c>
      <c r="E34" s="2">
        <v>2043.3666559624078</v>
      </c>
      <c r="F34" s="2">
        <v>2419.0585825617914</v>
      </c>
      <c r="G34" s="2">
        <v>2559.3158833390698</v>
      </c>
      <c r="H34" s="2">
        <v>2651.1423397141716</v>
      </c>
      <c r="I34" s="2">
        <v>2301.2265541000002</v>
      </c>
      <c r="J34" s="2">
        <v>2280.4046363499997</v>
      </c>
      <c r="K34" s="2">
        <v>2275.0682711000004</v>
      </c>
      <c r="L34" s="2">
        <v>2226.5941673499997</v>
      </c>
      <c r="M34" s="2">
        <v>2222.0535961564101</v>
      </c>
      <c r="N34" s="2">
        <v>1968.2690693788961</v>
      </c>
      <c r="O34" s="2">
        <v>1891.3299837956599</v>
      </c>
      <c r="P34" s="2">
        <v>1822.232278364869</v>
      </c>
      <c r="Q34" s="2">
        <v>1879.5676501741978</v>
      </c>
      <c r="R34" s="2">
        <v>1998.6245915593838</v>
      </c>
    </row>
    <row r="35" spans="1:18" ht="11.25" customHeight="1" x14ac:dyDescent="0.25">
      <c r="A35" s="50" t="s">
        <v>324</v>
      </c>
      <c r="B35" s="51" t="s">
        <v>325</v>
      </c>
      <c r="C35" s="2">
        <v>171.52740686940109</v>
      </c>
      <c r="D35" s="2">
        <v>210.05430000000001</v>
      </c>
      <c r="E35" s="2">
        <v>160.73278999999999</v>
      </c>
      <c r="F35" s="2">
        <v>176.46269000000001</v>
      </c>
      <c r="G35" s="2">
        <v>186.10682999999952</v>
      </c>
      <c r="H35" s="2">
        <v>234.24187688597556</v>
      </c>
      <c r="I35" s="2">
        <v>202.1371299999993</v>
      </c>
      <c r="J35" s="2">
        <v>231.67476999999991</v>
      </c>
      <c r="K35" s="2">
        <v>182.46141999999892</v>
      </c>
      <c r="L35" s="2">
        <v>152.21652999999915</v>
      </c>
      <c r="M35" s="2">
        <v>155.39161067116802</v>
      </c>
      <c r="N35" s="2">
        <v>195.94889998545247</v>
      </c>
      <c r="O35" s="2">
        <v>312.36444741206594</v>
      </c>
      <c r="P35" s="2">
        <v>193.13725123234121</v>
      </c>
      <c r="Q35" s="2">
        <v>187.99980489788337</v>
      </c>
      <c r="R35" s="2">
        <v>167.75012017609717</v>
      </c>
    </row>
    <row r="36" spans="1:18" ht="11.25" customHeight="1" x14ac:dyDescent="0.25">
      <c r="A36" s="57" t="s">
        <v>47</v>
      </c>
      <c r="B36" s="53" t="s">
        <v>48</v>
      </c>
      <c r="C36" s="1">
        <v>171.52740686940109</v>
      </c>
      <c r="D36" s="1">
        <v>210.05430000000001</v>
      </c>
      <c r="E36" s="1">
        <v>160.73278999999999</v>
      </c>
      <c r="F36" s="1">
        <v>176.46269000000001</v>
      </c>
      <c r="G36" s="1">
        <v>186.10682999999952</v>
      </c>
      <c r="H36" s="1">
        <v>234.24187688597556</v>
      </c>
      <c r="I36" s="1">
        <v>202.1371299999993</v>
      </c>
      <c r="J36" s="1">
        <v>231.67476999999991</v>
      </c>
      <c r="K36" s="1">
        <v>182.46141999999892</v>
      </c>
      <c r="L36" s="1">
        <v>152.21652999999915</v>
      </c>
      <c r="M36" s="1">
        <v>155.39161067116802</v>
      </c>
      <c r="N36" s="1">
        <v>195.94889998545247</v>
      </c>
      <c r="O36" s="1">
        <v>312.36444741206594</v>
      </c>
      <c r="P36" s="1">
        <v>193.13725123234121</v>
      </c>
      <c r="Q36" s="1">
        <v>187.99980489788337</v>
      </c>
      <c r="R36" s="1">
        <v>167.75012017609717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921.29464765241755</v>
      </c>
      <c r="D38" s="2">
        <v>761.41946999999959</v>
      </c>
      <c r="E38" s="2">
        <v>715.99563999999987</v>
      </c>
      <c r="F38" s="2">
        <v>815.80808999999931</v>
      </c>
      <c r="G38" s="2">
        <v>821.06137999999942</v>
      </c>
      <c r="H38" s="2">
        <v>787.88406040186828</v>
      </c>
      <c r="I38" s="2">
        <v>745.61783999999989</v>
      </c>
      <c r="J38" s="2">
        <v>704.69670999999983</v>
      </c>
      <c r="K38" s="2">
        <v>695.18622000000005</v>
      </c>
      <c r="L38" s="2">
        <v>676.71944000000008</v>
      </c>
      <c r="M38" s="2">
        <v>684.93589130580938</v>
      </c>
      <c r="N38" s="2">
        <v>744.02995480014147</v>
      </c>
      <c r="O38" s="2">
        <v>655.01089031158631</v>
      </c>
      <c r="P38" s="2">
        <v>642.68574435467303</v>
      </c>
      <c r="Q38" s="2">
        <v>623.2658705984303</v>
      </c>
      <c r="R38" s="2">
        <v>620.1860121962236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864.74133006157172</v>
      </c>
      <c r="D40" s="1">
        <v>709.00355999999954</v>
      </c>
      <c r="E40" s="1">
        <v>655.3863399999999</v>
      </c>
      <c r="F40" s="1">
        <v>754.21021999999925</v>
      </c>
      <c r="G40" s="1">
        <v>753.99407999999937</v>
      </c>
      <c r="H40" s="1">
        <v>745.41573084595439</v>
      </c>
      <c r="I40" s="1">
        <v>711.29801999999984</v>
      </c>
      <c r="J40" s="1">
        <v>674.59186999999986</v>
      </c>
      <c r="K40" s="1">
        <v>672.50117</v>
      </c>
      <c r="L40" s="1">
        <v>652.00020000000006</v>
      </c>
      <c r="M40" s="1">
        <v>667.45235114460309</v>
      </c>
      <c r="N40" s="1">
        <v>731.70541863821484</v>
      </c>
      <c r="O40" s="1">
        <v>639.55770932451412</v>
      </c>
      <c r="P40" s="1">
        <v>625.20227714350187</v>
      </c>
      <c r="Q40" s="1">
        <v>610.94141534217829</v>
      </c>
      <c r="R40" s="1">
        <v>601.69933271584091</v>
      </c>
    </row>
    <row r="41" spans="1:18" ht="11.25" customHeight="1" x14ac:dyDescent="0.25">
      <c r="A41" s="52" t="s">
        <v>51</v>
      </c>
      <c r="B41" s="53" t="s">
        <v>52</v>
      </c>
      <c r="C41" s="1">
        <v>56.553317590845786</v>
      </c>
      <c r="D41" s="1">
        <v>52.415909999999997</v>
      </c>
      <c r="E41" s="1">
        <v>60.609299999999998</v>
      </c>
      <c r="F41" s="1">
        <v>61.59787</v>
      </c>
      <c r="G41" s="1">
        <v>67.067299999999989</v>
      </c>
      <c r="H41" s="1">
        <v>42.468329555913868</v>
      </c>
      <c r="I41" s="1">
        <v>34.31982</v>
      </c>
      <c r="J41" s="1">
        <v>30.104840000000003</v>
      </c>
      <c r="K41" s="1">
        <v>22.68505</v>
      </c>
      <c r="L41" s="1">
        <v>24.719239999999999</v>
      </c>
      <c r="M41" s="1">
        <v>17.483540161206328</v>
      </c>
      <c r="N41" s="1">
        <v>12.324536161926678</v>
      </c>
      <c r="O41" s="1">
        <v>15.453180987072132</v>
      </c>
      <c r="P41" s="1">
        <v>17.483467211171217</v>
      </c>
      <c r="Q41" s="1">
        <v>12.324455256251957</v>
      </c>
      <c r="R41" s="1">
        <v>18.486679480382676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19734.784816109222</v>
      </c>
      <c r="D43" s="2">
        <v>21913.712689299773</v>
      </c>
      <c r="E43" s="2">
        <v>20430.92110344454</v>
      </c>
      <c r="F43" s="2">
        <v>20811.97341710583</v>
      </c>
      <c r="G43" s="2">
        <v>20269.960598089216</v>
      </c>
      <c r="H43" s="2">
        <v>20056.332204819351</v>
      </c>
      <c r="I43" s="2">
        <v>19301.804266093102</v>
      </c>
      <c r="J43" s="2">
        <v>15776.87993162615</v>
      </c>
      <c r="K43" s="2">
        <v>18281.10611988321</v>
      </c>
      <c r="L43" s="2">
        <v>16707.683682783194</v>
      </c>
      <c r="M43" s="2">
        <v>16490.922659346732</v>
      </c>
      <c r="N43" s="2">
        <v>14902.778928122274</v>
      </c>
      <c r="O43" s="2">
        <v>14336.868920198958</v>
      </c>
      <c r="P43" s="2">
        <v>14917.07476155348</v>
      </c>
      <c r="Q43" s="2">
        <v>13585.768944836975</v>
      </c>
      <c r="R43" s="2">
        <v>13280.391638937872</v>
      </c>
    </row>
    <row r="44" spans="1:18" ht="11.25" customHeight="1" x14ac:dyDescent="0.25">
      <c r="A44" s="50" t="s">
        <v>328</v>
      </c>
      <c r="B44" s="51" t="s">
        <v>61</v>
      </c>
      <c r="C44" s="2">
        <v>1090.0927328742396</v>
      </c>
      <c r="D44" s="2">
        <v>1156.1011300000002</v>
      </c>
      <c r="E44" s="2">
        <v>1008.87276</v>
      </c>
      <c r="F44" s="2">
        <v>1030.80215</v>
      </c>
      <c r="G44" s="2">
        <v>972.529</v>
      </c>
      <c r="H44" s="2">
        <v>971.62374748085915</v>
      </c>
      <c r="I44" s="2">
        <v>832.17186000000015</v>
      </c>
      <c r="J44" s="2">
        <v>615.23554999999999</v>
      </c>
      <c r="K44" s="2">
        <v>579.11797999999999</v>
      </c>
      <c r="L44" s="2">
        <v>591.28671999999995</v>
      </c>
      <c r="M44" s="2">
        <v>562.72053935158124</v>
      </c>
      <c r="N44" s="2">
        <v>474.82588246906187</v>
      </c>
      <c r="O44" s="2">
        <v>310.49852194590716</v>
      </c>
      <c r="P44" s="2">
        <v>244.57540278602548</v>
      </c>
      <c r="Q44" s="2">
        <v>257.9503342020646</v>
      </c>
      <c r="R44" s="2">
        <v>278.0218024232222</v>
      </c>
    </row>
    <row r="45" spans="1:18" ht="11.25" customHeight="1" x14ac:dyDescent="0.25">
      <c r="A45" s="50" t="s">
        <v>329</v>
      </c>
      <c r="B45" s="51" t="s">
        <v>330</v>
      </c>
      <c r="C45" s="2">
        <v>30.405927372748749</v>
      </c>
      <c r="D45" s="2">
        <v>84.067260000000005</v>
      </c>
      <c r="E45" s="2">
        <v>27.82198</v>
      </c>
      <c r="F45" s="2">
        <v>60.796700000000001</v>
      </c>
      <c r="G45" s="2">
        <v>61.614940000000004</v>
      </c>
      <c r="H45" s="2">
        <v>12.58693899857985</v>
      </c>
      <c r="I45" s="2">
        <v>42.577169999999995</v>
      </c>
      <c r="J45" s="2">
        <v>4.7504400000000002</v>
      </c>
      <c r="K45" s="2">
        <v>5.45017</v>
      </c>
      <c r="L45" s="2">
        <v>2.2999800000000001</v>
      </c>
      <c r="M45" s="2">
        <v>5.5413033604925195</v>
      </c>
      <c r="N45" s="2">
        <v>0.76430683831689428</v>
      </c>
      <c r="O45" s="2">
        <v>0.76430272808772826</v>
      </c>
      <c r="P45" s="2">
        <v>0</v>
      </c>
      <c r="Q45" s="2">
        <v>7.6430298670402514</v>
      </c>
      <c r="R45" s="2">
        <v>10.127247093506705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4.5858233744638346</v>
      </c>
      <c r="D49" s="1">
        <v>4.5998599999999996</v>
      </c>
      <c r="E49" s="1">
        <v>3.8000500000000001</v>
      </c>
      <c r="F49" s="1">
        <v>4.6001099999999999</v>
      </c>
      <c r="G49" s="1">
        <v>4.6000699999999997</v>
      </c>
      <c r="H49" s="1">
        <v>5.3260698180444184</v>
      </c>
      <c r="I49" s="1">
        <v>3.8001</v>
      </c>
      <c r="J49" s="1">
        <v>3.84971</v>
      </c>
      <c r="K49" s="1">
        <v>4.5491799999999998</v>
      </c>
      <c r="L49" s="1">
        <v>2.2999800000000001</v>
      </c>
      <c r="M49" s="1">
        <v>3.0572515678716887</v>
      </c>
      <c r="N49" s="1">
        <v>0.76430683831689428</v>
      </c>
      <c r="O49" s="1">
        <v>0.76430272808772826</v>
      </c>
      <c r="P49" s="1">
        <v>0</v>
      </c>
      <c r="Q49" s="1">
        <v>7.6430298670402514</v>
      </c>
      <c r="R49" s="1">
        <v>1.5286610022274858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25.820103998284914</v>
      </c>
      <c r="D51" s="1">
        <v>79.467399999999998</v>
      </c>
      <c r="E51" s="1">
        <v>24.021930000000001</v>
      </c>
      <c r="F51" s="1">
        <v>56.19659</v>
      </c>
      <c r="G51" s="1">
        <v>57.014870000000002</v>
      </c>
      <c r="H51" s="1">
        <v>7.2608691805354315</v>
      </c>
      <c r="I51" s="1">
        <v>38.777069999999995</v>
      </c>
      <c r="J51" s="1">
        <v>0.90073000000000003</v>
      </c>
      <c r="K51" s="1">
        <v>0.90098999999999996</v>
      </c>
      <c r="L51" s="1">
        <v>0</v>
      </c>
      <c r="M51" s="1">
        <v>2.4840517926208308</v>
      </c>
      <c r="N51" s="1">
        <v>0</v>
      </c>
      <c r="O51" s="1">
        <v>0</v>
      </c>
      <c r="P51" s="1">
        <v>0</v>
      </c>
      <c r="Q51" s="1">
        <v>0</v>
      </c>
      <c r="R51" s="1">
        <v>8.5985860912792198</v>
      </c>
    </row>
    <row r="52" spans="1:18" ht="11.25" customHeight="1" x14ac:dyDescent="0.25">
      <c r="A52" s="46" t="s">
        <v>74</v>
      </c>
      <c r="B52" s="47" t="s">
        <v>75</v>
      </c>
      <c r="C52" s="4">
        <v>40955.525400800776</v>
      </c>
      <c r="D52" s="4">
        <v>42812.498650000001</v>
      </c>
      <c r="E52" s="4">
        <v>40183.29898</v>
      </c>
      <c r="F52" s="4">
        <v>42300.761679999989</v>
      </c>
      <c r="G52" s="4">
        <v>43981.453341956862</v>
      </c>
      <c r="H52" s="4">
        <v>49030.597481946817</v>
      </c>
      <c r="I52" s="4">
        <v>51915.451019999993</v>
      </c>
      <c r="J52" s="4">
        <v>46640.56568</v>
      </c>
      <c r="K52" s="4">
        <v>51437.573940000002</v>
      </c>
      <c r="L52" s="4">
        <v>48580.833729999991</v>
      </c>
      <c r="M52" s="4">
        <v>53228.306909500803</v>
      </c>
      <c r="N52" s="4">
        <v>46205.342993106155</v>
      </c>
      <c r="O52" s="4">
        <v>48227.979347636043</v>
      </c>
      <c r="P52" s="4">
        <v>49918.22556683435</v>
      </c>
      <c r="Q52" s="4">
        <v>42675.868580592905</v>
      </c>
      <c r="R52" s="4">
        <v>45438.964238790701</v>
      </c>
    </row>
    <row r="53" spans="1:18" ht="11.25" customHeight="1" x14ac:dyDescent="0.25">
      <c r="A53" s="48" t="s">
        <v>76</v>
      </c>
      <c r="B53" s="49" t="s">
        <v>77</v>
      </c>
      <c r="C53" s="3">
        <v>40894.388447991318</v>
      </c>
      <c r="D53" s="3">
        <v>42792.55472</v>
      </c>
      <c r="E53" s="3">
        <v>40165.198770000003</v>
      </c>
      <c r="F53" s="3">
        <v>42280.772829999987</v>
      </c>
      <c r="G53" s="3">
        <v>43960.23076195686</v>
      </c>
      <c r="H53" s="3">
        <v>49005.022797372949</v>
      </c>
      <c r="I53" s="3">
        <v>51890.712179999995</v>
      </c>
      <c r="J53" s="3">
        <v>46614.695610000002</v>
      </c>
      <c r="K53" s="3">
        <v>51410.732950000005</v>
      </c>
      <c r="L53" s="3">
        <v>48555.536449999992</v>
      </c>
      <c r="M53" s="3">
        <v>53191.157449966231</v>
      </c>
      <c r="N53" s="3">
        <v>46197.694948515811</v>
      </c>
      <c r="O53" s="3">
        <v>48222.535489290596</v>
      </c>
      <c r="P53" s="3">
        <v>49913.8115023133</v>
      </c>
      <c r="Q53" s="3">
        <v>42671.892726485021</v>
      </c>
      <c r="R53" s="3">
        <v>45435.644281756504</v>
      </c>
    </row>
    <row r="54" spans="1:18" ht="11.25" customHeight="1" x14ac:dyDescent="0.25">
      <c r="A54" s="48" t="s">
        <v>331</v>
      </c>
      <c r="B54" s="49" t="s">
        <v>332</v>
      </c>
      <c r="C54" s="3">
        <v>61.13695280946024</v>
      </c>
      <c r="D54" s="3">
        <v>19.943930000000002</v>
      </c>
      <c r="E54" s="3">
        <v>18.100210000000001</v>
      </c>
      <c r="F54" s="3">
        <v>19.988849999999996</v>
      </c>
      <c r="G54" s="3">
        <v>21.222580000000001</v>
      </c>
      <c r="H54" s="3">
        <v>25.574684573871444</v>
      </c>
      <c r="I54" s="3">
        <v>24.738840000000003</v>
      </c>
      <c r="J54" s="3">
        <v>25.870070000000005</v>
      </c>
      <c r="K54" s="3">
        <v>26.840989999999998</v>
      </c>
      <c r="L54" s="3">
        <v>25.297280000000004</v>
      </c>
      <c r="M54" s="3">
        <v>37.149459534569743</v>
      </c>
      <c r="N54" s="3">
        <v>7.6480445903449477</v>
      </c>
      <c r="O54" s="3">
        <v>5.4438583454435028</v>
      </c>
      <c r="P54" s="3">
        <v>4.4140645210471012</v>
      </c>
      <c r="Q54" s="3">
        <v>3.9758541078863368</v>
      </c>
      <c r="R54" s="3">
        <v>3.3199570341945908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0.29998999999999998</v>
      </c>
      <c r="K55" s="2">
        <v>0</v>
      </c>
      <c r="L55" s="2">
        <v>0</v>
      </c>
      <c r="M55" s="2">
        <v>2.3884380399867792E-2</v>
      </c>
      <c r="N55" s="2">
        <v>2.3883703864503721E-2</v>
      </c>
      <c r="O55" s="2">
        <v>2.3884550099609724E-2</v>
      </c>
      <c r="P55" s="2">
        <v>0</v>
      </c>
      <c r="Q55" s="2">
        <v>2.3884589662750023E-2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61.13695280946024</v>
      </c>
      <c r="D57" s="2">
        <v>19.943930000000002</v>
      </c>
      <c r="E57" s="2">
        <v>18.100210000000001</v>
      </c>
      <c r="F57" s="2">
        <v>19.988849999999996</v>
      </c>
      <c r="G57" s="2">
        <v>21.222580000000001</v>
      </c>
      <c r="H57" s="2">
        <v>25.574684573871444</v>
      </c>
      <c r="I57" s="2">
        <v>24.738840000000003</v>
      </c>
      <c r="J57" s="2">
        <v>25.570080000000004</v>
      </c>
      <c r="K57" s="2">
        <v>26.840989999999998</v>
      </c>
      <c r="L57" s="2">
        <v>25.297280000000004</v>
      </c>
      <c r="M57" s="2">
        <v>37.125575154169873</v>
      </c>
      <c r="N57" s="2">
        <v>7.6241608864804435</v>
      </c>
      <c r="O57" s="2">
        <v>5.4199737953438927</v>
      </c>
      <c r="P57" s="2">
        <v>4.4140645210471012</v>
      </c>
      <c r="Q57" s="2">
        <v>3.9519695182235868</v>
      </c>
      <c r="R57" s="2">
        <v>3.3199570341945908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8265.6992717790672</v>
      </c>
      <c r="D60" s="4">
        <v>8738.4336610772152</v>
      </c>
      <c r="E60" s="4">
        <v>8311.1342516320001</v>
      </c>
      <c r="F60" s="4">
        <v>10846.405254439669</v>
      </c>
      <c r="G60" s="4">
        <v>11185.215739857606</v>
      </c>
      <c r="H60" s="4">
        <v>11233.593521881792</v>
      </c>
      <c r="I60" s="4">
        <v>11013.905051413756</v>
      </c>
      <c r="J60" s="4">
        <v>10360.351362033047</v>
      </c>
      <c r="K60" s="4">
        <v>11113.587572379991</v>
      </c>
      <c r="L60" s="4">
        <v>10982.932549704574</v>
      </c>
      <c r="M60" s="4">
        <v>12909.09702487844</v>
      </c>
      <c r="N60" s="4">
        <v>10701.988202465505</v>
      </c>
      <c r="O60" s="4">
        <v>10823.84528721917</v>
      </c>
      <c r="P60" s="4">
        <v>9699.2665272358536</v>
      </c>
      <c r="Q60" s="4">
        <v>9325.0736510543466</v>
      </c>
      <c r="R60" s="4">
        <v>9206.1857259959543</v>
      </c>
    </row>
    <row r="61" spans="1:18" ht="11.25" customHeight="1" x14ac:dyDescent="0.25">
      <c r="A61" s="46" t="s">
        <v>89</v>
      </c>
      <c r="B61" s="47" t="s">
        <v>90</v>
      </c>
      <c r="C61" s="4">
        <v>1320.0778231637009</v>
      </c>
      <c r="D61" s="4">
        <v>1459.2448200000001</v>
      </c>
      <c r="E61" s="4">
        <v>1532.1622100000002</v>
      </c>
      <c r="F61" s="4">
        <v>1934.9461100000003</v>
      </c>
      <c r="G61" s="4">
        <v>2093.9908600000003</v>
      </c>
      <c r="H61" s="4">
        <v>2104.7012291479264</v>
      </c>
      <c r="I61" s="4">
        <v>2224.9374100000005</v>
      </c>
      <c r="J61" s="4">
        <v>2555.1921199999997</v>
      </c>
      <c r="K61" s="4">
        <v>2480.7064399999999</v>
      </c>
      <c r="L61" s="4">
        <v>2808.7882299999997</v>
      </c>
      <c r="M61" s="4">
        <v>2880.2473687783627</v>
      </c>
      <c r="N61" s="4">
        <v>2946.1632847905817</v>
      </c>
      <c r="O61" s="4">
        <v>3410.8721461277187</v>
      </c>
      <c r="P61" s="4">
        <v>3602.79664298134</v>
      </c>
      <c r="Q61" s="4">
        <v>4303.9569096674704</v>
      </c>
      <c r="R61" s="4">
        <v>5038.7750152379849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60.165266713288773</v>
      </c>
      <c r="D64" s="3">
        <v>63.362430000000003</v>
      </c>
      <c r="E64" s="3">
        <v>68.263540000000006</v>
      </c>
      <c r="F64" s="3">
        <v>77.031399999999991</v>
      </c>
      <c r="G64" s="3">
        <v>83.190379999999962</v>
      </c>
      <c r="H64" s="3">
        <v>88.564218369976686</v>
      </c>
      <c r="I64" s="3">
        <v>94.016080000000642</v>
      </c>
      <c r="J64" s="3">
        <v>115.54493000000002</v>
      </c>
      <c r="K64" s="3">
        <v>135.0754</v>
      </c>
      <c r="L64" s="3">
        <v>139.60531</v>
      </c>
      <c r="M64" s="3">
        <v>186.06037494007373</v>
      </c>
      <c r="N64" s="3">
        <v>201.84913710449865</v>
      </c>
      <c r="O64" s="3">
        <v>223.17411708916831</v>
      </c>
      <c r="P64" s="3">
        <v>234.85687000168434</v>
      </c>
      <c r="Q64" s="3">
        <v>255.48624228670684</v>
      </c>
      <c r="R64" s="3">
        <v>263.2318994399219</v>
      </c>
    </row>
    <row r="65" spans="1:18" ht="11.25" customHeight="1" x14ac:dyDescent="0.25">
      <c r="A65" s="50" t="s">
        <v>95</v>
      </c>
      <c r="B65" s="51" t="s">
        <v>96</v>
      </c>
      <c r="C65" s="2">
        <v>60.165266713288773</v>
      </c>
      <c r="D65" s="2">
        <v>63.362430000000003</v>
      </c>
      <c r="E65" s="2">
        <v>68.263540000000006</v>
      </c>
      <c r="F65" s="2">
        <v>77.031399999999991</v>
      </c>
      <c r="G65" s="2">
        <v>83.190379999999962</v>
      </c>
      <c r="H65" s="2">
        <v>88.564218369976686</v>
      </c>
      <c r="I65" s="2">
        <v>94.016080000000642</v>
      </c>
      <c r="J65" s="2">
        <v>115.54493000000002</v>
      </c>
      <c r="K65" s="2">
        <v>135.0754</v>
      </c>
      <c r="L65" s="2">
        <v>139.60531</v>
      </c>
      <c r="M65" s="2">
        <v>186.06037494007373</v>
      </c>
      <c r="N65" s="2">
        <v>201.84913710449865</v>
      </c>
      <c r="O65" s="2">
        <v>223.17411708916831</v>
      </c>
      <c r="P65" s="2">
        <v>234.85687000168434</v>
      </c>
      <c r="Q65" s="2">
        <v>255.48624228670684</v>
      </c>
      <c r="R65" s="2">
        <v>263.2318994399219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1036.0663500098472</v>
      </c>
      <c r="D68" s="3">
        <v>1172.2920600000002</v>
      </c>
      <c r="E68" s="3">
        <v>1231.5671900000002</v>
      </c>
      <c r="F68" s="3">
        <v>1589.8157600000002</v>
      </c>
      <c r="G68" s="3">
        <v>1755.6893400000001</v>
      </c>
      <c r="H68" s="3">
        <v>1722.5814569347417</v>
      </c>
      <c r="I68" s="3">
        <v>1839.3910700000001</v>
      </c>
      <c r="J68" s="3">
        <v>2146.0274299999996</v>
      </c>
      <c r="K68" s="3">
        <v>2035.42634</v>
      </c>
      <c r="L68" s="3">
        <v>2352.2381799999998</v>
      </c>
      <c r="M68" s="3">
        <v>2421.5924728835589</v>
      </c>
      <c r="N68" s="3">
        <v>2458.4849975059346</v>
      </c>
      <c r="O68" s="3">
        <v>2901.5265451013256</v>
      </c>
      <c r="P68" s="3">
        <v>3070.1728412804641</v>
      </c>
      <c r="Q68" s="3">
        <v>3797.6111965604259</v>
      </c>
      <c r="R68" s="3">
        <v>4542.2157633813185</v>
      </c>
    </row>
    <row r="69" spans="1:18" ht="11.25" customHeight="1" x14ac:dyDescent="0.25">
      <c r="A69" s="50" t="s">
        <v>559</v>
      </c>
      <c r="B69" s="51" t="s">
        <v>101</v>
      </c>
      <c r="C69" s="2">
        <v>618.42039394141625</v>
      </c>
      <c r="D69" s="2">
        <v>707.29502000000002</v>
      </c>
      <c r="E69" s="2">
        <v>720.92347000000007</v>
      </c>
      <c r="F69" s="2">
        <v>862.73777000000007</v>
      </c>
      <c r="G69" s="2">
        <v>940.54790999999989</v>
      </c>
      <c r="H69" s="2">
        <v>1061.4531349903809</v>
      </c>
      <c r="I69" s="2">
        <v>1051.4708799999999</v>
      </c>
      <c r="J69" s="2">
        <v>1142.2280599999999</v>
      </c>
      <c r="K69" s="2">
        <v>1014.18199</v>
      </c>
      <c r="L69" s="2">
        <v>1083.6283100000001</v>
      </c>
      <c r="M69" s="2">
        <v>1055.8195514674571</v>
      </c>
      <c r="N69" s="2">
        <v>980.603890186532</v>
      </c>
      <c r="O69" s="2">
        <v>1141.2633852960093</v>
      </c>
      <c r="P69" s="2">
        <v>1131.353352560433</v>
      </c>
      <c r="Q69" s="2">
        <v>1696.5781774564944</v>
      </c>
      <c r="R69" s="2">
        <v>2371.4091790951052</v>
      </c>
    </row>
    <row r="70" spans="1:18" ht="11.25" customHeight="1" x14ac:dyDescent="0.25">
      <c r="A70" s="50" t="s">
        <v>106</v>
      </c>
      <c r="B70" s="51" t="s">
        <v>107</v>
      </c>
      <c r="C70" s="2">
        <v>2.9616891181809502</v>
      </c>
      <c r="D70" s="2">
        <v>2.9635199999999999</v>
      </c>
      <c r="E70" s="2">
        <v>3.6981000000000002</v>
      </c>
      <c r="F70" s="2">
        <v>4.4003699999999997</v>
      </c>
      <c r="G70" s="2">
        <v>4.4426199999999998</v>
      </c>
      <c r="H70" s="2">
        <v>4.3470108321329946</v>
      </c>
      <c r="I70" s="2">
        <v>8.1000499999999995</v>
      </c>
      <c r="J70" s="2">
        <v>9.570409999999999</v>
      </c>
      <c r="K70" s="2">
        <v>15.343400000000003</v>
      </c>
      <c r="L70" s="2">
        <v>13.14893</v>
      </c>
      <c r="M70" s="2">
        <v>12.900029077927124</v>
      </c>
      <c r="N70" s="2">
        <v>11.464754404742177</v>
      </c>
      <c r="O70" s="2">
        <v>49.372460279829269</v>
      </c>
      <c r="P70" s="2">
        <v>33.873213795488148</v>
      </c>
      <c r="Q70" s="2">
        <v>33.799887922800934</v>
      </c>
      <c r="R70" s="2">
        <v>35.987466430971708</v>
      </c>
    </row>
    <row r="71" spans="1:18" ht="11.25" customHeight="1" x14ac:dyDescent="0.25">
      <c r="A71" s="50" t="s">
        <v>102</v>
      </c>
      <c r="B71" s="51" t="s">
        <v>103</v>
      </c>
      <c r="C71" s="2">
        <v>188.68827441780974</v>
      </c>
      <c r="D71" s="2">
        <v>203.72411000000005</v>
      </c>
      <c r="E71" s="2">
        <v>213.53733</v>
      </c>
      <c r="F71" s="2">
        <v>389.81344999999993</v>
      </c>
      <c r="G71" s="2">
        <v>432.09699999999998</v>
      </c>
      <c r="H71" s="2">
        <v>429.75779438715301</v>
      </c>
      <c r="I71" s="2">
        <v>505.28601000000009</v>
      </c>
      <c r="J71" s="2">
        <v>657.63558999999987</v>
      </c>
      <c r="K71" s="2">
        <v>631.04971</v>
      </c>
      <c r="L71" s="2">
        <v>774.24679000000003</v>
      </c>
      <c r="M71" s="2">
        <v>895.41026990431624</v>
      </c>
      <c r="N71" s="2">
        <v>1078.2695275282415</v>
      </c>
      <c r="O71" s="2">
        <v>1309.8372457904311</v>
      </c>
      <c r="P71" s="2">
        <v>1524.4808345462193</v>
      </c>
      <c r="Q71" s="2">
        <v>1677.9630908412985</v>
      </c>
      <c r="R71" s="2">
        <v>1757.4993758820992</v>
      </c>
    </row>
    <row r="72" spans="1:18" ht="11.25" customHeight="1" x14ac:dyDescent="0.25">
      <c r="A72" s="55" t="s">
        <v>104</v>
      </c>
      <c r="B72" s="51" t="s">
        <v>105</v>
      </c>
      <c r="C72" s="2">
        <v>225.99599253244025</v>
      </c>
      <c r="D72" s="2">
        <v>258.30941000000001</v>
      </c>
      <c r="E72" s="2">
        <v>293.40828999999997</v>
      </c>
      <c r="F72" s="2">
        <v>332.56420999999995</v>
      </c>
      <c r="G72" s="2">
        <v>356.39976999999999</v>
      </c>
      <c r="H72" s="2">
        <v>176.0299126942765</v>
      </c>
      <c r="I72" s="2">
        <v>173.94418999999999</v>
      </c>
      <c r="J72" s="2">
        <v>189.60517000000002</v>
      </c>
      <c r="K72" s="2">
        <v>211.16678999999999</v>
      </c>
      <c r="L72" s="2">
        <v>230.69468000000003</v>
      </c>
      <c r="M72" s="2">
        <v>228.45867229433588</v>
      </c>
      <c r="N72" s="2">
        <v>214.0283737877873</v>
      </c>
      <c r="O72" s="2">
        <v>221.38631048612635</v>
      </c>
      <c r="P72" s="2">
        <v>214.24488804275882</v>
      </c>
      <c r="Q72" s="2">
        <v>214.43588919241805</v>
      </c>
      <c r="R72" s="2">
        <v>208.39299768881202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0.29996</v>
      </c>
      <c r="G73" s="2">
        <v>22.20204000000005</v>
      </c>
      <c r="H73" s="2">
        <v>50.993604030798501</v>
      </c>
      <c r="I73" s="2">
        <v>100.5899400000003</v>
      </c>
      <c r="J73" s="2">
        <v>146.98819999999995</v>
      </c>
      <c r="K73" s="2">
        <v>163.68445000000003</v>
      </c>
      <c r="L73" s="2">
        <v>250.51946999999981</v>
      </c>
      <c r="M73" s="2">
        <v>229.00395013952271</v>
      </c>
      <c r="N73" s="2">
        <v>174.11845159863179</v>
      </c>
      <c r="O73" s="2">
        <v>179.6671432489299</v>
      </c>
      <c r="P73" s="2">
        <v>166.22055233556489</v>
      </c>
      <c r="Q73" s="2">
        <v>174.83415114741391</v>
      </c>
      <c r="R73" s="2">
        <v>168.9267442843306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0.63684403595469652</v>
      </c>
      <c r="Q74" s="1">
        <v>0.636852867169871</v>
      </c>
      <c r="R74" s="1">
        <v>0.63692465954325761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17.702070000000049</v>
      </c>
      <c r="H75" s="1">
        <v>45.237417346291522</v>
      </c>
      <c r="I75" s="1">
        <v>61.19616000000029</v>
      </c>
      <c r="J75" s="1">
        <v>95.795429999999939</v>
      </c>
      <c r="K75" s="1">
        <v>106.38981000000001</v>
      </c>
      <c r="L75" s="1">
        <v>150.71939999999981</v>
      </c>
      <c r="M75" s="1">
        <v>142.89992309547461</v>
      </c>
      <c r="N75" s="1">
        <v>146.62727530435757</v>
      </c>
      <c r="O75" s="1">
        <v>161.46339343806181</v>
      </c>
      <c r="P75" s="1">
        <v>148.69727482286621</v>
      </c>
      <c r="Q75" s="1">
        <v>151.7008915988938</v>
      </c>
      <c r="R75" s="1">
        <v>144.45298585305628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0.29996</v>
      </c>
      <c r="G77" s="1">
        <v>4.4999700000000002</v>
      </c>
      <c r="H77" s="1">
        <v>5.7561866845069796</v>
      </c>
      <c r="I77" s="1">
        <v>39.39378</v>
      </c>
      <c r="J77" s="1">
        <v>51.192770000000003</v>
      </c>
      <c r="K77" s="1">
        <v>57.294640000000001</v>
      </c>
      <c r="L77" s="1">
        <v>99.800070000000005</v>
      </c>
      <c r="M77" s="1">
        <v>86.104027044048124</v>
      </c>
      <c r="N77" s="1">
        <v>27.491176294274215</v>
      </c>
      <c r="O77" s="1">
        <v>18.203749810868093</v>
      </c>
      <c r="P77" s="1">
        <v>16.886433476743971</v>
      </c>
      <c r="Q77" s="1">
        <v>22.496406681350226</v>
      </c>
      <c r="R77" s="1">
        <v>23.836833771731047</v>
      </c>
    </row>
    <row r="78" spans="1:18" ht="11.25" customHeight="1" x14ac:dyDescent="0.25">
      <c r="A78" s="54" t="s">
        <v>115</v>
      </c>
      <c r="B78" s="58" t="s">
        <v>116</v>
      </c>
      <c r="C78" s="3">
        <v>223.84620644056497</v>
      </c>
      <c r="D78" s="3">
        <v>223.59032999999999</v>
      </c>
      <c r="E78" s="3">
        <v>232.33148000000003</v>
      </c>
      <c r="F78" s="3">
        <v>268.09895</v>
      </c>
      <c r="G78" s="3">
        <v>255.11114000000001</v>
      </c>
      <c r="H78" s="3">
        <v>293.55555384320786</v>
      </c>
      <c r="I78" s="3">
        <v>291.53026</v>
      </c>
      <c r="J78" s="3">
        <v>293.61976000000004</v>
      </c>
      <c r="K78" s="3">
        <v>310.2047</v>
      </c>
      <c r="L78" s="3">
        <v>316.94474000000008</v>
      </c>
      <c r="M78" s="3">
        <v>272.59452095473006</v>
      </c>
      <c r="N78" s="3">
        <v>285.82915018014819</v>
      </c>
      <c r="O78" s="3">
        <v>286.17148393722488</v>
      </c>
      <c r="P78" s="3">
        <v>297.7669316991915</v>
      </c>
      <c r="Q78" s="3">
        <v>250.859470820338</v>
      </c>
      <c r="R78" s="3">
        <v>233.32735241674462</v>
      </c>
    </row>
    <row r="79" spans="1:18" ht="11.25" customHeight="1" x14ac:dyDescent="0.25">
      <c r="A79" s="59" t="s">
        <v>117</v>
      </c>
      <c r="B79" s="47" t="s">
        <v>118</v>
      </c>
      <c r="C79" s="4">
        <v>54348.574901055508</v>
      </c>
      <c r="D79" s="4">
        <v>56595.425314571898</v>
      </c>
      <c r="E79" s="4">
        <v>57821.915796622947</v>
      </c>
      <c r="F79" s="4">
        <v>60148.415527855803</v>
      </c>
      <c r="G79" s="4">
        <v>61524.542044524525</v>
      </c>
      <c r="H79" s="4">
        <v>63078.161359271428</v>
      </c>
      <c r="I79" s="4">
        <v>66445.91936593657</v>
      </c>
      <c r="J79" s="4">
        <v>67440.093762562974</v>
      </c>
      <c r="K79" s="4">
        <v>69713.40197766872</v>
      </c>
      <c r="L79" s="4">
        <v>70001.15297841483</v>
      </c>
      <c r="M79" s="4">
        <v>72445.705660851032</v>
      </c>
      <c r="N79" s="4">
        <v>70690.912195735335</v>
      </c>
      <c r="O79" s="4">
        <v>71288.456384634657</v>
      </c>
      <c r="P79" s="4">
        <v>70551.577236597892</v>
      </c>
      <c r="Q79" s="4">
        <v>69077.873792662605</v>
      </c>
      <c r="R79" s="4">
        <v>71149.337748498423</v>
      </c>
    </row>
    <row r="80" spans="1:18" ht="11.25" customHeight="1" x14ac:dyDescent="0.25">
      <c r="A80" s="59" t="s">
        <v>560</v>
      </c>
      <c r="B80" s="47">
        <v>7200</v>
      </c>
      <c r="C80" s="4">
        <v>265.69216729870595</v>
      </c>
      <c r="D80" s="4">
        <v>307.52133000000003</v>
      </c>
      <c r="E80" s="4">
        <v>339.29339999999996</v>
      </c>
      <c r="F80" s="4">
        <v>391.47716999999994</v>
      </c>
      <c r="G80" s="4">
        <v>414.90948000000003</v>
      </c>
      <c r="H80" s="4">
        <v>235.64534486347546</v>
      </c>
      <c r="I80" s="4">
        <v>217.24134000000001</v>
      </c>
      <c r="J80" s="4">
        <v>234.43101999999999</v>
      </c>
      <c r="K80" s="4">
        <v>237.77487999999997</v>
      </c>
      <c r="L80" s="4">
        <v>260.68951999999996</v>
      </c>
      <c r="M80" s="4">
        <v>254.10816872218055</v>
      </c>
      <c r="N80" s="4">
        <v>229.05315442927966</v>
      </c>
      <c r="O80" s="4">
        <v>228.76656462619025</v>
      </c>
      <c r="P80" s="4">
        <v>262.75443191117466</v>
      </c>
      <c r="Q80" s="4">
        <v>289.67235457930394</v>
      </c>
      <c r="R80" s="4">
        <v>274.55327877067947</v>
      </c>
    </row>
    <row r="81" spans="1:18" ht="11.25" customHeight="1" x14ac:dyDescent="0.25">
      <c r="A81" s="48" t="s">
        <v>119</v>
      </c>
      <c r="B81" s="49" t="s">
        <v>120</v>
      </c>
      <c r="C81" s="3">
        <v>54.289655440392032</v>
      </c>
      <c r="D81" s="3">
        <v>23.015270000000001</v>
      </c>
      <c r="E81" s="3">
        <v>21.793210000000002</v>
      </c>
      <c r="F81" s="3">
        <v>23.45194</v>
      </c>
      <c r="G81" s="3">
        <v>22.302289999999999</v>
      </c>
      <c r="H81" s="3">
        <v>23.47853572017317</v>
      </c>
      <c r="I81" s="3">
        <v>20.003950000000003</v>
      </c>
      <c r="J81" s="3">
        <v>20.391259999999999</v>
      </c>
      <c r="K81" s="3">
        <v>15.400029999999999</v>
      </c>
      <c r="L81" s="3">
        <v>17.200299999999999</v>
      </c>
      <c r="M81" s="3">
        <v>13.99637792070514</v>
      </c>
      <c r="N81" s="3">
        <v>12.634882538066874</v>
      </c>
      <c r="O81" s="3">
        <v>18.773311631421631</v>
      </c>
      <c r="P81" s="3">
        <v>30.739499338262785</v>
      </c>
      <c r="Q81" s="3">
        <v>25.914793452359966</v>
      </c>
      <c r="R81" s="3">
        <v>31.575400778007676</v>
      </c>
    </row>
    <row r="82" spans="1:18" ht="11.25" customHeight="1" x14ac:dyDescent="0.25">
      <c r="A82" s="48" t="s">
        <v>121</v>
      </c>
      <c r="B82" s="49" t="s">
        <v>122</v>
      </c>
      <c r="C82" s="3">
        <v>211.40251185831391</v>
      </c>
      <c r="D82" s="3">
        <v>284.50606000000005</v>
      </c>
      <c r="E82" s="3">
        <v>317.50018999999998</v>
      </c>
      <c r="F82" s="3">
        <v>368.02522999999997</v>
      </c>
      <c r="G82" s="3">
        <v>392.60719</v>
      </c>
      <c r="H82" s="3">
        <v>212.16680914330229</v>
      </c>
      <c r="I82" s="3">
        <v>197.23739</v>
      </c>
      <c r="J82" s="3">
        <v>214.03976</v>
      </c>
      <c r="K82" s="3">
        <v>222.37484999999998</v>
      </c>
      <c r="L82" s="3">
        <v>243.48921999999996</v>
      </c>
      <c r="M82" s="3">
        <v>240.11179080147542</v>
      </c>
      <c r="N82" s="3">
        <v>216.41827189121278</v>
      </c>
      <c r="O82" s="3">
        <v>209.99325299476862</v>
      </c>
      <c r="P82" s="3">
        <v>232.0149325729119</v>
      </c>
      <c r="Q82" s="3">
        <v>263.75756112694398</v>
      </c>
      <c r="R82" s="3">
        <v>242.97787799267181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547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68807.833091410212</v>
      </c>
      <c r="D2" s="30">
        <v>73851.388241962384</v>
      </c>
      <c r="E2" s="30">
        <v>69115.423986201378</v>
      </c>
      <c r="F2" s="30">
        <v>75800.191436860754</v>
      </c>
      <c r="G2" s="30">
        <v>77324.888610600203</v>
      </c>
      <c r="H2" s="30">
        <v>81523.160776746692</v>
      </c>
      <c r="I2" s="30">
        <v>84540.959843076213</v>
      </c>
      <c r="J2" s="30">
        <v>73990.359308425468</v>
      </c>
      <c r="K2" s="30">
        <v>82915.553627931207</v>
      </c>
      <c r="L2" s="30">
        <v>78812.052782809784</v>
      </c>
      <c r="M2" s="30">
        <v>86836.99266085538</v>
      </c>
      <c r="N2" s="30">
        <v>73448.636984715689</v>
      </c>
      <c r="O2" s="30">
        <v>75134.408977374173</v>
      </c>
      <c r="P2" s="30">
        <v>75259.504928072114</v>
      </c>
      <c r="Q2" s="30">
        <v>64921.054811926711</v>
      </c>
      <c r="R2" s="30">
        <v>69945.583187393728</v>
      </c>
    </row>
    <row r="3" spans="1:18" ht="11.25" customHeight="1" x14ac:dyDescent="0.25">
      <c r="A3" s="46" t="s">
        <v>4</v>
      </c>
      <c r="B3" s="47" t="s">
        <v>5</v>
      </c>
      <c r="C3" s="4">
        <v>1726.9941286976471</v>
      </c>
      <c r="D3" s="4">
        <v>1274.5096968550558</v>
      </c>
      <c r="E3" s="4">
        <v>1518.1236966038718</v>
      </c>
      <c r="F3" s="4">
        <v>1481.8425282789187</v>
      </c>
      <c r="G3" s="4">
        <v>1529.8092320569276</v>
      </c>
      <c r="H3" s="4">
        <v>1061.8281161355867</v>
      </c>
      <c r="I3" s="4">
        <v>1313.4884035498003</v>
      </c>
      <c r="J3" s="4">
        <v>1229.2496102255398</v>
      </c>
      <c r="K3" s="4">
        <v>1334.4685149624945</v>
      </c>
      <c r="L3" s="4">
        <v>1682.3065355190768</v>
      </c>
      <c r="M3" s="4">
        <v>1564.9161393593381</v>
      </c>
      <c r="N3" s="4">
        <v>1375.5884232924279</v>
      </c>
      <c r="O3" s="4">
        <v>1131.7885718032887</v>
      </c>
      <c r="P3" s="4">
        <v>1110.8981801052969</v>
      </c>
      <c r="Q3" s="4">
        <v>940.37184425926773</v>
      </c>
      <c r="R3" s="4">
        <v>1024.8255942432493</v>
      </c>
    </row>
    <row r="4" spans="1:18" ht="11.25" customHeight="1" x14ac:dyDescent="0.25">
      <c r="A4" s="48" t="s">
        <v>304</v>
      </c>
      <c r="B4" s="49" t="s">
        <v>305</v>
      </c>
      <c r="C4" s="3">
        <v>989.10629828457957</v>
      </c>
      <c r="D4" s="3">
        <v>904.09193602352548</v>
      </c>
      <c r="E4" s="3">
        <v>1019.3280314306107</v>
      </c>
      <c r="F4" s="3">
        <v>1004.4983476768742</v>
      </c>
      <c r="G4" s="3">
        <v>950.69243517395614</v>
      </c>
      <c r="H4" s="3">
        <v>933.15351746058377</v>
      </c>
      <c r="I4" s="3">
        <v>1063.2247189188824</v>
      </c>
      <c r="J4" s="3">
        <v>1110.2557481076872</v>
      </c>
      <c r="K4" s="3">
        <v>1138.5428917456568</v>
      </c>
      <c r="L4" s="3">
        <v>1550.408236818902</v>
      </c>
      <c r="M4" s="3">
        <v>1436.1151564272841</v>
      </c>
      <c r="N4" s="3">
        <v>1275.7565741896713</v>
      </c>
      <c r="O4" s="3">
        <v>1036.6673244224523</v>
      </c>
      <c r="P4" s="3">
        <v>1021.3668638290794</v>
      </c>
      <c r="Q4" s="3">
        <v>873.59970773756515</v>
      </c>
      <c r="R4" s="3">
        <v>967.81326842009423</v>
      </c>
    </row>
    <row r="5" spans="1:18" ht="11.25" customHeight="1" x14ac:dyDescent="0.25">
      <c r="A5" s="50" t="s">
        <v>306</v>
      </c>
      <c r="B5" s="51" t="s">
        <v>307</v>
      </c>
      <c r="C5" s="2">
        <v>621.88936880440474</v>
      </c>
      <c r="D5" s="2">
        <v>660.59567124993498</v>
      </c>
      <c r="E5" s="2">
        <v>716.01269515777017</v>
      </c>
      <c r="F5" s="2">
        <v>703.63943610476883</v>
      </c>
      <c r="G5" s="2">
        <v>708.70525635694719</v>
      </c>
      <c r="H5" s="2">
        <v>772.67097722730523</v>
      </c>
      <c r="I5" s="2">
        <v>902.40674202777905</v>
      </c>
      <c r="J5" s="2">
        <v>963.2605996482057</v>
      </c>
      <c r="K5" s="2">
        <v>1013.0706465223263</v>
      </c>
      <c r="L5" s="2">
        <v>1361.2630402293132</v>
      </c>
      <c r="M5" s="2">
        <v>1328.5460692268593</v>
      </c>
      <c r="N5" s="2">
        <v>1103.322621983963</v>
      </c>
      <c r="O5" s="2">
        <v>995.40255840160603</v>
      </c>
      <c r="P5" s="2">
        <v>972.42785644388107</v>
      </c>
      <c r="Q5" s="2">
        <v>837.95466698016321</v>
      </c>
      <c r="R5" s="2">
        <v>903.88959979866092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29.67877</v>
      </c>
      <c r="G6" s="1">
        <v>16.884520000000002</v>
      </c>
      <c r="H6" s="1">
        <v>16.241960655470525</v>
      </c>
      <c r="I6" s="1">
        <v>23.32161</v>
      </c>
      <c r="J6" s="1">
        <v>36.087760000000003</v>
      </c>
      <c r="K6" s="1">
        <v>33.219059999999999</v>
      </c>
      <c r="L6" s="1">
        <v>23.9923</v>
      </c>
      <c r="M6" s="1">
        <v>29.036748017830245</v>
      </c>
      <c r="N6" s="1">
        <v>43.702369739464665</v>
      </c>
      <c r="O6" s="1">
        <v>48.174708956595552</v>
      </c>
      <c r="P6" s="1">
        <v>42.527668600065411</v>
      </c>
      <c r="Q6" s="1">
        <v>31.888493085056528</v>
      </c>
      <c r="R6" s="1">
        <v>43.21965722141632</v>
      </c>
    </row>
    <row r="7" spans="1:18" ht="11.25" customHeight="1" x14ac:dyDescent="0.25">
      <c r="A7" s="52" t="s">
        <v>8</v>
      </c>
      <c r="B7" s="53" t="s">
        <v>9</v>
      </c>
      <c r="C7" s="1">
        <v>0.69136062318959812</v>
      </c>
      <c r="D7" s="1">
        <v>0.66494036487424235</v>
      </c>
      <c r="E7" s="1">
        <v>1.3448130377620373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1.3285558405328339</v>
      </c>
      <c r="L7" s="1">
        <v>1.3403261370312696</v>
      </c>
      <c r="M7" s="1">
        <v>0.66490392001866272</v>
      </c>
      <c r="N7" s="1">
        <v>0.66072021811460124</v>
      </c>
      <c r="O7" s="1">
        <v>0.66060470312644581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567.60537240208964</v>
      </c>
      <c r="D8" s="1">
        <v>623.57470088506068</v>
      </c>
      <c r="E8" s="1">
        <v>671.26422212000807</v>
      </c>
      <c r="F8" s="1">
        <v>630.01879610476885</v>
      </c>
      <c r="G8" s="1">
        <v>648.86963635694724</v>
      </c>
      <c r="H8" s="1">
        <v>707.10786296082324</v>
      </c>
      <c r="I8" s="1">
        <v>811.73920202777913</v>
      </c>
      <c r="J8" s="1">
        <v>877.52629964820574</v>
      </c>
      <c r="K8" s="1">
        <v>947.58921068179359</v>
      </c>
      <c r="L8" s="1">
        <v>1305.289574092282</v>
      </c>
      <c r="M8" s="1">
        <v>1264.4031133406154</v>
      </c>
      <c r="N8" s="1">
        <v>1056.9780529884736</v>
      </c>
      <c r="O8" s="1">
        <v>945.70777102301463</v>
      </c>
      <c r="P8" s="1">
        <v>927.44006044613366</v>
      </c>
      <c r="Q8" s="1">
        <v>804.34812468288465</v>
      </c>
      <c r="R8" s="1">
        <v>858.87869898410759</v>
      </c>
    </row>
    <row r="9" spans="1:18" ht="11.25" customHeight="1" x14ac:dyDescent="0.25">
      <c r="A9" s="52" t="s">
        <v>12</v>
      </c>
      <c r="B9" s="53" t="s">
        <v>13</v>
      </c>
      <c r="C9" s="1">
        <v>53.592635779125573</v>
      </c>
      <c r="D9" s="1">
        <v>36.356029999999997</v>
      </c>
      <c r="E9" s="1">
        <v>43.403660000000002</v>
      </c>
      <c r="F9" s="1">
        <v>43.941870000000002</v>
      </c>
      <c r="G9" s="1">
        <v>42.951099999999997</v>
      </c>
      <c r="H9" s="1">
        <v>49.321153611011496</v>
      </c>
      <c r="I9" s="1">
        <v>67.345929999999996</v>
      </c>
      <c r="J9" s="1">
        <v>49.646539999999995</v>
      </c>
      <c r="K9" s="1">
        <v>30.933820000000001</v>
      </c>
      <c r="L9" s="1">
        <v>30.640839999999997</v>
      </c>
      <c r="M9" s="1">
        <v>34.441303948395095</v>
      </c>
      <c r="N9" s="1">
        <v>1.9814790379102958</v>
      </c>
      <c r="O9" s="1">
        <v>0.85947371886934598</v>
      </c>
      <c r="P9" s="1">
        <v>2.4601273976819638</v>
      </c>
      <c r="Q9" s="1">
        <v>1.7180492122220026</v>
      </c>
      <c r="R9" s="1">
        <v>1.7912435931369712</v>
      </c>
    </row>
    <row r="10" spans="1:18" ht="11.25" customHeight="1" x14ac:dyDescent="0.25">
      <c r="A10" s="50" t="s">
        <v>14</v>
      </c>
      <c r="B10" s="51" t="s">
        <v>15</v>
      </c>
      <c r="C10" s="2">
        <v>8.3870679675751045</v>
      </c>
      <c r="D10" s="2">
        <v>5.5956000000000001</v>
      </c>
      <c r="E10" s="2">
        <v>4.1707000000000001</v>
      </c>
      <c r="F10" s="2">
        <v>26.598979999999997</v>
      </c>
      <c r="G10" s="2">
        <v>27.301570000000002</v>
      </c>
      <c r="H10" s="2">
        <v>59.142280795936578</v>
      </c>
      <c r="I10" s="2">
        <v>57.087801429836247</v>
      </c>
      <c r="J10" s="2">
        <v>48.833335396671501</v>
      </c>
      <c r="K10" s="2">
        <v>52.221967791757976</v>
      </c>
      <c r="L10" s="2">
        <v>45.370260736651822</v>
      </c>
      <c r="M10" s="2">
        <v>39.666193331776618</v>
      </c>
      <c r="N10" s="2">
        <v>13.742879024730009</v>
      </c>
      <c r="O10" s="2">
        <v>13.13380199664647</v>
      </c>
      <c r="P10" s="2">
        <v>14.892667878016038</v>
      </c>
      <c r="Q10" s="2">
        <v>11.275852256675631</v>
      </c>
      <c r="R10" s="2">
        <v>10.591899014211592</v>
      </c>
    </row>
    <row r="11" spans="1:18" ht="11.25" customHeight="1" x14ac:dyDescent="0.25">
      <c r="A11" s="50" t="s">
        <v>308</v>
      </c>
      <c r="B11" s="51" t="s">
        <v>309</v>
      </c>
      <c r="C11" s="2">
        <v>358.82986151259968</v>
      </c>
      <c r="D11" s="2">
        <v>237.90066477359056</v>
      </c>
      <c r="E11" s="2">
        <v>299.14463627284061</v>
      </c>
      <c r="F11" s="2">
        <v>274.25993157210542</v>
      </c>
      <c r="G11" s="2">
        <v>214.68560881700898</v>
      </c>
      <c r="H11" s="2">
        <v>101.34025943734196</v>
      </c>
      <c r="I11" s="2">
        <v>103.73017546126718</v>
      </c>
      <c r="J11" s="2">
        <v>98.161813062809884</v>
      </c>
      <c r="K11" s="2">
        <v>73.250277431572385</v>
      </c>
      <c r="L11" s="2">
        <v>143.77493585293695</v>
      </c>
      <c r="M11" s="2">
        <v>67.902893868648164</v>
      </c>
      <c r="N11" s="2">
        <v>158.69107318097826</v>
      </c>
      <c r="O11" s="2">
        <v>28.130964024199724</v>
      </c>
      <c r="P11" s="2">
        <v>34.046339507182267</v>
      </c>
      <c r="Q11" s="2">
        <v>24.369188500726267</v>
      </c>
      <c r="R11" s="2">
        <v>53.331769607221709</v>
      </c>
    </row>
    <row r="12" spans="1:18" ht="11.25" customHeight="1" x14ac:dyDescent="0.25">
      <c r="A12" s="52" t="s">
        <v>16</v>
      </c>
      <c r="B12" s="53" t="s">
        <v>17</v>
      </c>
      <c r="C12" s="1">
        <v>358.82986151259968</v>
      </c>
      <c r="D12" s="1">
        <v>237.90066477359056</v>
      </c>
      <c r="E12" s="1">
        <v>299.14463627284061</v>
      </c>
      <c r="F12" s="1">
        <v>274.25993157210542</v>
      </c>
      <c r="G12" s="1">
        <v>214.68560881700898</v>
      </c>
      <c r="H12" s="1">
        <v>101.34025943734196</v>
      </c>
      <c r="I12" s="1">
        <v>103.73017546126718</v>
      </c>
      <c r="J12" s="1">
        <v>98.161813062809884</v>
      </c>
      <c r="K12" s="1">
        <v>73.250277431572385</v>
      </c>
      <c r="L12" s="1">
        <v>143.77493585293695</v>
      </c>
      <c r="M12" s="1">
        <v>67.902893868648164</v>
      </c>
      <c r="N12" s="1">
        <v>158.69107318097826</v>
      </c>
      <c r="O12" s="1">
        <v>28.130964024199724</v>
      </c>
      <c r="P12" s="1">
        <v>34.046339507182267</v>
      </c>
      <c r="Q12" s="1">
        <v>24.369188500726267</v>
      </c>
      <c r="R12" s="1">
        <v>53.331769607221709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737.88783041306749</v>
      </c>
      <c r="D15" s="3">
        <v>370.41776083153042</v>
      </c>
      <c r="E15" s="3">
        <v>498.79566517326106</v>
      </c>
      <c r="F15" s="3">
        <v>477.3441806020445</v>
      </c>
      <c r="G15" s="3">
        <v>579.11679688297136</v>
      </c>
      <c r="H15" s="3">
        <v>128.67459867500304</v>
      </c>
      <c r="I15" s="3">
        <v>250.26368463091794</v>
      </c>
      <c r="J15" s="3">
        <v>118.99386211785249</v>
      </c>
      <c r="K15" s="3">
        <v>195.92562321683781</v>
      </c>
      <c r="L15" s="3">
        <v>131.89829870017485</v>
      </c>
      <c r="M15" s="3">
        <v>128.80098293205393</v>
      </c>
      <c r="N15" s="3">
        <v>99.831849102756706</v>
      </c>
      <c r="O15" s="3">
        <v>95.121247380836493</v>
      </c>
      <c r="P15" s="3">
        <v>89.531316276217538</v>
      </c>
      <c r="Q15" s="3">
        <v>66.772136521702535</v>
      </c>
      <c r="R15" s="3">
        <v>57.012325823154946</v>
      </c>
    </row>
    <row r="16" spans="1:18" ht="11.25" customHeight="1" x14ac:dyDescent="0.25">
      <c r="A16" s="50" t="s">
        <v>22</v>
      </c>
      <c r="B16" s="51" t="s">
        <v>23</v>
      </c>
      <c r="C16" s="2">
        <v>561.07291471585006</v>
      </c>
      <c r="D16" s="2">
        <v>194.06560083153047</v>
      </c>
      <c r="E16" s="2">
        <v>359.75127548874616</v>
      </c>
      <c r="F16" s="2">
        <v>418.92859060204449</v>
      </c>
      <c r="G16" s="2">
        <v>531.68254129331956</v>
      </c>
      <c r="H16" s="2">
        <v>88.068846186953152</v>
      </c>
      <c r="I16" s="2">
        <v>189.36875463091792</v>
      </c>
      <c r="J16" s="2">
        <v>69.497972117852484</v>
      </c>
      <c r="K16" s="2">
        <v>98.991353216837837</v>
      </c>
      <c r="L16" s="2">
        <v>38.894858700174851</v>
      </c>
      <c r="M16" s="2">
        <v>64.364408324037882</v>
      </c>
      <c r="N16" s="2">
        <v>38.887361205600271</v>
      </c>
      <c r="O16" s="2">
        <v>34.147485188223563</v>
      </c>
      <c r="P16" s="2">
        <v>32.651947432638806</v>
      </c>
      <c r="Q16" s="2">
        <v>39.449830453448989</v>
      </c>
      <c r="R16" s="2">
        <v>35.301875817817518</v>
      </c>
    </row>
    <row r="17" spans="1:18" ht="11.25" customHeight="1" x14ac:dyDescent="0.25">
      <c r="A17" s="55" t="s">
        <v>25</v>
      </c>
      <c r="B17" s="51" t="s">
        <v>26</v>
      </c>
      <c r="C17" s="2">
        <v>4.3265124127156973</v>
      </c>
      <c r="D17" s="2">
        <v>5.39534</v>
      </c>
      <c r="E17" s="2">
        <v>2.3996900000000001</v>
      </c>
      <c r="F17" s="2">
        <v>2.4497200000000001</v>
      </c>
      <c r="G17" s="2">
        <v>2.5981300000000003</v>
      </c>
      <c r="H17" s="2">
        <v>2.8671244071698547</v>
      </c>
      <c r="I17" s="2">
        <v>2.4989300000000001</v>
      </c>
      <c r="J17" s="2">
        <v>2.19984</v>
      </c>
      <c r="K17" s="2">
        <v>2.8742800000000002</v>
      </c>
      <c r="L17" s="2">
        <v>3.2004000000000001</v>
      </c>
      <c r="M17" s="2">
        <v>3.7667453235592916</v>
      </c>
      <c r="N17" s="2">
        <v>4.108099721401878</v>
      </c>
      <c r="O17" s="2">
        <v>6.0422078540046442</v>
      </c>
      <c r="P17" s="2">
        <v>4.814389500975901</v>
      </c>
      <c r="Q17" s="2">
        <v>4.8721556002044606</v>
      </c>
      <c r="R17" s="2">
        <v>3.5598541947897666</v>
      </c>
    </row>
    <row r="18" spans="1:18" ht="11.25" customHeight="1" x14ac:dyDescent="0.25">
      <c r="A18" s="56" t="s">
        <v>312</v>
      </c>
      <c r="B18" s="51" t="s">
        <v>24</v>
      </c>
      <c r="C18" s="2">
        <v>166.97088741276585</v>
      </c>
      <c r="D18" s="2">
        <v>165.75756000000001</v>
      </c>
      <c r="E18" s="2">
        <v>132.84241968451491</v>
      </c>
      <c r="F18" s="2">
        <v>53.982509999999991</v>
      </c>
      <c r="G18" s="2">
        <v>41.954885589651774</v>
      </c>
      <c r="H18" s="2">
        <v>35.828845420300468</v>
      </c>
      <c r="I18" s="2">
        <v>55.988010000000003</v>
      </c>
      <c r="J18" s="2">
        <v>42.501510000000003</v>
      </c>
      <c r="K18" s="2">
        <v>87.395779999999988</v>
      </c>
      <c r="L18" s="2">
        <v>82.11596999999999</v>
      </c>
      <c r="M18" s="2">
        <v>53.026741997928077</v>
      </c>
      <c r="N18" s="2">
        <v>47.760506146918644</v>
      </c>
      <c r="O18" s="2">
        <v>43.466591759819231</v>
      </c>
      <c r="P18" s="2">
        <v>39.645401155308868</v>
      </c>
      <c r="Q18" s="2">
        <v>10.509180060206941</v>
      </c>
      <c r="R18" s="2">
        <v>10.985490928442426</v>
      </c>
    </row>
    <row r="19" spans="1:18" ht="11.25" customHeight="1" x14ac:dyDescent="0.25">
      <c r="A19" s="55" t="s">
        <v>27</v>
      </c>
      <c r="B19" s="51" t="s">
        <v>28</v>
      </c>
      <c r="C19" s="2">
        <v>5.5175158717359052</v>
      </c>
      <c r="D19" s="2">
        <v>5.1992599999999998</v>
      </c>
      <c r="E19" s="2">
        <v>3.8022800000000001</v>
      </c>
      <c r="F19" s="2">
        <v>1.98336</v>
      </c>
      <c r="G19" s="2">
        <v>2.88124</v>
      </c>
      <c r="H19" s="2">
        <v>1.9097826605795611</v>
      </c>
      <c r="I19" s="2">
        <v>2.4079899999999999</v>
      </c>
      <c r="J19" s="2">
        <v>4.7945399999999996</v>
      </c>
      <c r="K19" s="2">
        <v>6.6642100000000006</v>
      </c>
      <c r="L19" s="2">
        <v>7.6870700000000003</v>
      </c>
      <c r="M19" s="2">
        <v>7.6430872865286617</v>
      </c>
      <c r="N19" s="2">
        <v>9.075882028835899</v>
      </c>
      <c r="O19" s="2">
        <v>11.464962578789061</v>
      </c>
      <c r="P19" s="2">
        <v>12.419578187293954</v>
      </c>
      <c r="Q19" s="2">
        <v>11.940970407842151</v>
      </c>
      <c r="R19" s="2">
        <v>7.1651048821052399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19537.489347716142</v>
      </c>
      <c r="D21" s="4">
        <v>21662.611455466285</v>
      </c>
      <c r="E21" s="4">
        <v>19849.66691486966</v>
      </c>
      <c r="F21" s="4">
        <v>20519.689497656327</v>
      </c>
      <c r="G21" s="4">
        <v>20004.420258354348</v>
      </c>
      <c r="H21" s="4">
        <v>19838.100242826218</v>
      </c>
      <c r="I21" s="4">
        <v>18963.939283931788</v>
      </c>
      <c r="J21" s="4">
        <v>15218.907370393936</v>
      </c>
      <c r="K21" s="4">
        <v>17703.150259309736</v>
      </c>
      <c r="L21" s="4">
        <v>16149.13967422626</v>
      </c>
      <c r="M21" s="4">
        <v>15988.957816851425</v>
      </c>
      <c r="N21" s="4">
        <v>14353.774693418918</v>
      </c>
      <c r="O21" s="4">
        <v>13633.98392648964</v>
      </c>
      <c r="P21" s="4">
        <v>14019.812652503584</v>
      </c>
      <c r="Q21" s="4">
        <v>12668.183987614582</v>
      </c>
      <c r="R21" s="4">
        <v>12381.903152952458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19537.489347716142</v>
      </c>
      <c r="D30" s="3">
        <v>21662.611455466285</v>
      </c>
      <c r="E30" s="3">
        <v>19849.66691486966</v>
      </c>
      <c r="F30" s="3">
        <v>20519.689497656327</v>
      </c>
      <c r="G30" s="3">
        <v>20004.420258354348</v>
      </c>
      <c r="H30" s="3">
        <v>19838.100242826218</v>
      </c>
      <c r="I30" s="3">
        <v>18963.939283931788</v>
      </c>
      <c r="J30" s="3">
        <v>15218.907370393936</v>
      </c>
      <c r="K30" s="3">
        <v>17703.150259309736</v>
      </c>
      <c r="L30" s="3">
        <v>16149.13967422626</v>
      </c>
      <c r="M30" s="3">
        <v>15988.957816851425</v>
      </c>
      <c r="N30" s="3">
        <v>14353.774693418918</v>
      </c>
      <c r="O30" s="3">
        <v>13633.98392648964</v>
      </c>
      <c r="P30" s="3">
        <v>14019.812652503584</v>
      </c>
      <c r="Q30" s="3">
        <v>12668.183987614582</v>
      </c>
      <c r="R30" s="3">
        <v>12381.903152952458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308.07850789548701</v>
      </c>
      <c r="D34" s="2">
        <v>304.16192962369149</v>
      </c>
      <c r="E34" s="2">
        <v>284.49628560671772</v>
      </c>
      <c r="F34" s="2">
        <v>339.36825744919742</v>
      </c>
      <c r="G34" s="2">
        <v>332.66312027880468</v>
      </c>
      <c r="H34" s="2">
        <v>363.31609601909122</v>
      </c>
      <c r="I34" s="2">
        <v>342.99636804717466</v>
      </c>
      <c r="J34" s="2">
        <v>307.46607793033735</v>
      </c>
      <c r="K34" s="2">
        <v>347.40983520720744</v>
      </c>
      <c r="L34" s="2">
        <v>340.90902990570311</v>
      </c>
      <c r="M34" s="2">
        <v>340.82248604503064</v>
      </c>
      <c r="N34" s="2">
        <v>283.30313887935711</v>
      </c>
      <c r="O34" s="2">
        <v>229.67266302862936</v>
      </c>
      <c r="P34" s="2">
        <v>223.16698312826352</v>
      </c>
      <c r="Q34" s="2">
        <v>179.54610903665954</v>
      </c>
      <c r="R34" s="2">
        <v>163.35369298274478</v>
      </c>
    </row>
    <row r="35" spans="1:18" ht="11.25" customHeight="1" x14ac:dyDescent="0.25">
      <c r="A35" s="50" t="s">
        <v>324</v>
      </c>
      <c r="B35" s="51" t="s">
        <v>325</v>
      </c>
      <c r="C35" s="2">
        <v>150.20914543603158</v>
      </c>
      <c r="D35" s="2">
        <v>188.35067971557237</v>
      </c>
      <c r="E35" s="2">
        <v>137.93620746633022</v>
      </c>
      <c r="F35" s="2">
        <v>151.96171493887988</v>
      </c>
      <c r="G35" s="2">
        <v>162.9682432149271</v>
      </c>
      <c r="H35" s="2">
        <v>206.47667227785689</v>
      </c>
      <c r="I35" s="2">
        <v>178.93078759764242</v>
      </c>
      <c r="J35" s="2">
        <v>202.38766785533511</v>
      </c>
      <c r="K35" s="2">
        <v>160.33731003261812</v>
      </c>
      <c r="L35" s="2">
        <v>129.36941884145492</v>
      </c>
      <c r="M35" s="2">
        <v>132.84148271947845</v>
      </c>
      <c r="N35" s="2">
        <v>168.69183482856204</v>
      </c>
      <c r="O35" s="2">
        <v>262.40142955245398</v>
      </c>
      <c r="P35" s="2">
        <v>163.25973459323515</v>
      </c>
      <c r="Q35" s="2">
        <v>155.34698945489515</v>
      </c>
      <c r="R35" s="2">
        <v>138.90304380573164</v>
      </c>
    </row>
    <row r="36" spans="1:18" ht="11.25" customHeight="1" x14ac:dyDescent="0.25">
      <c r="A36" s="57" t="s">
        <v>47</v>
      </c>
      <c r="B36" s="53" t="s">
        <v>48</v>
      </c>
      <c r="C36" s="1">
        <v>150.20914543603158</v>
      </c>
      <c r="D36" s="1">
        <v>188.35067971557237</v>
      </c>
      <c r="E36" s="1">
        <v>137.93620746633022</v>
      </c>
      <c r="F36" s="1">
        <v>151.96171493887988</v>
      </c>
      <c r="G36" s="1">
        <v>162.9682432149271</v>
      </c>
      <c r="H36" s="1">
        <v>206.47667227785689</v>
      </c>
      <c r="I36" s="1">
        <v>178.93078759764242</v>
      </c>
      <c r="J36" s="1">
        <v>202.38766785533511</v>
      </c>
      <c r="K36" s="1">
        <v>160.33731003261812</v>
      </c>
      <c r="L36" s="1">
        <v>129.36941884145492</v>
      </c>
      <c r="M36" s="1">
        <v>132.84148271947845</v>
      </c>
      <c r="N36" s="1">
        <v>168.69183482856204</v>
      </c>
      <c r="O36" s="1">
        <v>262.40142955245398</v>
      </c>
      <c r="P36" s="1">
        <v>163.25973459323515</v>
      </c>
      <c r="Q36" s="1">
        <v>155.34698945489515</v>
      </c>
      <c r="R36" s="1">
        <v>138.90304380573164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806.85704482592109</v>
      </c>
      <c r="D38" s="2">
        <v>676.72047146976979</v>
      </c>
      <c r="E38" s="2">
        <v>633.07382955525486</v>
      </c>
      <c r="F38" s="2">
        <v>729.69072924001205</v>
      </c>
      <c r="G38" s="2">
        <v>737.0087518040292</v>
      </c>
      <c r="H38" s="2">
        <v>706.27054455408415</v>
      </c>
      <c r="I38" s="2">
        <v>667.78578567610987</v>
      </c>
      <c r="J38" s="2">
        <v>626.51416813156754</v>
      </c>
      <c r="K38" s="2">
        <v>627.26574984887327</v>
      </c>
      <c r="L38" s="2">
        <v>605.2484197364098</v>
      </c>
      <c r="M38" s="2">
        <v>612.39435313175261</v>
      </c>
      <c r="N38" s="2">
        <v>656.12019638738218</v>
      </c>
      <c r="O38" s="2">
        <v>570.45343597057752</v>
      </c>
      <c r="P38" s="2">
        <v>558.79603965567503</v>
      </c>
      <c r="Q38" s="2">
        <v>534.52733658176282</v>
      </c>
      <c r="R38" s="2">
        <v>532.17790330647347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755.36874525117798</v>
      </c>
      <c r="D40" s="1">
        <v>628.94050561306403</v>
      </c>
      <c r="E40" s="1">
        <v>577.28000258341638</v>
      </c>
      <c r="F40" s="1">
        <v>672.96484659263342</v>
      </c>
      <c r="G40" s="1">
        <v>674.57343047982488</v>
      </c>
      <c r="H40" s="1">
        <v>667.0999841198809</v>
      </c>
      <c r="I40" s="1">
        <v>636.37176320910714</v>
      </c>
      <c r="J40" s="1">
        <v>599.22020892280557</v>
      </c>
      <c r="K40" s="1">
        <v>606.49387119340145</v>
      </c>
      <c r="L40" s="1">
        <v>583.13844029371057</v>
      </c>
      <c r="M40" s="1">
        <v>596.60383240485635</v>
      </c>
      <c r="N40" s="1">
        <v>645.11058453178111</v>
      </c>
      <c r="O40" s="1">
        <v>557.23580536878171</v>
      </c>
      <c r="P40" s="1">
        <v>543.23495519670553</v>
      </c>
      <c r="Q40" s="1">
        <v>523.90431038287591</v>
      </c>
      <c r="R40" s="1">
        <v>516.08290565568961</v>
      </c>
    </row>
    <row r="41" spans="1:18" ht="11.25" customHeight="1" x14ac:dyDescent="0.25">
      <c r="A41" s="52" t="s">
        <v>51</v>
      </c>
      <c r="B41" s="53" t="s">
        <v>52</v>
      </c>
      <c r="C41" s="1">
        <v>51.488299574743152</v>
      </c>
      <c r="D41" s="1">
        <v>47.779965856705751</v>
      </c>
      <c r="E41" s="1">
        <v>55.793826971838541</v>
      </c>
      <c r="F41" s="1">
        <v>56.725882647378576</v>
      </c>
      <c r="G41" s="1">
        <v>62.435321324204367</v>
      </c>
      <c r="H41" s="1">
        <v>39.170560434203303</v>
      </c>
      <c r="I41" s="1">
        <v>31.414022467002702</v>
      </c>
      <c r="J41" s="1">
        <v>27.293959208761954</v>
      </c>
      <c r="K41" s="1">
        <v>20.771878655471831</v>
      </c>
      <c r="L41" s="1">
        <v>22.109979442699242</v>
      </c>
      <c r="M41" s="1">
        <v>15.790520726896235</v>
      </c>
      <c r="N41" s="1">
        <v>11.009611855601079</v>
      </c>
      <c r="O41" s="1">
        <v>13.217630601795857</v>
      </c>
      <c r="P41" s="1">
        <v>15.561084458969496</v>
      </c>
      <c r="Q41" s="1">
        <v>10.623026198886922</v>
      </c>
      <c r="R41" s="1">
        <v>16.094997650783814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17274.207370333137</v>
      </c>
      <c r="D43" s="2">
        <v>19372.6001675566</v>
      </c>
      <c r="E43" s="2">
        <v>17870.89284230621</v>
      </c>
      <c r="F43" s="2">
        <v>18326.343209551505</v>
      </c>
      <c r="G43" s="2">
        <v>17847.070860528391</v>
      </c>
      <c r="H43" s="2">
        <v>17675.113224113345</v>
      </c>
      <c r="I43" s="2">
        <v>16990.129685300319</v>
      </c>
      <c r="J43" s="2">
        <v>13534.172614499434</v>
      </c>
      <c r="K43" s="2">
        <v>16046.871908799118</v>
      </c>
      <c r="L43" s="2">
        <v>14540.579864478797</v>
      </c>
      <c r="M43" s="2">
        <v>14394.073681189248</v>
      </c>
      <c r="N43" s="2">
        <v>12818.619536114518</v>
      </c>
      <c r="O43" s="2">
        <v>12294.071327237096</v>
      </c>
      <c r="P43" s="2">
        <v>12855.921338433636</v>
      </c>
      <c r="Q43" s="2">
        <v>11562.935420125876</v>
      </c>
      <c r="R43" s="2">
        <v>11288.852241154862</v>
      </c>
    </row>
    <row r="44" spans="1:18" ht="11.25" customHeight="1" x14ac:dyDescent="0.25">
      <c r="A44" s="50" t="s">
        <v>328</v>
      </c>
      <c r="B44" s="51" t="s">
        <v>61</v>
      </c>
      <c r="C44" s="2">
        <v>970.02678337394502</v>
      </c>
      <c r="D44" s="2">
        <v>1041.3156756558874</v>
      </c>
      <c r="E44" s="2">
        <v>897.04384206380735</v>
      </c>
      <c r="F44" s="2">
        <v>915.33439819563489</v>
      </c>
      <c r="G44" s="2">
        <v>867.80004519049612</v>
      </c>
      <c r="H44" s="2">
        <v>875.17540052600043</v>
      </c>
      <c r="I44" s="2">
        <v>744.51866102604083</v>
      </c>
      <c r="J44" s="2">
        <v>544.33557804530619</v>
      </c>
      <c r="K44" s="2">
        <v>516.64082760555232</v>
      </c>
      <c r="L44" s="2">
        <v>531.13049302587171</v>
      </c>
      <c r="M44" s="2">
        <v>504.04316081682998</v>
      </c>
      <c r="N44" s="2">
        <v>426.41346365574765</v>
      </c>
      <c r="O44" s="2">
        <v>276.74893288906554</v>
      </c>
      <c r="P44" s="2">
        <v>218.66855669277444</v>
      </c>
      <c r="Q44" s="2">
        <v>230.26619072328944</v>
      </c>
      <c r="R44" s="2">
        <v>251.05204609984816</v>
      </c>
    </row>
    <row r="45" spans="1:18" ht="11.25" customHeight="1" x14ac:dyDescent="0.25">
      <c r="A45" s="50" t="s">
        <v>329</v>
      </c>
      <c r="B45" s="51" t="s">
        <v>330</v>
      </c>
      <c r="C45" s="2">
        <v>28.11049585161863</v>
      </c>
      <c r="D45" s="2">
        <v>79.462531444762433</v>
      </c>
      <c r="E45" s="2">
        <v>26.223907871343165</v>
      </c>
      <c r="F45" s="2">
        <v>56.991188281100506</v>
      </c>
      <c r="G45" s="2">
        <v>56.90923733770309</v>
      </c>
      <c r="H45" s="2">
        <v>11.748305335840211</v>
      </c>
      <c r="I45" s="2">
        <v>39.577996284499477</v>
      </c>
      <c r="J45" s="2">
        <v>4.0312639319567403</v>
      </c>
      <c r="K45" s="2">
        <v>4.624627816366865</v>
      </c>
      <c r="L45" s="2">
        <v>1.9024482380234014</v>
      </c>
      <c r="M45" s="2">
        <v>4.7826529490862404</v>
      </c>
      <c r="N45" s="2">
        <v>0.62652355335079313</v>
      </c>
      <c r="O45" s="2">
        <v>0.63613781181577778</v>
      </c>
      <c r="P45" s="2">
        <v>0</v>
      </c>
      <c r="Q45" s="2">
        <v>5.5619416920997047</v>
      </c>
      <c r="R45" s="2">
        <v>7.5642256027966637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3.8528566042076795</v>
      </c>
      <c r="D49" s="1">
        <v>3.8784080503732699</v>
      </c>
      <c r="E49" s="1">
        <v>3.1749887280399971</v>
      </c>
      <c r="F49" s="1">
        <v>3.926019433418948</v>
      </c>
      <c r="G49" s="1">
        <v>3.9727052896528319</v>
      </c>
      <c r="H49" s="1">
        <v>4.6544340483311659</v>
      </c>
      <c r="I49" s="1">
        <v>3.1545724597910318</v>
      </c>
      <c r="J49" s="1">
        <v>3.2260744101905736</v>
      </c>
      <c r="K49" s="1">
        <v>3.8378487154525742</v>
      </c>
      <c r="L49" s="1">
        <v>1.9024482380234014</v>
      </c>
      <c r="M49" s="1">
        <v>2.5265781114544152</v>
      </c>
      <c r="N49" s="1">
        <v>0.62652355335079313</v>
      </c>
      <c r="O49" s="1">
        <v>0.63613781181577778</v>
      </c>
      <c r="P49" s="1">
        <v>0</v>
      </c>
      <c r="Q49" s="1">
        <v>5.5619416920997047</v>
      </c>
      <c r="R49" s="1">
        <v>1.1417847895169755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24.25763924741095</v>
      </c>
      <c r="D51" s="1">
        <v>75.584123394389167</v>
      </c>
      <c r="E51" s="1">
        <v>23.04891914330317</v>
      </c>
      <c r="F51" s="1">
        <v>53.065168847681555</v>
      </c>
      <c r="G51" s="1">
        <v>52.93653204805026</v>
      </c>
      <c r="H51" s="1">
        <v>7.0938712875090451</v>
      </c>
      <c r="I51" s="1">
        <v>36.423423824708443</v>
      </c>
      <c r="J51" s="1">
        <v>0.80518952176616676</v>
      </c>
      <c r="K51" s="1">
        <v>0.78677910091429049</v>
      </c>
      <c r="L51" s="1">
        <v>0</v>
      </c>
      <c r="M51" s="1">
        <v>2.2560748376318251</v>
      </c>
      <c r="N51" s="1">
        <v>0</v>
      </c>
      <c r="O51" s="1">
        <v>0</v>
      </c>
      <c r="P51" s="1">
        <v>0</v>
      </c>
      <c r="Q51" s="1">
        <v>0</v>
      </c>
      <c r="R51" s="1">
        <v>6.422440813279688</v>
      </c>
    </row>
    <row r="52" spans="1:18" ht="11.25" customHeight="1" x14ac:dyDescent="0.25">
      <c r="A52" s="46" t="s">
        <v>74</v>
      </c>
      <c r="B52" s="47" t="s">
        <v>75</v>
      </c>
      <c r="C52" s="4">
        <v>29988.804242157679</v>
      </c>
      <c r="D52" s="4">
        <v>31593.36901754286</v>
      </c>
      <c r="E52" s="4">
        <v>28850.724040483961</v>
      </c>
      <c r="F52" s="4">
        <v>31280.23659681814</v>
      </c>
      <c r="G52" s="4">
        <v>32715.393218675606</v>
      </c>
      <c r="H52" s="4">
        <v>37667.259547553236</v>
      </c>
      <c r="I52" s="4">
        <v>40268.720857055145</v>
      </c>
      <c r="J52" s="4">
        <v>35073.932723101068</v>
      </c>
      <c r="K52" s="4">
        <v>39685.170525891161</v>
      </c>
      <c r="L52" s="4">
        <v>36781.108150426597</v>
      </c>
      <c r="M52" s="4">
        <v>41396.056371792227</v>
      </c>
      <c r="N52" s="4">
        <v>34344.321383225441</v>
      </c>
      <c r="O52" s="4">
        <v>36198.44860429511</v>
      </c>
      <c r="P52" s="4">
        <v>37643.206131157669</v>
      </c>
      <c r="Q52" s="4">
        <v>29827.891579604646</v>
      </c>
      <c r="R52" s="4">
        <v>32183.742659982599</v>
      </c>
    </row>
    <row r="53" spans="1:18" ht="11.25" customHeight="1" x14ac:dyDescent="0.25">
      <c r="A53" s="48" t="s">
        <v>76</v>
      </c>
      <c r="B53" s="49" t="s">
        <v>77</v>
      </c>
      <c r="C53" s="3">
        <v>29955.294792146658</v>
      </c>
      <c r="D53" s="3">
        <v>31580.666111319115</v>
      </c>
      <c r="E53" s="3">
        <v>28838.157043573079</v>
      </c>
      <c r="F53" s="3">
        <v>31269.779568197089</v>
      </c>
      <c r="G53" s="3">
        <v>32703.160843235826</v>
      </c>
      <c r="H53" s="3">
        <v>37648.335780432848</v>
      </c>
      <c r="I53" s="3">
        <v>40248.355428401206</v>
      </c>
      <c r="J53" s="3">
        <v>35054.587301432119</v>
      </c>
      <c r="K53" s="3">
        <v>39665.759518925719</v>
      </c>
      <c r="L53" s="3">
        <v>36762.448367319819</v>
      </c>
      <c r="M53" s="3">
        <v>41366.626058140369</v>
      </c>
      <c r="N53" s="3">
        <v>34338.239763947851</v>
      </c>
      <c r="O53" s="3">
        <v>36194.105477038771</v>
      </c>
      <c r="P53" s="3">
        <v>37639.664378220623</v>
      </c>
      <c r="Q53" s="3">
        <v>29824.787293635163</v>
      </c>
      <c r="R53" s="3">
        <v>32181.032736863031</v>
      </c>
    </row>
    <row r="54" spans="1:18" ht="11.25" customHeight="1" x14ac:dyDescent="0.25">
      <c r="A54" s="48" t="s">
        <v>331</v>
      </c>
      <c r="B54" s="49" t="s">
        <v>332</v>
      </c>
      <c r="C54" s="3">
        <v>33.509450011022061</v>
      </c>
      <c r="D54" s="3">
        <v>12.702906223745853</v>
      </c>
      <c r="E54" s="3">
        <v>12.566996910881738</v>
      </c>
      <c r="F54" s="3">
        <v>10.457028621051103</v>
      </c>
      <c r="G54" s="3">
        <v>12.232375439780528</v>
      </c>
      <c r="H54" s="3">
        <v>18.92376712038859</v>
      </c>
      <c r="I54" s="3">
        <v>20.365428653941709</v>
      </c>
      <c r="J54" s="3">
        <v>19.345421668951374</v>
      </c>
      <c r="K54" s="3">
        <v>19.411006965440119</v>
      </c>
      <c r="L54" s="3">
        <v>18.659783106777127</v>
      </c>
      <c r="M54" s="3">
        <v>29.430313651855499</v>
      </c>
      <c r="N54" s="3">
        <v>6.0816192775905291</v>
      </c>
      <c r="O54" s="3">
        <v>4.3431272563401535</v>
      </c>
      <c r="P54" s="3">
        <v>3.5417529370480376</v>
      </c>
      <c r="Q54" s="3">
        <v>3.1042859694837786</v>
      </c>
      <c r="R54" s="3">
        <v>2.7099231195684497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0.2406024562058435</v>
      </c>
      <c r="K55" s="2">
        <v>0</v>
      </c>
      <c r="L55" s="2">
        <v>0</v>
      </c>
      <c r="M55" s="2">
        <v>2.0009487102939306E-2</v>
      </c>
      <c r="N55" s="2">
        <v>1.9375354861258923E-2</v>
      </c>
      <c r="O55" s="2">
        <v>1.9249026569144498E-2</v>
      </c>
      <c r="P55" s="2">
        <v>0</v>
      </c>
      <c r="Q55" s="2">
        <v>1.8186885563739465E-2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33.509450011022061</v>
      </c>
      <c r="D57" s="2">
        <v>12.702906223745853</v>
      </c>
      <c r="E57" s="2">
        <v>12.566996910881738</v>
      </c>
      <c r="F57" s="2">
        <v>10.457028621051103</v>
      </c>
      <c r="G57" s="2">
        <v>12.232375439780528</v>
      </c>
      <c r="H57" s="2">
        <v>18.92376712038859</v>
      </c>
      <c r="I57" s="2">
        <v>20.365428653941709</v>
      </c>
      <c r="J57" s="2">
        <v>19.104819212745532</v>
      </c>
      <c r="K57" s="2">
        <v>19.411006965440119</v>
      </c>
      <c r="L57" s="2">
        <v>18.659783106777127</v>
      </c>
      <c r="M57" s="2">
        <v>29.41030416475256</v>
      </c>
      <c r="N57" s="2">
        <v>6.0622439227292704</v>
      </c>
      <c r="O57" s="2">
        <v>4.323878229771009</v>
      </c>
      <c r="P57" s="2">
        <v>3.5417529370480376</v>
      </c>
      <c r="Q57" s="2">
        <v>3.0860990839200393</v>
      </c>
      <c r="R57" s="2">
        <v>2.7099231195684497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7516.1278127178966</v>
      </c>
      <c r="D60" s="4">
        <v>7992.4826726295714</v>
      </c>
      <c r="E60" s="4">
        <v>7552.7509519755076</v>
      </c>
      <c r="F60" s="4">
        <v>9746.643884015868</v>
      </c>
      <c r="G60" s="4">
        <v>10029.263142563683</v>
      </c>
      <c r="H60" s="4">
        <v>10041.244663589277</v>
      </c>
      <c r="I60" s="4">
        <v>9801.0594619241656</v>
      </c>
      <c r="J60" s="4">
        <v>9106.7396547225708</v>
      </c>
      <c r="K60" s="4">
        <v>9832.6162660695118</v>
      </c>
      <c r="L60" s="4">
        <v>9671.9719577123269</v>
      </c>
      <c r="M60" s="4">
        <v>11580.313003277244</v>
      </c>
      <c r="N60" s="4">
        <v>9342.8966854027658</v>
      </c>
      <c r="O60" s="4">
        <v>9461.959702995684</v>
      </c>
      <c r="P60" s="4">
        <v>8436.0006001931033</v>
      </c>
      <c r="Q60" s="4">
        <v>8048.5983530096109</v>
      </c>
      <c r="R60" s="4">
        <v>7938.4965494556673</v>
      </c>
    </row>
    <row r="61" spans="1:18" ht="11.25" customHeight="1" x14ac:dyDescent="0.25">
      <c r="A61" s="46" t="s">
        <v>89</v>
      </c>
      <c r="B61" s="47" t="s">
        <v>90</v>
      </c>
      <c r="C61" s="4">
        <v>1167.4276228398051</v>
      </c>
      <c r="D61" s="4">
        <v>1294.5952333616199</v>
      </c>
      <c r="E61" s="4">
        <v>1348.3633599002776</v>
      </c>
      <c r="F61" s="4">
        <v>1687.8303162515319</v>
      </c>
      <c r="G61" s="4">
        <v>1832.5921336042663</v>
      </c>
      <c r="H61" s="4">
        <v>1830.1582584907803</v>
      </c>
      <c r="I61" s="4">
        <v>1932.0587391513279</v>
      </c>
      <c r="J61" s="4">
        <v>2152.9742663536585</v>
      </c>
      <c r="K61" s="4">
        <v>2074.2649594661211</v>
      </c>
      <c r="L61" s="4">
        <v>2330.2923459182653</v>
      </c>
      <c r="M61" s="4">
        <v>2343.9412503968692</v>
      </c>
      <c r="N61" s="4">
        <v>2322.4640705045522</v>
      </c>
      <c r="O61" s="4">
        <v>2664.5380421627178</v>
      </c>
      <c r="P61" s="4">
        <v>2838.3986943734189</v>
      </c>
      <c r="Q61" s="4">
        <v>3390.6444857274969</v>
      </c>
      <c r="R61" s="4">
        <v>4113.3892595017805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943.58141639924008</v>
      </c>
      <c r="D68" s="3">
        <v>1071.0049033616199</v>
      </c>
      <c r="E68" s="3">
        <v>1116.0318799002775</v>
      </c>
      <c r="F68" s="3">
        <v>1419.7313662515319</v>
      </c>
      <c r="G68" s="3">
        <v>1577.4809936042664</v>
      </c>
      <c r="H68" s="3">
        <v>1536.6027046475724</v>
      </c>
      <c r="I68" s="3">
        <v>1640.5284791513279</v>
      </c>
      <c r="J68" s="3">
        <v>1859.3545063536585</v>
      </c>
      <c r="K68" s="3">
        <v>1764.0602594661211</v>
      </c>
      <c r="L68" s="3">
        <v>2013.3476059182651</v>
      </c>
      <c r="M68" s="3">
        <v>2071.3467294421393</v>
      </c>
      <c r="N68" s="3">
        <v>2036.6349203244038</v>
      </c>
      <c r="O68" s="3">
        <v>2378.366558225493</v>
      </c>
      <c r="P68" s="3">
        <v>2540.6317626742275</v>
      </c>
      <c r="Q68" s="3">
        <v>3139.7850149071587</v>
      </c>
      <c r="R68" s="3">
        <v>3880.0619070850357</v>
      </c>
    </row>
    <row r="69" spans="1:18" ht="11.25" customHeight="1" x14ac:dyDescent="0.25">
      <c r="A69" s="50" t="s">
        <v>559</v>
      </c>
      <c r="B69" s="51" t="s">
        <v>101</v>
      </c>
      <c r="C69" s="2">
        <v>587.27364518813829</v>
      </c>
      <c r="D69" s="2">
        <v>668.05383599606557</v>
      </c>
      <c r="E69" s="2">
        <v>675.57780129048479</v>
      </c>
      <c r="F69" s="2">
        <v>818.34774548276994</v>
      </c>
      <c r="G69" s="2">
        <v>897.71526789276402</v>
      </c>
      <c r="H69" s="2">
        <v>1007.5733253134174</v>
      </c>
      <c r="I69" s="2">
        <v>998.79995968902517</v>
      </c>
      <c r="J69" s="2">
        <v>1087.3409062773339</v>
      </c>
      <c r="K69" s="2">
        <v>959.60740882517803</v>
      </c>
      <c r="L69" s="2">
        <v>1027.9462361926276</v>
      </c>
      <c r="M69" s="2">
        <v>998.691863729739</v>
      </c>
      <c r="N69" s="2">
        <v>922.99586024352061</v>
      </c>
      <c r="O69" s="2">
        <v>1077.4092481294272</v>
      </c>
      <c r="P69" s="2">
        <v>1065.5581579165901</v>
      </c>
      <c r="Q69" s="2">
        <v>1630.8433824330168</v>
      </c>
      <c r="R69" s="2">
        <v>2302.6367067715883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141.67387518995218</v>
      </c>
      <c r="D71" s="2">
        <v>156.04176898607264</v>
      </c>
      <c r="E71" s="2">
        <v>158.69530676989228</v>
      </c>
      <c r="F71" s="2">
        <v>280.33385723154339</v>
      </c>
      <c r="G71" s="2">
        <v>316.66008177935015</v>
      </c>
      <c r="H71" s="2">
        <v>315.65683955224227</v>
      </c>
      <c r="I71" s="2">
        <v>387.97567122445588</v>
      </c>
      <c r="J71" s="2">
        <v>470.08760819398299</v>
      </c>
      <c r="K71" s="2">
        <v>461.11885996079587</v>
      </c>
      <c r="L71" s="2">
        <v>550.82955454948353</v>
      </c>
      <c r="M71" s="2">
        <v>657.33834849988239</v>
      </c>
      <c r="N71" s="2">
        <v>763.4249400613013</v>
      </c>
      <c r="O71" s="2">
        <v>937.56092845846013</v>
      </c>
      <c r="P71" s="2">
        <v>1126.8541926800556</v>
      </c>
      <c r="Q71" s="2">
        <v>1155.7832875425238</v>
      </c>
      <c r="R71" s="2">
        <v>1234.1423373445377</v>
      </c>
    </row>
    <row r="72" spans="1:18" ht="11.25" customHeight="1" x14ac:dyDescent="0.25">
      <c r="A72" s="55" t="s">
        <v>104</v>
      </c>
      <c r="B72" s="51" t="s">
        <v>105</v>
      </c>
      <c r="C72" s="2">
        <v>214.63389602114955</v>
      </c>
      <c r="D72" s="2">
        <v>246.9092983794817</v>
      </c>
      <c r="E72" s="2">
        <v>281.75877183990031</v>
      </c>
      <c r="F72" s="2">
        <v>320.79218643987707</v>
      </c>
      <c r="G72" s="2">
        <v>344.15426014799561</v>
      </c>
      <c r="H72" s="2">
        <v>169.95193506933691</v>
      </c>
      <c r="I72" s="2">
        <v>167.02138299573411</v>
      </c>
      <c r="J72" s="2">
        <v>182.84835493755205</v>
      </c>
      <c r="K72" s="2">
        <v>203.69756927618062</v>
      </c>
      <c r="L72" s="2">
        <v>223.12261597379614</v>
      </c>
      <c r="M72" s="2">
        <v>220.84120392527717</v>
      </c>
      <c r="N72" s="2">
        <v>205.47942282540234</v>
      </c>
      <c r="O72" s="2">
        <v>213.23817243075021</v>
      </c>
      <c r="P72" s="2">
        <v>207.1021545458344</v>
      </c>
      <c r="Q72" s="2">
        <v>207.1654849306255</v>
      </c>
      <c r="R72" s="2">
        <v>202.33854712013266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0.25757709734136919</v>
      </c>
      <c r="G73" s="2">
        <v>18.951383784156672</v>
      </c>
      <c r="H73" s="2">
        <v>43.420604712575717</v>
      </c>
      <c r="I73" s="2">
        <v>86.731465242112733</v>
      </c>
      <c r="J73" s="2">
        <v>119.07763694478945</v>
      </c>
      <c r="K73" s="2">
        <v>139.63642140396652</v>
      </c>
      <c r="L73" s="2">
        <v>211.44919920235787</v>
      </c>
      <c r="M73" s="2">
        <v>194.47531328724105</v>
      </c>
      <c r="N73" s="2">
        <v>144.73469719417952</v>
      </c>
      <c r="O73" s="2">
        <v>150.15820920685576</v>
      </c>
      <c r="P73" s="2">
        <v>141.11725753174761</v>
      </c>
      <c r="Q73" s="2">
        <v>145.99286000099272</v>
      </c>
      <c r="R73" s="2">
        <v>140.94431584877685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0.54072156423533491</v>
      </c>
      <c r="Q74" s="1">
        <v>0.52276549965013785</v>
      </c>
      <c r="R74" s="1">
        <v>0.49700919435084651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15.110265648742478</v>
      </c>
      <c r="H75" s="1">
        <v>38.519262447596461</v>
      </c>
      <c r="I75" s="1">
        <v>52.777867358971925</v>
      </c>
      <c r="J75" s="1">
        <v>77.711647334744711</v>
      </c>
      <c r="K75" s="1">
        <v>90.80626371269517</v>
      </c>
      <c r="L75" s="1">
        <v>127.22501237636484</v>
      </c>
      <c r="M75" s="1">
        <v>121.14596276414321</v>
      </c>
      <c r="N75" s="1">
        <v>121.64622786541925</v>
      </c>
      <c r="O75" s="1">
        <v>134.7808371799855</v>
      </c>
      <c r="P75" s="1">
        <v>126.26310284772615</v>
      </c>
      <c r="Q75" s="1">
        <v>126.675593692108</v>
      </c>
      <c r="R75" s="1">
        <v>120.50260475399037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0.25757709734136919</v>
      </c>
      <c r="G77" s="1">
        <v>3.8411181354141921</v>
      </c>
      <c r="H77" s="1">
        <v>4.9013422649792586</v>
      </c>
      <c r="I77" s="1">
        <v>33.953597883140816</v>
      </c>
      <c r="J77" s="1">
        <v>41.365989610044728</v>
      </c>
      <c r="K77" s="1">
        <v>48.830157691271353</v>
      </c>
      <c r="L77" s="1">
        <v>84.22418682599303</v>
      </c>
      <c r="M77" s="1">
        <v>73.329350523097844</v>
      </c>
      <c r="N77" s="1">
        <v>23.088469328760269</v>
      </c>
      <c r="O77" s="1">
        <v>15.377372026870257</v>
      </c>
      <c r="P77" s="1">
        <v>14.313433119786128</v>
      </c>
      <c r="Q77" s="1">
        <v>18.794500809234606</v>
      </c>
      <c r="R77" s="1">
        <v>19.944701900435625</v>
      </c>
    </row>
    <row r="78" spans="1:18" ht="11.25" customHeight="1" x14ac:dyDescent="0.25">
      <c r="A78" s="54" t="s">
        <v>115</v>
      </c>
      <c r="B78" s="58" t="s">
        <v>116</v>
      </c>
      <c r="C78" s="3">
        <v>223.84620644056497</v>
      </c>
      <c r="D78" s="3">
        <v>223.59032999999999</v>
      </c>
      <c r="E78" s="3">
        <v>232.33148000000003</v>
      </c>
      <c r="F78" s="3">
        <v>268.09895</v>
      </c>
      <c r="G78" s="3">
        <v>255.11114000000001</v>
      </c>
      <c r="H78" s="3">
        <v>293.55555384320786</v>
      </c>
      <c r="I78" s="3">
        <v>291.53026</v>
      </c>
      <c r="J78" s="3">
        <v>293.61976000000004</v>
      </c>
      <c r="K78" s="3">
        <v>310.2047</v>
      </c>
      <c r="L78" s="3">
        <v>316.94474000000008</v>
      </c>
      <c r="M78" s="3">
        <v>272.59452095473006</v>
      </c>
      <c r="N78" s="3">
        <v>285.82915018014819</v>
      </c>
      <c r="O78" s="3">
        <v>286.17148393722488</v>
      </c>
      <c r="P78" s="3">
        <v>297.7669316991915</v>
      </c>
      <c r="Q78" s="3">
        <v>250.859470820338</v>
      </c>
      <c r="R78" s="3">
        <v>233.32735241674462</v>
      </c>
    </row>
    <row r="79" spans="1:18" ht="11.25" customHeight="1" x14ac:dyDescent="0.25">
      <c r="A79" s="59" t="s">
        <v>117</v>
      </c>
      <c r="B79" s="47" t="s">
        <v>118</v>
      </c>
      <c r="C79" s="4">
        <v>8617.9379370112401</v>
      </c>
      <c r="D79" s="4">
        <v>9739.1323536618293</v>
      </c>
      <c r="E79" s="4">
        <v>9669.5624755504141</v>
      </c>
      <c r="F79" s="4">
        <v>10705.253602971619</v>
      </c>
      <c r="G79" s="4">
        <v>10811.38827045291</v>
      </c>
      <c r="H79" s="4">
        <v>10855.962142569042</v>
      </c>
      <c r="I79" s="4">
        <v>12051.8814051471</v>
      </c>
      <c r="J79" s="4">
        <v>10980.889366418576</v>
      </c>
      <c r="K79" s="4">
        <v>12055.534774339085</v>
      </c>
      <c r="L79" s="4">
        <v>11944.323807022965</v>
      </c>
      <c r="M79" s="4">
        <v>13716.356627679246</v>
      </c>
      <c r="N79" s="4">
        <v>11489.071269454013</v>
      </c>
      <c r="O79" s="4">
        <v>11823.527313334145</v>
      </c>
      <c r="P79" s="4">
        <v>10956.853298874215</v>
      </c>
      <c r="Q79" s="4">
        <v>9764.8016390713528</v>
      </c>
      <c r="R79" s="4">
        <v>12036.375266256184</v>
      </c>
    </row>
    <row r="80" spans="1:18" ht="11.25" customHeight="1" x14ac:dyDescent="0.25">
      <c r="A80" s="59" t="s">
        <v>560</v>
      </c>
      <c r="B80" s="47">
        <v>7200</v>
      </c>
      <c r="C80" s="4">
        <v>253.0520002697981</v>
      </c>
      <c r="D80" s="4">
        <v>294.68781244515907</v>
      </c>
      <c r="E80" s="4">
        <v>326.23254681768316</v>
      </c>
      <c r="F80" s="4">
        <v>378.69501086835277</v>
      </c>
      <c r="G80" s="4">
        <v>402.02235489247425</v>
      </c>
      <c r="H80" s="4">
        <v>228.60780558256087</v>
      </c>
      <c r="I80" s="4">
        <v>209.81169231690913</v>
      </c>
      <c r="J80" s="4">
        <v>227.66631721011521</v>
      </c>
      <c r="K80" s="4">
        <v>230.34832789309141</v>
      </c>
      <c r="L80" s="4">
        <v>252.91031198429815</v>
      </c>
      <c r="M80" s="4">
        <v>246.45145149905184</v>
      </c>
      <c r="N80" s="4">
        <v>220.52045941756012</v>
      </c>
      <c r="O80" s="4">
        <v>220.16281629357806</v>
      </c>
      <c r="P80" s="4">
        <v>254.33537086480825</v>
      </c>
      <c r="Q80" s="4">
        <v>280.56292263974393</v>
      </c>
      <c r="R80" s="4">
        <v>266.85070500177119</v>
      </c>
    </row>
    <row r="81" spans="1:18" ht="11.25" customHeight="1" x14ac:dyDescent="0.25">
      <c r="A81" s="48" t="s">
        <v>119</v>
      </c>
      <c r="B81" s="49" t="s">
        <v>120</v>
      </c>
      <c r="C81" s="3">
        <v>52.801902877424453</v>
      </c>
      <c r="D81" s="3">
        <v>21.365441604957098</v>
      </c>
      <c r="E81" s="3">
        <v>20.1331306735492</v>
      </c>
      <c r="F81" s="3">
        <v>22.194095280475114</v>
      </c>
      <c r="G81" s="3">
        <v>21.41958777602078</v>
      </c>
      <c r="H81" s="3">
        <v>22.265011441268921</v>
      </c>
      <c r="I81" s="3">
        <v>19.229798788934836</v>
      </c>
      <c r="J81" s="3">
        <v>20.15458177776366</v>
      </c>
      <c r="K81" s="3">
        <v>15.365251269476147</v>
      </c>
      <c r="L81" s="3">
        <v>16.932446365070792</v>
      </c>
      <c r="M81" s="3">
        <v>13.860090654539565</v>
      </c>
      <c r="N81" s="3">
        <v>12.562666653628293</v>
      </c>
      <c r="O81" s="3">
        <v>18.22205037420904</v>
      </c>
      <c r="P81" s="3">
        <v>29.39597031256725</v>
      </c>
      <c r="Q81" s="3">
        <v>24.508097019166772</v>
      </c>
      <c r="R81" s="3">
        <v>30.094136637353362</v>
      </c>
    </row>
    <row r="82" spans="1:18" ht="11.25" customHeight="1" x14ac:dyDescent="0.25">
      <c r="A82" s="48" t="s">
        <v>121</v>
      </c>
      <c r="B82" s="49" t="s">
        <v>122</v>
      </c>
      <c r="C82" s="3">
        <v>200.25009739237365</v>
      </c>
      <c r="D82" s="3">
        <v>273.32237084020198</v>
      </c>
      <c r="E82" s="3">
        <v>306.09941614413395</v>
      </c>
      <c r="F82" s="3">
        <v>356.50091558787767</v>
      </c>
      <c r="G82" s="3">
        <v>380.60276711645349</v>
      </c>
      <c r="H82" s="3">
        <v>206.34279414129196</v>
      </c>
      <c r="I82" s="3">
        <v>190.5818935279743</v>
      </c>
      <c r="J82" s="3">
        <v>207.51173543235154</v>
      </c>
      <c r="K82" s="3">
        <v>214.98307662361526</v>
      </c>
      <c r="L82" s="3">
        <v>235.97786561922734</v>
      </c>
      <c r="M82" s="3">
        <v>232.59136084451228</v>
      </c>
      <c r="N82" s="3">
        <v>207.95779276393182</v>
      </c>
      <c r="O82" s="3">
        <v>201.94076591936903</v>
      </c>
      <c r="P82" s="3">
        <v>224.93940055224101</v>
      </c>
      <c r="Q82" s="3">
        <v>256.05482562057716</v>
      </c>
      <c r="R82" s="3">
        <v>236.7565683644178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546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2198.6106537091623</v>
      </c>
      <c r="D2" s="30">
        <v>2385.0764540106957</v>
      </c>
      <c r="E2" s="30">
        <v>2626.3863566346918</v>
      </c>
      <c r="F2" s="30">
        <v>2776.3105070164329</v>
      </c>
      <c r="G2" s="30">
        <v>3000.2506598184841</v>
      </c>
      <c r="H2" s="30">
        <v>3218.58412378503</v>
      </c>
      <c r="I2" s="30">
        <v>3555.4838921217133</v>
      </c>
      <c r="J2" s="30">
        <v>3938.7358443317798</v>
      </c>
      <c r="K2" s="30">
        <v>4176.0888456392513</v>
      </c>
      <c r="L2" s="30">
        <v>4400.9874661159547</v>
      </c>
      <c r="M2" s="30">
        <v>4598.0647972386023</v>
      </c>
      <c r="N2" s="30">
        <v>4634.0077613343674</v>
      </c>
      <c r="O2" s="30">
        <v>4632.3612011433479</v>
      </c>
      <c r="P2" s="30">
        <v>4622.8199866794839</v>
      </c>
      <c r="Q2" s="30">
        <v>4661.1037107090406</v>
      </c>
      <c r="R2" s="30">
        <v>4644.5390408012427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3.5812059842422861</v>
      </c>
      <c r="D52" s="4">
        <v>4.4501372918440287</v>
      </c>
      <c r="E52" s="4">
        <v>5.6898130194617602</v>
      </c>
      <c r="F52" s="4">
        <v>6.4157525118255503</v>
      </c>
      <c r="G52" s="4">
        <v>7.3327174136471482</v>
      </c>
      <c r="H52" s="4">
        <v>8.3196766078110347</v>
      </c>
      <c r="I52" s="4">
        <v>10.35356904389446</v>
      </c>
      <c r="J52" s="4">
        <v>14.324708395508736</v>
      </c>
      <c r="K52" s="4">
        <v>16.961474601201633</v>
      </c>
      <c r="L52" s="4">
        <v>20.377523896692058</v>
      </c>
      <c r="M52" s="4">
        <v>24.748677294395737</v>
      </c>
      <c r="N52" s="4">
        <v>30.050669393052168</v>
      </c>
      <c r="O52" s="4">
        <v>40.688486354263219</v>
      </c>
      <c r="P52" s="4">
        <v>57.816255846259487</v>
      </c>
      <c r="Q52" s="4">
        <v>90.839957566686934</v>
      </c>
      <c r="R52" s="4">
        <v>124.68567991815351</v>
      </c>
    </row>
    <row r="53" spans="1:18" ht="11.25" customHeight="1" x14ac:dyDescent="0.25">
      <c r="A53" s="48" t="s">
        <v>76</v>
      </c>
      <c r="B53" s="49" t="s">
        <v>77</v>
      </c>
      <c r="C53" s="3">
        <v>3.5117824234407942</v>
      </c>
      <c r="D53" s="3">
        <v>4.441038541616857</v>
      </c>
      <c r="E53" s="3">
        <v>5.6830098350133404</v>
      </c>
      <c r="F53" s="3">
        <v>6.3944146872176004</v>
      </c>
      <c r="G53" s="3">
        <v>7.3120189263615671</v>
      </c>
      <c r="H53" s="3">
        <v>8.3039609911815706</v>
      </c>
      <c r="I53" s="3">
        <v>10.346851004281207</v>
      </c>
      <c r="J53" s="3">
        <v>14.303667970257926</v>
      </c>
      <c r="K53" s="3">
        <v>16.933269192231862</v>
      </c>
      <c r="L53" s="3">
        <v>20.351585116916176</v>
      </c>
      <c r="M53" s="3">
        <v>24.709246613823513</v>
      </c>
      <c r="N53" s="3">
        <v>30.046003469154915</v>
      </c>
      <c r="O53" s="3">
        <v>40.685316900513897</v>
      </c>
      <c r="P53" s="3">
        <v>57.814267992616841</v>
      </c>
      <c r="Q53" s="3">
        <v>90.837962872317547</v>
      </c>
      <c r="R53" s="3">
        <v>124.68435731699624</v>
      </c>
    </row>
    <row r="54" spans="1:18" ht="11.25" customHeight="1" x14ac:dyDescent="0.25">
      <c r="A54" s="48" t="s">
        <v>331</v>
      </c>
      <c r="B54" s="49" t="s">
        <v>332</v>
      </c>
      <c r="C54" s="3">
        <v>6.942356080149191E-2</v>
      </c>
      <c r="D54" s="3">
        <v>9.098750227171673E-3</v>
      </c>
      <c r="E54" s="3">
        <v>6.8031844484200271E-3</v>
      </c>
      <c r="F54" s="3">
        <v>2.1337824607950282E-2</v>
      </c>
      <c r="G54" s="3">
        <v>2.0698487285580946E-2</v>
      </c>
      <c r="H54" s="3">
        <v>1.5715616629464794E-2</v>
      </c>
      <c r="I54" s="3">
        <v>6.7180396132533442E-3</v>
      </c>
      <c r="J54" s="3">
        <v>2.1040425250809146E-2</v>
      </c>
      <c r="K54" s="3">
        <v>2.820540896977029E-2</v>
      </c>
      <c r="L54" s="3">
        <v>2.5938779775881434E-2</v>
      </c>
      <c r="M54" s="3">
        <v>3.9430680572225242E-2</v>
      </c>
      <c r="N54" s="3">
        <v>4.6659238972534883E-3</v>
      </c>
      <c r="O54" s="3">
        <v>3.1694537493241986E-3</v>
      </c>
      <c r="P54" s="3">
        <v>1.9878536426487271E-3</v>
      </c>
      <c r="Q54" s="3">
        <v>1.9946943693937643E-3</v>
      </c>
      <c r="R54" s="3">
        <v>1.3226011572743178E-3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2.2648350500712319E-6</v>
      </c>
      <c r="N55" s="2">
        <v>2.7597021556415342E-6</v>
      </c>
      <c r="O55" s="2">
        <v>3.2022235817505274E-6</v>
      </c>
      <c r="P55" s="2">
        <v>0</v>
      </c>
      <c r="Q55" s="2">
        <v>6.2186438637785754E-6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6.942356080149191E-2</v>
      </c>
      <c r="D57" s="2">
        <v>9.098750227171673E-3</v>
      </c>
      <c r="E57" s="2">
        <v>6.8031844484200271E-3</v>
      </c>
      <c r="F57" s="2">
        <v>2.1337824607950282E-2</v>
      </c>
      <c r="G57" s="2">
        <v>2.0698487285580946E-2</v>
      </c>
      <c r="H57" s="2">
        <v>1.5715616629464794E-2</v>
      </c>
      <c r="I57" s="2">
        <v>6.7180396132533442E-3</v>
      </c>
      <c r="J57" s="2">
        <v>2.1040425250809146E-2</v>
      </c>
      <c r="K57" s="2">
        <v>2.820540896977029E-2</v>
      </c>
      <c r="L57" s="2">
        <v>2.5938779775881434E-2</v>
      </c>
      <c r="M57" s="2">
        <v>3.942841573717517E-2</v>
      </c>
      <c r="N57" s="2">
        <v>4.6631641950978468E-3</v>
      </c>
      <c r="O57" s="2">
        <v>3.166251525742448E-3</v>
      </c>
      <c r="P57" s="2">
        <v>1.9878536426487271E-3</v>
      </c>
      <c r="Q57" s="2">
        <v>1.9884757255299859E-3</v>
      </c>
      <c r="R57" s="2">
        <v>1.3226011572743178E-3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3.506870688841051E-2</v>
      </c>
      <c r="D61" s="4">
        <v>4.1343826771917898E-2</v>
      </c>
      <c r="E61" s="4">
        <v>6.2527425274993054E-2</v>
      </c>
      <c r="F61" s="4">
        <v>7.7599214404422814E-2</v>
      </c>
      <c r="G61" s="4">
        <v>7.9989440331020151E-2</v>
      </c>
      <c r="H61" s="4">
        <v>5.9575500998087241E-2</v>
      </c>
      <c r="I61" s="4">
        <v>8.0282719578272488E-2</v>
      </c>
      <c r="J61" s="4">
        <v>0.13071178160090971</v>
      </c>
      <c r="K61" s="4">
        <v>0.10316963820707251</v>
      </c>
      <c r="L61" s="4">
        <v>0.13236553822187505</v>
      </c>
      <c r="M61" s="4">
        <v>0.16259256338643147</v>
      </c>
      <c r="N61" s="4">
        <v>0.35398231900776955</v>
      </c>
      <c r="O61" s="4">
        <v>0.51903428966571541</v>
      </c>
      <c r="P61" s="4">
        <v>0.82976256771224643</v>
      </c>
      <c r="Q61" s="4">
        <v>1.3465079227087122</v>
      </c>
      <c r="R61" s="4">
        <v>1.6809541585110124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3.506870688841051E-2</v>
      </c>
      <c r="D68" s="3">
        <v>4.1343826771917898E-2</v>
      </c>
      <c r="E68" s="3">
        <v>6.2527425274993054E-2</v>
      </c>
      <c r="F68" s="3">
        <v>7.7599214404422814E-2</v>
      </c>
      <c r="G68" s="3">
        <v>7.9989440331020151E-2</v>
      </c>
      <c r="H68" s="3">
        <v>5.9575500998087241E-2</v>
      </c>
      <c r="I68" s="3">
        <v>8.0282719578272488E-2</v>
      </c>
      <c r="J68" s="3">
        <v>0.13071178160090971</v>
      </c>
      <c r="K68" s="3">
        <v>0.10316963820707251</v>
      </c>
      <c r="L68" s="3">
        <v>0.13236553822187505</v>
      </c>
      <c r="M68" s="3">
        <v>0.16259256338643147</v>
      </c>
      <c r="N68" s="3">
        <v>0.35398231900776955</v>
      </c>
      <c r="O68" s="3">
        <v>0.51903428966571541</v>
      </c>
      <c r="P68" s="3">
        <v>0.82976256771224643</v>
      </c>
      <c r="Q68" s="3">
        <v>1.3465079227087122</v>
      </c>
      <c r="R68" s="3">
        <v>1.6809541585110124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3.506870688841051E-2</v>
      </c>
      <c r="D71" s="2">
        <v>4.1343826771917898E-2</v>
      </c>
      <c r="E71" s="2">
        <v>6.2527425274993054E-2</v>
      </c>
      <c r="F71" s="2">
        <v>7.7599214404422814E-2</v>
      </c>
      <c r="G71" s="2">
        <v>7.9989440331020151E-2</v>
      </c>
      <c r="H71" s="2">
        <v>5.9575500998087241E-2</v>
      </c>
      <c r="I71" s="2">
        <v>8.0282719578272488E-2</v>
      </c>
      <c r="J71" s="2">
        <v>0.13071178160090971</v>
      </c>
      <c r="K71" s="2">
        <v>0.10316963820707251</v>
      </c>
      <c r="L71" s="2">
        <v>0.13236553822187505</v>
      </c>
      <c r="M71" s="2">
        <v>0.16259256338643147</v>
      </c>
      <c r="N71" s="2">
        <v>0.35398231900776955</v>
      </c>
      <c r="O71" s="2">
        <v>0.51903428966571541</v>
      </c>
      <c r="P71" s="2">
        <v>0.82976256771224643</v>
      </c>
      <c r="Q71" s="2">
        <v>1.3465079227087122</v>
      </c>
      <c r="R71" s="2">
        <v>1.6809541585110124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2194.9943790180314</v>
      </c>
      <c r="D79" s="4">
        <v>2380.5849728920798</v>
      </c>
      <c r="E79" s="4">
        <v>2620.6340161899552</v>
      </c>
      <c r="F79" s="4">
        <v>2769.8171552902031</v>
      </c>
      <c r="G79" s="4">
        <v>2992.8379529645058</v>
      </c>
      <c r="H79" s="4">
        <v>3210.204871676221</v>
      </c>
      <c r="I79" s="4">
        <v>3545.0500403582405</v>
      </c>
      <c r="J79" s="4">
        <v>3924.2804241546701</v>
      </c>
      <c r="K79" s="4">
        <v>4159.0242013998422</v>
      </c>
      <c r="L79" s="4">
        <v>4380.4775766810408</v>
      </c>
      <c r="M79" s="4">
        <v>4573.1535273808204</v>
      </c>
      <c r="N79" s="4">
        <v>4603.6031096223078</v>
      </c>
      <c r="O79" s="4">
        <v>4591.1536804994194</v>
      </c>
      <c r="P79" s="4">
        <v>4564.1739682655125</v>
      </c>
      <c r="Q79" s="4">
        <v>4568.9172452196453</v>
      </c>
      <c r="R79" s="4">
        <v>4518.1724067245777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545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12624.427605000938</v>
      </c>
      <c r="D2" s="30">
        <v>12894.863898031144</v>
      </c>
      <c r="E2" s="30">
        <v>13093.166410641548</v>
      </c>
      <c r="F2" s="30">
        <v>13394.79305998273</v>
      </c>
      <c r="G2" s="30">
        <v>13660.819607614474</v>
      </c>
      <c r="H2" s="30">
        <v>13851.775633649597</v>
      </c>
      <c r="I2" s="30">
        <v>14157.907867170748</v>
      </c>
      <c r="J2" s="30">
        <v>14421.295142669846</v>
      </c>
      <c r="K2" s="30">
        <v>14603.943932898796</v>
      </c>
      <c r="L2" s="30">
        <v>14614.95003065383</v>
      </c>
      <c r="M2" s="30">
        <v>14632.095614856489</v>
      </c>
      <c r="N2" s="30">
        <v>14807.590008386356</v>
      </c>
      <c r="O2" s="30">
        <v>14981.296177473865</v>
      </c>
      <c r="P2" s="30">
        <v>15085.182311769848</v>
      </c>
      <c r="Q2" s="30">
        <v>15310.844119852407</v>
      </c>
      <c r="R2" s="30">
        <v>15573.477736380086</v>
      </c>
    </row>
    <row r="3" spans="1:18" ht="11.25" customHeight="1" x14ac:dyDescent="0.25">
      <c r="A3" s="46" t="s">
        <v>4</v>
      </c>
      <c r="B3" s="47" t="s">
        <v>5</v>
      </c>
      <c r="C3" s="4">
        <v>16.976664349642071</v>
      </c>
      <c r="D3" s="4">
        <v>26.678333144944165</v>
      </c>
      <c r="E3" s="4">
        <v>33.621483396128184</v>
      </c>
      <c r="F3" s="4">
        <v>33.113311721081331</v>
      </c>
      <c r="G3" s="4">
        <v>33.434917943072477</v>
      </c>
      <c r="H3" s="4">
        <v>30.901922919804331</v>
      </c>
      <c r="I3" s="4">
        <v>29.674536450199273</v>
      </c>
      <c r="J3" s="4">
        <v>39.157389774460434</v>
      </c>
      <c r="K3" s="4">
        <v>41.93869503750539</v>
      </c>
      <c r="L3" s="4">
        <v>44.162594480923083</v>
      </c>
      <c r="M3" s="4">
        <v>46.263103406804589</v>
      </c>
      <c r="N3" s="4">
        <v>46.914994885384765</v>
      </c>
      <c r="O3" s="4">
        <v>48.029446970351749</v>
      </c>
      <c r="P3" s="4">
        <v>49.32670210507041</v>
      </c>
      <c r="Q3" s="4">
        <v>50.32972026923651</v>
      </c>
      <c r="R3" s="4">
        <v>51.656504998793444</v>
      </c>
    </row>
    <row r="4" spans="1:18" ht="11.25" customHeight="1" x14ac:dyDescent="0.25">
      <c r="A4" s="48" t="s">
        <v>304</v>
      </c>
      <c r="B4" s="49" t="s">
        <v>305</v>
      </c>
      <c r="C4" s="3">
        <v>13.140790237405499</v>
      </c>
      <c r="D4" s="3">
        <v>26.219263976474654</v>
      </c>
      <c r="E4" s="3">
        <v>28.347718569389251</v>
      </c>
      <c r="F4" s="3">
        <v>32.408622323125812</v>
      </c>
      <c r="G4" s="3">
        <v>31.731214826043818</v>
      </c>
      <c r="H4" s="3">
        <v>29.974870835593997</v>
      </c>
      <c r="I4" s="3">
        <v>28.125241081117238</v>
      </c>
      <c r="J4" s="3">
        <v>37.76695189231291</v>
      </c>
      <c r="K4" s="3">
        <v>40.724688254343206</v>
      </c>
      <c r="L4" s="3">
        <v>43.849103181097931</v>
      </c>
      <c r="M4" s="3">
        <v>44.608863395269815</v>
      </c>
      <c r="N4" s="3">
        <v>46.075892034909103</v>
      </c>
      <c r="O4" s="3">
        <v>47.172417669158655</v>
      </c>
      <c r="P4" s="3">
        <v>48.469483920748814</v>
      </c>
      <c r="Q4" s="3">
        <v>48.354797018435448</v>
      </c>
      <c r="R4" s="3">
        <v>49.588915951509414</v>
      </c>
    </row>
    <row r="5" spans="1:18" ht="11.25" customHeight="1" x14ac:dyDescent="0.25">
      <c r="A5" s="50" t="s">
        <v>306</v>
      </c>
      <c r="B5" s="51" t="s">
        <v>307</v>
      </c>
      <c r="C5" s="2">
        <v>7.1162282019922536</v>
      </c>
      <c r="D5" s="2">
        <v>19.743468750065187</v>
      </c>
      <c r="E5" s="2">
        <v>20.559474842229871</v>
      </c>
      <c r="F5" s="2">
        <v>21.514443895231249</v>
      </c>
      <c r="G5" s="2">
        <v>24.59613364305277</v>
      </c>
      <c r="H5" s="2">
        <v>26.795066753010254</v>
      </c>
      <c r="I5" s="2">
        <v>25.286387972220677</v>
      </c>
      <c r="J5" s="2">
        <v>34.341760351794292</v>
      </c>
      <c r="K5" s="2">
        <v>38.147443477673576</v>
      </c>
      <c r="L5" s="2">
        <v>39.706149770686707</v>
      </c>
      <c r="M5" s="2">
        <v>42.178497659194903</v>
      </c>
      <c r="N5" s="2">
        <v>40.465626190559981</v>
      </c>
      <c r="O5" s="2">
        <v>45.181258430632589</v>
      </c>
      <c r="P5" s="2">
        <v>46.622611947866702</v>
      </c>
      <c r="Q5" s="2">
        <v>46.92141726502625</v>
      </c>
      <c r="R5" s="2">
        <v>44.47806930590022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1.3217500014330938E-2</v>
      </c>
      <c r="D7" s="1">
        <v>3.5079635125757791E-2</v>
      </c>
      <c r="E7" s="1">
        <v>5.5216962237962942E-2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6.1994159467165903E-2</v>
      </c>
      <c r="L7" s="1">
        <v>5.9563862968730563E-2</v>
      </c>
      <c r="M7" s="1">
        <v>2.7750657068779782E-2</v>
      </c>
      <c r="N7" s="1">
        <v>3.1900666369417671E-2</v>
      </c>
      <c r="O7" s="1">
        <v>3.2131982734520753E-2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7.1030107019779223</v>
      </c>
      <c r="D8" s="1">
        <v>19.708389114939429</v>
      </c>
      <c r="E8" s="1">
        <v>20.504257879991908</v>
      </c>
      <c r="F8" s="1">
        <v>21.514443895231249</v>
      </c>
      <c r="G8" s="1">
        <v>24.59613364305277</v>
      </c>
      <c r="H8" s="1">
        <v>26.795066753010254</v>
      </c>
      <c r="I8" s="1">
        <v>25.286387972220677</v>
      </c>
      <c r="J8" s="1">
        <v>34.341760351794292</v>
      </c>
      <c r="K8" s="1">
        <v>38.085449318206408</v>
      </c>
      <c r="L8" s="1">
        <v>39.646585907717977</v>
      </c>
      <c r="M8" s="1">
        <v>42.150747002126124</v>
      </c>
      <c r="N8" s="1">
        <v>40.433725524190564</v>
      </c>
      <c r="O8" s="1">
        <v>45.14912644789807</v>
      </c>
      <c r="P8" s="1">
        <v>46.622611947866702</v>
      </c>
      <c r="Q8" s="1">
        <v>46.92141726502625</v>
      </c>
      <c r="R8" s="1">
        <v>44.47806930590022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0.35386091181273194</v>
      </c>
      <c r="I10" s="2">
        <v>0.31322857016374911</v>
      </c>
      <c r="J10" s="2">
        <v>0.16553460332850184</v>
      </c>
      <c r="K10" s="2">
        <v>0.27853220824202085</v>
      </c>
      <c r="L10" s="2">
        <v>0.1290392633481805</v>
      </c>
      <c r="M10" s="2">
        <v>0.22107621812664854</v>
      </c>
      <c r="N10" s="2">
        <v>0.26440040014646854</v>
      </c>
      <c r="O10" s="2">
        <v>0.86417219785627009</v>
      </c>
      <c r="P10" s="2">
        <v>0.51490072614946325</v>
      </c>
      <c r="Q10" s="2">
        <v>0.62809112696981628</v>
      </c>
      <c r="R10" s="2">
        <v>0.58856045318224115</v>
      </c>
    </row>
    <row r="11" spans="1:18" ht="11.25" customHeight="1" x14ac:dyDescent="0.25">
      <c r="A11" s="50" t="s">
        <v>308</v>
      </c>
      <c r="B11" s="51" t="s">
        <v>309</v>
      </c>
      <c r="C11" s="2">
        <v>6.0245620354132452</v>
      </c>
      <c r="D11" s="2">
        <v>6.4757952264094669</v>
      </c>
      <c r="E11" s="2">
        <v>7.7882437271593794</v>
      </c>
      <c r="F11" s="2">
        <v>10.894178427894559</v>
      </c>
      <c r="G11" s="2">
        <v>7.1350811829910494</v>
      </c>
      <c r="H11" s="2">
        <v>2.825943170771013</v>
      </c>
      <c r="I11" s="2">
        <v>2.5256245387328149</v>
      </c>
      <c r="J11" s="2">
        <v>3.2596569371901163</v>
      </c>
      <c r="K11" s="2">
        <v>2.2987125684276131</v>
      </c>
      <c r="L11" s="2">
        <v>4.0139141470630424</v>
      </c>
      <c r="M11" s="2">
        <v>2.2092895179482643</v>
      </c>
      <c r="N11" s="2">
        <v>5.3458654442026496</v>
      </c>
      <c r="O11" s="2">
        <v>1.126987040669793</v>
      </c>
      <c r="P11" s="2">
        <v>1.3319712467326505</v>
      </c>
      <c r="Q11" s="2">
        <v>0.80528862643938826</v>
      </c>
      <c r="R11" s="2">
        <v>4.5222861924269511</v>
      </c>
    </row>
    <row r="12" spans="1:18" ht="11.25" customHeight="1" x14ac:dyDescent="0.25">
      <c r="A12" s="52" t="s">
        <v>16</v>
      </c>
      <c r="B12" s="53" t="s">
        <v>17</v>
      </c>
      <c r="C12" s="1">
        <v>6.0245620354132452</v>
      </c>
      <c r="D12" s="1">
        <v>6.4757952264094669</v>
      </c>
      <c r="E12" s="1">
        <v>7.7882437271593794</v>
      </c>
      <c r="F12" s="1">
        <v>10.894178427894559</v>
      </c>
      <c r="G12" s="1">
        <v>7.1350811829910494</v>
      </c>
      <c r="H12" s="1">
        <v>2.825943170771013</v>
      </c>
      <c r="I12" s="1">
        <v>2.5256245387328149</v>
      </c>
      <c r="J12" s="1">
        <v>3.2596569371901163</v>
      </c>
      <c r="K12" s="1">
        <v>2.2987125684276131</v>
      </c>
      <c r="L12" s="1">
        <v>4.0139141470630424</v>
      </c>
      <c r="M12" s="1">
        <v>2.2092895179482643</v>
      </c>
      <c r="N12" s="1">
        <v>5.3458654442026496</v>
      </c>
      <c r="O12" s="1">
        <v>1.126987040669793</v>
      </c>
      <c r="P12" s="1">
        <v>1.3319712467326505</v>
      </c>
      <c r="Q12" s="1">
        <v>0.80528862643938826</v>
      </c>
      <c r="R12" s="1">
        <v>4.5222861924269511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3.8358741122365716</v>
      </c>
      <c r="D15" s="3">
        <v>0.45906916846951251</v>
      </c>
      <c r="E15" s="3">
        <v>5.273764826738935</v>
      </c>
      <c r="F15" s="3">
        <v>0.7046893979555211</v>
      </c>
      <c r="G15" s="3">
        <v>1.703703117028661</v>
      </c>
      <c r="H15" s="3">
        <v>0.92705208421033503</v>
      </c>
      <c r="I15" s="3">
        <v>1.549295369082035</v>
      </c>
      <c r="J15" s="3">
        <v>1.3904378821475223</v>
      </c>
      <c r="K15" s="3">
        <v>1.2140067831621866</v>
      </c>
      <c r="L15" s="3">
        <v>0.31349129982515195</v>
      </c>
      <c r="M15" s="3">
        <v>1.6542400115347737</v>
      </c>
      <c r="N15" s="3">
        <v>0.83910285047566147</v>
      </c>
      <c r="O15" s="3">
        <v>0.85702930119309517</v>
      </c>
      <c r="P15" s="3">
        <v>0.85721818432159802</v>
      </c>
      <c r="Q15" s="3">
        <v>1.9749232508010648</v>
      </c>
      <c r="R15" s="3">
        <v>2.0675890472840326</v>
      </c>
    </row>
    <row r="16" spans="1:18" ht="11.25" customHeight="1" x14ac:dyDescent="0.25">
      <c r="A16" s="50" t="s">
        <v>22</v>
      </c>
      <c r="B16" s="51" t="s">
        <v>23</v>
      </c>
      <c r="C16" s="2">
        <v>3.6119053234467597</v>
      </c>
      <c r="D16" s="2">
        <v>0.45906916846951251</v>
      </c>
      <c r="E16" s="2">
        <v>5.2540445112538352</v>
      </c>
      <c r="F16" s="2">
        <v>0.7046893979555211</v>
      </c>
      <c r="G16" s="2">
        <v>1.6035687066804354</v>
      </c>
      <c r="H16" s="2">
        <v>0.92705208421033503</v>
      </c>
      <c r="I16" s="2">
        <v>1.549295369082035</v>
      </c>
      <c r="J16" s="2">
        <v>1.3904378821475223</v>
      </c>
      <c r="K16" s="2">
        <v>1.2140067831621866</v>
      </c>
      <c r="L16" s="2">
        <v>0.31349129982515195</v>
      </c>
      <c r="M16" s="2">
        <v>1.6542400115347737</v>
      </c>
      <c r="N16" s="2">
        <v>0.83910285047566147</v>
      </c>
      <c r="O16" s="2">
        <v>0.85702930119309517</v>
      </c>
      <c r="P16" s="2">
        <v>0.85721818432159802</v>
      </c>
      <c r="Q16" s="2">
        <v>1.9749232508010648</v>
      </c>
      <c r="R16" s="2">
        <v>2.0675890472840326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0.22396878878981188</v>
      </c>
      <c r="D18" s="2">
        <v>0</v>
      </c>
      <c r="E18" s="2">
        <v>1.9720315485099494E-2</v>
      </c>
      <c r="F18" s="2">
        <v>0</v>
      </c>
      <c r="G18" s="2">
        <v>0.10013441034822566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3077.6737608262965</v>
      </c>
      <c r="D21" s="4">
        <v>3150.7020979221606</v>
      </c>
      <c r="E21" s="4">
        <v>3190.9488998187071</v>
      </c>
      <c r="F21" s="4">
        <v>3178.0143619225209</v>
      </c>
      <c r="G21" s="4">
        <v>3112.9532133172629</v>
      </c>
      <c r="H21" s="4">
        <v>3069.3690958298266</v>
      </c>
      <c r="I21" s="4">
        <v>3006.33040891272</v>
      </c>
      <c r="J21" s="4">
        <v>2904.3826306901865</v>
      </c>
      <c r="K21" s="4">
        <v>2857.0183122569401</v>
      </c>
      <c r="L21" s="4">
        <v>2764.0539637280735</v>
      </c>
      <c r="M21" s="4">
        <v>2669.6548940516032</v>
      </c>
      <c r="N21" s="4">
        <v>2650.7776949046665</v>
      </c>
      <c r="O21" s="4">
        <v>2610.068947355177</v>
      </c>
      <c r="P21" s="4">
        <v>2545.2700471326802</v>
      </c>
      <c r="Q21" s="4">
        <v>2595.8810091853456</v>
      </c>
      <c r="R21" s="4">
        <v>2535.7706192062642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3077.6737608262965</v>
      </c>
      <c r="D30" s="3">
        <v>3150.7020979221606</v>
      </c>
      <c r="E30" s="3">
        <v>3190.9488998187071</v>
      </c>
      <c r="F30" s="3">
        <v>3178.0143619225209</v>
      </c>
      <c r="G30" s="3">
        <v>3112.9532133172629</v>
      </c>
      <c r="H30" s="3">
        <v>3069.3690958298266</v>
      </c>
      <c r="I30" s="3">
        <v>3006.33040891272</v>
      </c>
      <c r="J30" s="3">
        <v>2904.3826306901865</v>
      </c>
      <c r="K30" s="3">
        <v>2857.0183122569401</v>
      </c>
      <c r="L30" s="3">
        <v>2764.0539637280735</v>
      </c>
      <c r="M30" s="3">
        <v>2669.6548940516032</v>
      </c>
      <c r="N30" s="3">
        <v>2650.7776949046665</v>
      </c>
      <c r="O30" s="3">
        <v>2610.068947355177</v>
      </c>
      <c r="P30" s="3">
        <v>2545.2700471326802</v>
      </c>
      <c r="Q30" s="3">
        <v>2595.8810091853456</v>
      </c>
      <c r="R30" s="3">
        <v>2535.7706192062642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358.9790697689134</v>
      </c>
      <c r="D34" s="2">
        <v>383.796774464988</v>
      </c>
      <c r="E34" s="2">
        <v>411.77525563710657</v>
      </c>
      <c r="F34" s="2">
        <v>462.49255502382573</v>
      </c>
      <c r="G34" s="2">
        <v>473.43760330359993</v>
      </c>
      <c r="H34" s="2">
        <v>481.48441405031275</v>
      </c>
      <c r="I34" s="2">
        <v>502.96505870423556</v>
      </c>
      <c r="J34" s="2">
        <v>482.58652152763506</v>
      </c>
      <c r="K34" s="2">
        <v>469.43682647625599</v>
      </c>
      <c r="L34" s="2">
        <v>442.07825526544224</v>
      </c>
      <c r="M34" s="2">
        <v>418.27822082221815</v>
      </c>
      <c r="N34" s="2">
        <v>402.90127722898433</v>
      </c>
      <c r="O34" s="2">
        <v>398.87312821957818</v>
      </c>
      <c r="P34" s="2">
        <v>344.44255658147983</v>
      </c>
      <c r="Q34" s="2">
        <v>421.89090336087111</v>
      </c>
      <c r="R34" s="2">
        <v>397.84325834905644</v>
      </c>
    </row>
    <row r="35" spans="1:18" ht="11.25" customHeight="1" x14ac:dyDescent="0.25">
      <c r="A35" s="50" t="s">
        <v>324</v>
      </c>
      <c r="B35" s="51" t="s">
        <v>325</v>
      </c>
      <c r="C35" s="2">
        <v>21.318261433369546</v>
      </c>
      <c r="D35" s="2">
        <v>21.703620284427657</v>
      </c>
      <c r="E35" s="2">
        <v>22.796582533669767</v>
      </c>
      <c r="F35" s="2">
        <v>24.500975061120116</v>
      </c>
      <c r="G35" s="2">
        <v>23.138586785072462</v>
      </c>
      <c r="H35" s="2">
        <v>27.765204608118669</v>
      </c>
      <c r="I35" s="2">
        <v>23.206342402356896</v>
      </c>
      <c r="J35" s="2">
        <v>29.287102144664775</v>
      </c>
      <c r="K35" s="2">
        <v>22.124109967380814</v>
      </c>
      <c r="L35" s="2">
        <v>22.847111158544244</v>
      </c>
      <c r="M35" s="2">
        <v>22.550127951689579</v>
      </c>
      <c r="N35" s="2">
        <v>27.25706515689042</v>
      </c>
      <c r="O35" s="2">
        <v>49.963017859611973</v>
      </c>
      <c r="P35" s="2">
        <v>29.877516639106027</v>
      </c>
      <c r="Q35" s="2">
        <v>32.652815442988192</v>
      </c>
      <c r="R35" s="2">
        <v>28.847076370365549</v>
      </c>
    </row>
    <row r="36" spans="1:18" ht="11.25" customHeight="1" x14ac:dyDescent="0.25">
      <c r="A36" s="57" t="s">
        <v>47</v>
      </c>
      <c r="B36" s="53" t="s">
        <v>48</v>
      </c>
      <c r="C36" s="1">
        <v>21.318261433369546</v>
      </c>
      <c r="D36" s="1">
        <v>21.703620284427657</v>
      </c>
      <c r="E36" s="1">
        <v>22.796582533669767</v>
      </c>
      <c r="F36" s="1">
        <v>24.500975061120116</v>
      </c>
      <c r="G36" s="1">
        <v>23.138586785072462</v>
      </c>
      <c r="H36" s="1">
        <v>27.765204608118669</v>
      </c>
      <c r="I36" s="1">
        <v>23.206342402356896</v>
      </c>
      <c r="J36" s="1">
        <v>29.287102144664775</v>
      </c>
      <c r="K36" s="1">
        <v>22.124109967380814</v>
      </c>
      <c r="L36" s="1">
        <v>22.847111158544244</v>
      </c>
      <c r="M36" s="1">
        <v>22.550127951689579</v>
      </c>
      <c r="N36" s="1">
        <v>27.25706515689042</v>
      </c>
      <c r="O36" s="1">
        <v>49.963017859611973</v>
      </c>
      <c r="P36" s="1">
        <v>29.877516639106027</v>
      </c>
      <c r="Q36" s="1">
        <v>32.652815442988192</v>
      </c>
      <c r="R36" s="1">
        <v>28.847076370365549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114.43760282649653</v>
      </c>
      <c r="D38" s="2">
        <v>84.698998530229701</v>
      </c>
      <c r="E38" s="2">
        <v>82.92181044474502</v>
      </c>
      <c r="F38" s="2">
        <v>86.117360759987221</v>
      </c>
      <c r="G38" s="2">
        <v>84.052628195970115</v>
      </c>
      <c r="H38" s="2">
        <v>81.6135158477841</v>
      </c>
      <c r="I38" s="2">
        <v>77.832054323890063</v>
      </c>
      <c r="J38" s="2">
        <v>78.182541868432395</v>
      </c>
      <c r="K38" s="2">
        <v>67.920470151126835</v>
      </c>
      <c r="L38" s="2">
        <v>71.471020263590333</v>
      </c>
      <c r="M38" s="2">
        <v>72.541538174056853</v>
      </c>
      <c r="N38" s="2">
        <v>87.90975841275926</v>
      </c>
      <c r="O38" s="2">
        <v>84.557454341008679</v>
      </c>
      <c r="P38" s="2">
        <v>83.889704698997946</v>
      </c>
      <c r="Q38" s="2">
        <v>88.738534016667401</v>
      </c>
      <c r="R38" s="2">
        <v>88.008108889750204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109.37258481039389</v>
      </c>
      <c r="D40" s="1">
        <v>80.063054386935448</v>
      </c>
      <c r="E40" s="1">
        <v>78.106337416583571</v>
      </c>
      <c r="F40" s="1">
        <v>81.24537340736579</v>
      </c>
      <c r="G40" s="1">
        <v>79.420649520174493</v>
      </c>
      <c r="H40" s="1">
        <v>78.315746726073527</v>
      </c>
      <c r="I40" s="1">
        <v>74.926256790892765</v>
      </c>
      <c r="J40" s="1">
        <v>75.371661077194346</v>
      </c>
      <c r="K40" s="1">
        <v>66.007298806598669</v>
      </c>
      <c r="L40" s="1">
        <v>68.861759706289575</v>
      </c>
      <c r="M40" s="1">
        <v>70.848518739746766</v>
      </c>
      <c r="N40" s="1">
        <v>86.594834106433666</v>
      </c>
      <c r="O40" s="1">
        <v>82.321903955732409</v>
      </c>
      <c r="P40" s="1">
        <v>81.967321946796233</v>
      </c>
      <c r="Q40" s="1">
        <v>87.037104959302368</v>
      </c>
      <c r="R40" s="1">
        <v>85.616427060151338</v>
      </c>
    </row>
    <row r="41" spans="1:18" ht="11.25" customHeight="1" x14ac:dyDescent="0.25">
      <c r="A41" s="52" t="s">
        <v>51</v>
      </c>
      <c r="B41" s="53" t="s">
        <v>52</v>
      </c>
      <c r="C41" s="1">
        <v>5.0650180161026386</v>
      </c>
      <c r="D41" s="1">
        <v>4.6359441432942505</v>
      </c>
      <c r="E41" s="1">
        <v>4.8154730281614526</v>
      </c>
      <c r="F41" s="1">
        <v>4.8719873526214252</v>
      </c>
      <c r="G41" s="1">
        <v>4.6319786757956285</v>
      </c>
      <c r="H41" s="1">
        <v>3.2977691217105658</v>
      </c>
      <c r="I41" s="1">
        <v>2.9057975329973011</v>
      </c>
      <c r="J41" s="1">
        <v>2.810880791238044</v>
      </c>
      <c r="K41" s="1">
        <v>1.9131713445281697</v>
      </c>
      <c r="L41" s="1">
        <v>2.6092605573007592</v>
      </c>
      <c r="M41" s="1">
        <v>1.6930194343100931</v>
      </c>
      <c r="N41" s="1">
        <v>1.3149243063255989</v>
      </c>
      <c r="O41" s="1">
        <v>2.2355503852762739</v>
      </c>
      <c r="P41" s="1">
        <v>1.9223827522017185</v>
      </c>
      <c r="Q41" s="1">
        <v>1.701429057365035</v>
      </c>
      <c r="R41" s="1">
        <v>2.3916818295988596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2460.5774457760926</v>
      </c>
      <c r="D43" s="2">
        <v>2541.112521743165</v>
      </c>
      <c r="E43" s="2">
        <v>2560.0282611383359</v>
      </c>
      <c r="F43" s="2">
        <v>2485.6302075543231</v>
      </c>
      <c r="G43" s="2">
        <v>2422.8897375608199</v>
      </c>
      <c r="H43" s="2">
        <v>2381.2189807060131</v>
      </c>
      <c r="I43" s="2">
        <v>2311.6745807927778</v>
      </c>
      <c r="J43" s="2">
        <v>2242.707317126717</v>
      </c>
      <c r="K43" s="2">
        <v>2234.2342110840955</v>
      </c>
      <c r="L43" s="2">
        <v>2167.103818304392</v>
      </c>
      <c r="M43" s="2">
        <v>2096.8489781574813</v>
      </c>
      <c r="N43" s="2">
        <v>2084.1593920077521</v>
      </c>
      <c r="O43" s="2">
        <v>2042.7975929618647</v>
      </c>
      <c r="P43" s="2">
        <v>2061.1534231198452</v>
      </c>
      <c r="Q43" s="2">
        <v>2022.8335247111029</v>
      </c>
      <c r="R43" s="2">
        <v>1991.5393977830079</v>
      </c>
    </row>
    <row r="44" spans="1:18" ht="11.25" customHeight="1" x14ac:dyDescent="0.25">
      <c r="A44" s="50" t="s">
        <v>328</v>
      </c>
      <c r="B44" s="51" t="s">
        <v>61</v>
      </c>
      <c r="C44" s="2">
        <v>120.06594950029444</v>
      </c>
      <c r="D44" s="2">
        <v>114.78545434411264</v>
      </c>
      <c r="E44" s="2">
        <v>111.82891793619267</v>
      </c>
      <c r="F44" s="2">
        <v>115.46775180436495</v>
      </c>
      <c r="G44" s="2">
        <v>104.72895480950359</v>
      </c>
      <c r="H44" s="2">
        <v>96.448346954858678</v>
      </c>
      <c r="I44" s="2">
        <v>87.653198973959164</v>
      </c>
      <c r="J44" s="2">
        <v>70.899971954693768</v>
      </c>
      <c r="K44" s="2">
        <v>62.477152394447792</v>
      </c>
      <c r="L44" s="2">
        <v>60.156226974128273</v>
      </c>
      <c r="M44" s="2">
        <v>58.677378534751305</v>
      </c>
      <c r="N44" s="2">
        <v>48.412418813314176</v>
      </c>
      <c r="O44" s="2">
        <v>33.749589056841579</v>
      </c>
      <c r="P44" s="2">
        <v>25.906846093251065</v>
      </c>
      <c r="Q44" s="2">
        <v>27.684143478775169</v>
      </c>
      <c r="R44" s="2">
        <v>26.969756323374028</v>
      </c>
    </row>
    <row r="45" spans="1:18" ht="11.25" customHeight="1" x14ac:dyDescent="0.25">
      <c r="A45" s="50" t="s">
        <v>329</v>
      </c>
      <c r="B45" s="51" t="s">
        <v>330</v>
      </c>
      <c r="C45" s="2">
        <v>2.2954315211301166</v>
      </c>
      <c r="D45" s="2">
        <v>4.6047285552375667</v>
      </c>
      <c r="E45" s="2">
        <v>1.5980721286568338</v>
      </c>
      <c r="F45" s="2">
        <v>3.8055117188994991</v>
      </c>
      <c r="G45" s="2">
        <v>4.7057026622969129</v>
      </c>
      <c r="H45" s="2">
        <v>0.8386336627396378</v>
      </c>
      <c r="I45" s="2">
        <v>2.9991737155005209</v>
      </c>
      <c r="J45" s="2">
        <v>0.71917606804326017</v>
      </c>
      <c r="K45" s="2">
        <v>0.82554218363313547</v>
      </c>
      <c r="L45" s="2">
        <v>0.39753176197659879</v>
      </c>
      <c r="M45" s="2">
        <v>0.7586504114062792</v>
      </c>
      <c r="N45" s="2">
        <v>0.13778328496610107</v>
      </c>
      <c r="O45" s="2">
        <v>0.12816491627195054</v>
      </c>
      <c r="P45" s="2">
        <v>0</v>
      </c>
      <c r="Q45" s="2">
        <v>2.0810881749405481</v>
      </c>
      <c r="R45" s="2">
        <v>2.5630214907100406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0.73296677025615486</v>
      </c>
      <c r="D49" s="1">
        <v>0.72145194962672998</v>
      </c>
      <c r="E49" s="1">
        <v>0.62506127196000316</v>
      </c>
      <c r="F49" s="1">
        <v>0.67409056658105149</v>
      </c>
      <c r="G49" s="1">
        <v>0.62736471034716723</v>
      </c>
      <c r="H49" s="1">
        <v>0.67163576971325178</v>
      </c>
      <c r="I49" s="1">
        <v>0.6455275402089683</v>
      </c>
      <c r="J49" s="1">
        <v>0.6236355898094269</v>
      </c>
      <c r="K49" s="1">
        <v>0.711331284547426</v>
      </c>
      <c r="L49" s="1">
        <v>0.39753176197659879</v>
      </c>
      <c r="M49" s="1">
        <v>0.5306734564172737</v>
      </c>
      <c r="N49" s="1">
        <v>0.13778328496610107</v>
      </c>
      <c r="O49" s="1">
        <v>0.12816491627195054</v>
      </c>
      <c r="P49" s="1">
        <v>0</v>
      </c>
      <c r="Q49" s="1">
        <v>2.0810881749405481</v>
      </c>
      <c r="R49" s="1">
        <v>0.38687621271051009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1.5624647508739617</v>
      </c>
      <c r="D51" s="1">
        <v>3.8832766056108365</v>
      </c>
      <c r="E51" s="1">
        <v>0.97301085669683052</v>
      </c>
      <c r="F51" s="1">
        <v>3.1314211523184476</v>
      </c>
      <c r="G51" s="1">
        <v>4.078337951949746</v>
      </c>
      <c r="H51" s="1">
        <v>0.16699789302638607</v>
      </c>
      <c r="I51" s="1">
        <v>2.3536461752915527</v>
      </c>
      <c r="J51" s="1">
        <v>9.5540478233833243E-2</v>
      </c>
      <c r="K51" s="1">
        <v>0.11421089908570947</v>
      </c>
      <c r="L51" s="1">
        <v>0</v>
      </c>
      <c r="M51" s="1">
        <v>0.2279769549890055</v>
      </c>
      <c r="N51" s="1">
        <v>0</v>
      </c>
      <c r="O51" s="1">
        <v>0</v>
      </c>
      <c r="P51" s="1">
        <v>0</v>
      </c>
      <c r="Q51" s="1">
        <v>0</v>
      </c>
      <c r="R51" s="1">
        <v>2.1761452779995305</v>
      </c>
    </row>
    <row r="52" spans="1:18" ht="11.25" customHeight="1" x14ac:dyDescent="0.25">
      <c r="A52" s="46" t="s">
        <v>74</v>
      </c>
      <c r="B52" s="47" t="s">
        <v>75</v>
      </c>
      <c r="C52" s="4">
        <v>4246.2755576296177</v>
      </c>
      <c r="D52" s="4">
        <v>4389.0295384842757</v>
      </c>
      <c r="E52" s="4">
        <v>4480.8170046388022</v>
      </c>
      <c r="F52" s="4">
        <v>4571.8595889100106</v>
      </c>
      <c r="G52" s="4">
        <v>4680.7525867620443</v>
      </c>
      <c r="H52" s="4">
        <v>4764.1125218680272</v>
      </c>
      <c r="I52" s="4">
        <v>4975.1154740270722</v>
      </c>
      <c r="J52" s="4">
        <v>4957.412983319572</v>
      </c>
      <c r="K52" s="4">
        <v>4991.37358665788</v>
      </c>
      <c r="L52" s="4">
        <v>5070.9989168121301</v>
      </c>
      <c r="M52" s="4">
        <v>5119.1527787823679</v>
      </c>
      <c r="N52" s="4">
        <v>5140.0973233968025</v>
      </c>
      <c r="O52" s="4">
        <v>5207.1022165811091</v>
      </c>
      <c r="P52" s="4">
        <v>5282.2222856476992</v>
      </c>
      <c r="Q52" s="4">
        <v>5561.110967746903</v>
      </c>
      <c r="R52" s="4">
        <v>5726.3810686676115</v>
      </c>
    </row>
    <row r="53" spans="1:18" ht="11.25" customHeight="1" x14ac:dyDescent="0.25">
      <c r="A53" s="48" t="s">
        <v>76</v>
      </c>
      <c r="B53" s="49" t="s">
        <v>77</v>
      </c>
      <c r="C53" s="3">
        <v>4233.7583330213802</v>
      </c>
      <c r="D53" s="3">
        <v>4386.1957204805021</v>
      </c>
      <c r="E53" s="3">
        <v>4478.7599832948454</v>
      </c>
      <c r="F53" s="3">
        <v>4569.2185308523531</v>
      </c>
      <c r="G53" s="3">
        <v>4677.5435501991687</v>
      </c>
      <c r="H53" s="3">
        <v>4761.6124524615743</v>
      </c>
      <c r="I53" s="3">
        <v>4973.0029726484609</v>
      </c>
      <c r="J53" s="3">
        <v>4953.896794013308</v>
      </c>
      <c r="K53" s="3">
        <v>4987.4005915857942</v>
      </c>
      <c r="L53" s="3">
        <v>5067.5754034658685</v>
      </c>
      <c r="M53" s="3">
        <v>5115.0584550096091</v>
      </c>
      <c r="N53" s="3">
        <v>5139.3786503415176</v>
      </c>
      <c r="O53" s="3">
        <v>5206.600475929552</v>
      </c>
      <c r="P53" s="3">
        <v>5281.8353790315978</v>
      </c>
      <c r="Q53" s="3">
        <v>5560.7369473087329</v>
      </c>
      <c r="R53" s="3">
        <v>5726.1171697692162</v>
      </c>
    </row>
    <row r="54" spans="1:18" ht="11.25" customHeight="1" x14ac:dyDescent="0.25">
      <c r="A54" s="48" t="s">
        <v>331</v>
      </c>
      <c r="B54" s="49" t="s">
        <v>332</v>
      </c>
      <c r="C54" s="3">
        <v>12.517224608237079</v>
      </c>
      <c r="D54" s="3">
        <v>2.8338180037734446</v>
      </c>
      <c r="E54" s="3">
        <v>2.0570213439565492</v>
      </c>
      <c r="F54" s="3">
        <v>2.6410580576576046</v>
      </c>
      <c r="G54" s="3">
        <v>3.2090365628754873</v>
      </c>
      <c r="H54" s="3">
        <v>2.5000694064533082</v>
      </c>
      <c r="I54" s="3">
        <v>2.1125013786111859</v>
      </c>
      <c r="J54" s="3">
        <v>3.5161893062638203</v>
      </c>
      <c r="K54" s="3">
        <v>3.9729950720853044</v>
      </c>
      <c r="L54" s="3">
        <v>3.4235133462615428</v>
      </c>
      <c r="M54" s="3">
        <v>4.0943237727584725</v>
      </c>
      <c r="N54" s="3">
        <v>0.71867305528452174</v>
      </c>
      <c r="O54" s="3">
        <v>0.50174065155753944</v>
      </c>
      <c r="P54" s="3">
        <v>0.38690661610123078</v>
      </c>
      <c r="Q54" s="3">
        <v>0.37402043817010983</v>
      </c>
      <c r="R54" s="3">
        <v>0.26389889839559311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2.3806493743111033E-2</v>
      </c>
      <c r="K55" s="2">
        <v>0</v>
      </c>
      <c r="L55" s="2">
        <v>0</v>
      </c>
      <c r="M55" s="2">
        <v>1.6835926516026471E-3</v>
      </c>
      <c r="N55" s="2">
        <v>1.8165845184670616E-3</v>
      </c>
      <c r="O55" s="2">
        <v>1.7544526744799412E-3</v>
      </c>
      <c r="P55" s="2">
        <v>0</v>
      </c>
      <c r="Q55" s="2">
        <v>2.1714470662766707E-3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12.517224608237079</v>
      </c>
      <c r="D57" s="2">
        <v>2.8338180037734446</v>
      </c>
      <c r="E57" s="2">
        <v>2.0570213439565492</v>
      </c>
      <c r="F57" s="2">
        <v>2.6410580576576046</v>
      </c>
      <c r="G57" s="2">
        <v>3.2090365628754873</v>
      </c>
      <c r="H57" s="2">
        <v>2.5000694064533082</v>
      </c>
      <c r="I57" s="2">
        <v>2.1125013786111859</v>
      </c>
      <c r="J57" s="2">
        <v>3.4923828125207095</v>
      </c>
      <c r="K57" s="2">
        <v>3.9729950720853044</v>
      </c>
      <c r="L57" s="2">
        <v>3.4235133462615428</v>
      </c>
      <c r="M57" s="2">
        <v>4.0926401801068701</v>
      </c>
      <c r="N57" s="2">
        <v>0.71685647076605463</v>
      </c>
      <c r="O57" s="2">
        <v>0.49998619888305951</v>
      </c>
      <c r="P57" s="2">
        <v>0.38690661610123078</v>
      </c>
      <c r="Q57" s="2">
        <v>0.37184899110383318</v>
      </c>
      <c r="R57" s="2">
        <v>0.26389889839559311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749.57145906117091</v>
      </c>
      <c r="D60" s="4">
        <v>745.95098844764311</v>
      </c>
      <c r="E60" s="4">
        <v>758.3832996564912</v>
      </c>
      <c r="F60" s="4">
        <v>1099.7613704238051</v>
      </c>
      <c r="G60" s="4">
        <v>1155.9525972939239</v>
      </c>
      <c r="H60" s="4">
        <v>1192.3488582925156</v>
      </c>
      <c r="I60" s="4">
        <v>1212.845589489589</v>
      </c>
      <c r="J60" s="4">
        <v>1253.6117073104724</v>
      </c>
      <c r="K60" s="4">
        <v>1280.9713063104757</v>
      </c>
      <c r="L60" s="4">
        <v>1310.9605919922465</v>
      </c>
      <c r="M60" s="4">
        <v>1328.7840216011975</v>
      </c>
      <c r="N60" s="4">
        <v>1359.0915170627391</v>
      </c>
      <c r="O60" s="4">
        <v>1361.8855842234882</v>
      </c>
      <c r="P60" s="4">
        <v>1263.2659270427505</v>
      </c>
      <c r="Q60" s="4">
        <v>1276.4752980447365</v>
      </c>
      <c r="R60" s="4">
        <v>1267.6891765402909</v>
      </c>
    </row>
    <row r="61" spans="1:18" ht="11.25" customHeight="1" x14ac:dyDescent="0.25">
      <c r="A61" s="46" t="s">
        <v>89</v>
      </c>
      <c r="B61" s="47" t="s">
        <v>90</v>
      </c>
      <c r="C61" s="4">
        <v>122.9640770338585</v>
      </c>
      <c r="D61" s="4">
        <v>134.3433027684095</v>
      </c>
      <c r="E61" s="4">
        <v>148.72841465310148</v>
      </c>
      <c r="F61" s="4">
        <v>174.04109097012673</v>
      </c>
      <c r="G61" s="4">
        <v>184.30173658819669</v>
      </c>
      <c r="H61" s="4">
        <v>197.97441021588259</v>
      </c>
      <c r="I61" s="4">
        <v>213.34971422475795</v>
      </c>
      <c r="J61" s="4">
        <v>276.83168155614317</v>
      </c>
      <c r="K61" s="4">
        <v>284.21335858067022</v>
      </c>
      <c r="L61" s="4">
        <v>324.36724193862665</v>
      </c>
      <c r="M61" s="4">
        <v>374.94535864150316</v>
      </c>
      <c r="N61" s="4">
        <v>417.32806820689598</v>
      </c>
      <c r="O61" s="4">
        <v>466.94189936069768</v>
      </c>
      <c r="P61" s="4">
        <v>484.29202253913923</v>
      </c>
      <c r="Q61" s="4">
        <v>562.53275026889514</v>
      </c>
      <c r="R61" s="4">
        <v>574.69453717224678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60.165266713288773</v>
      </c>
      <c r="D64" s="3">
        <v>63.362430000000003</v>
      </c>
      <c r="E64" s="3">
        <v>68.263540000000006</v>
      </c>
      <c r="F64" s="3">
        <v>77.031399999999991</v>
      </c>
      <c r="G64" s="3">
        <v>83.190379999999962</v>
      </c>
      <c r="H64" s="3">
        <v>88.564218369976686</v>
      </c>
      <c r="I64" s="3">
        <v>94.016080000000642</v>
      </c>
      <c r="J64" s="3">
        <v>115.54493000000002</v>
      </c>
      <c r="K64" s="3">
        <v>135.0754</v>
      </c>
      <c r="L64" s="3">
        <v>139.60531</v>
      </c>
      <c r="M64" s="3">
        <v>186.06037494007373</v>
      </c>
      <c r="N64" s="3">
        <v>201.84913710449865</v>
      </c>
      <c r="O64" s="3">
        <v>223.17411708916831</v>
      </c>
      <c r="P64" s="3">
        <v>234.85687000168434</v>
      </c>
      <c r="Q64" s="3">
        <v>255.48624228670684</v>
      </c>
      <c r="R64" s="3">
        <v>263.2318994399219</v>
      </c>
    </row>
    <row r="65" spans="1:18" ht="11.25" customHeight="1" x14ac:dyDescent="0.25">
      <c r="A65" s="50" t="s">
        <v>95</v>
      </c>
      <c r="B65" s="51" t="s">
        <v>96</v>
      </c>
      <c r="C65" s="2">
        <v>60.165266713288773</v>
      </c>
      <c r="D65" s="2">
        <v>63.362430000000003</v>
      </c>
      <c r="E65" s="2">
        <v>68.263540000000006</v>
      </c>
      <c r="F65" s="2">
        <v>77.031399999999991</v>
      </c>
      <c r="G65" s="2">
        <v>83.190379999999962</v>
      </c>
      <c r="H65" s="2">
        <v>88.564218369976686</v>
      </c>
      <c r="I65" s="2">
        <v>94.016080000000642</v>
      </c>
      <c r="J65" s="2">
        <v>115.54493000000002</v>
      </c>
      <c r="K65" s="2">
        <v>135.0754</v>
      </c>
      <c r="L65" s="2">
        <v>139.60531</v>
      </c>
      <c r="M65" s="2">
        <v>186.06037494007373</v>
      </c>
      <c r="N65" s="2">
        <v>201.84913710449865</v>
      </c>
      <c r="O65" s="2">
        <v>223.17411708916831</v>
      </c>
      <c r="P65" s="2">
        <v>234.85687000168434</v>
      </c>
      <c r="Q65" s="2">
        <v>255.48624228670684</v>
      </c>
      <c r="R65" s="2">
        <v>263.2318994399219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62.798810320569729</v>
      </c>
      <c r="D68" s="3">
        <v>70.980872768409483</v>
      </c>
      <c r="E68" s="3">
        <v>80.464874653101461</v>
      </c>
      <c r="F68" s="3">
        <v>97.009690970126741</v>
      </c>
      <c r="G68" s="3">
        <v>101.11135658819673</v>
      </c>
      <c r="H68" s="3">
        <v>109.4101918459059</v>
      </c>
      <c r="I68" s="3">
        <v>119.3336342247573</v>
      </c>
      <c r="J68" s="3">
        <v>161.28675155614317</v>
      </c>
      <c r="K68" s="3">
        <v>149.13795858067022</v>
      </c>
      <c r="L68" s="3">
        <v>184.76193193862667</v>
      </c>
      <c r="M68" s="3">
        <v>188.88498370142941</v>
      </c>
      <c r="N68" s="3">
        <v>215.4789311023973</v>
      </c>
      <c r="O68" s="3">
        <v>243.7677822715294</v>
      </c>
      <c r="P68" s="3">
        <v>249.43515253745491</v>
      </c>
      <c r="Q68" s="3">
        <v>307.04650798218825</v>
      </c>
      <c r="R68" s="3">
        <v>311.46263773232494</v>
      </c>
    </row>
    <row r="69" spans="1:18" ht="11.25" customHeight="1" x14ac:dyDescent="0.25">
      <c r="A69" s="50" t="s">
        <v>559</v>
      </c>
      <c r="B69" s="51" t="s">
        <v>101</v>
      </c>
      <c r="C69" s="2">
        <v>31.146748753277791</v>
      </c>
      <c r="D69" s="2">
        <v>39.241184003934414</v>
      </c>
      <c r="E69" s="2">
        <v>45.345668709515358</v>
      </c>
      <c r="F69" s="2">
        <v>44.390024517230032</v>
      </c>
      <c r="G69" s="2">
        <v>42.832642107236012</v>
      </c>
      <c r="H69" s="2">
        <v>53.879809676963831</v>
      </c>
      <c r="I69" s="2">
        <v>52.670920310974651</v>
      </c>
      <c r="J69" s="2">
        <v>54.887153722666071</v>
      </c>
      <c r="K69" s="2">
        <v>54.574581174822072</v>
      </c>
      <c r="L69" s="2">
        <v>55.682073807372461</v>
      </c>
      <c r="M69" s="2">
        <v>57.127687737718013</v>
      </c>
      <c r="N69" s="2">
        <v>57.608029943011466</v>
      </c>
      <c r="O69" s="2">
        <v>63.854137166582049</v>
      </c>
      <c r="P69" s="2">
        <v>65.795194643842962</v>
      </c>
      <c r="Q69" s="2">
        <v>65.734795023477474</v>
      </c>
      <c r="R69" s="2">
        <v>68.772472323517704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20.289965056001215</v>
      </c>
      <c r="D71" s="2">
        <v>20.339577143956774</v>
      </c>
      <c r="E71" s="2">
        <v>23.469687783486393</v>
      </c>
      <c r="F71" s="2">
        <v>40.805259990115196</v>
      </c>
      <c r="G71" s="2">
        <v>42.782548413112949</v>
      </c>
      <c r="H71" s="2">
        <v>41.879405225779713</v>
      </c>
      <c r="I71" s="2">
        <v>45.881432151629213</v>
      </c>
      <c r="J71" s="2">
        <v>71.732219715818644</v>
      </c>
      <c r="K71" s="2">
        <v>63.046128085995264</v>
      </c>
      <c r="L71" s="2">
        <v>82.437523307408455</v>
      </c>
      <c r="M71" s="2">
        <v>89.611190742370994</v>
      </c>
      <c r="N71" s="2">
        <v>119.93819579254858</v>
      </c>
      <c r="O71" s="2">
        <v>142.25657300749705</v>
      </c>
      <c r="P71" s="2">
        <v>151.39392959287028</v>
      </c>
      <c r="Q71" s="2">
        <v>205.20001755049702</v>
      </c>
      <c r="R71" s="2">
        <v>208.65328640457417</v>
      </c>
    </row>
    <row r="72" spans="1:18" ht="11.25" customHeight="1" x14ac:dyDescent="0.25">
      <c r="A72" s="55" t="s">
        <v>104</v>
      </c>
      <c r="B72" s="51" t="s">
        <v>105</v>
      </c>
      <c r="C72" s="2">
        <v>11.362096511290725</v>
      </c>
      <c r="D72" s="2">
        <v>11.400111620518299</v>
      </c>
      <c r="E72" s="2">
        <v>11.649518160099706</v>
      </c>
      <c r="F72" s="2">
        <v>11.772023560122877</v>
      </c>
      <c r="G72" s="2">
        <v>12.245509852004391</v>
      </c>
      <c r="H72" s="2">
        <v>6.0779776249395789</v>
      </c>
      <c r="I72" s="2">
        <v>6.9228070042658976</v>
      </c>
      <c r="J72" s="2">
        <v>6.7568150624479477</v>
      </c>
      <c r="K72" s="2">
        <v>7.4692207238193662</v>
      </c>
      <c r="L72" s="2">
        <v>7.572064026203873</v>
      </c>
      <c r="M72" s="2">
        <v>7.617468369058721</v>
      </c>
      <c r="N72" s="2">
        <v>8.5489509623849518</v>
      </c>
      <c r="O72" s="2">
        <v>8.148138055376128</v>
      </c>
      <c r="P72" s="2">
        <v>7.1427334969244187</v>
      </c>
      <c r="Q72" s="2">
        <v>7.2704042617925504</v>
      </c>
      <c r="R72" s="2">
        <v>6.0544505686793348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4.2382902658630837E-2</v>
      </c>
      <c r="G73" s="2">
        <v>3.250656215843378</v>
      </c>
      <c r="H73" s="2">
        <v>7.5729993182227826</v>
      </c>
      <c r="I73" s="2">
        <v>13.858474757887546</v>
      </c>
      <c r="J73" s="2">
        <v>27.910563055210503</v>
      </c>
      <c r="K73" s="2">
        <v>24.048028596033511</v>
      </c>
      <c r="L73" s="2">
        <v>39.070270797641911</v>
      </c>
      <c r="M73" s="2">
        <v>34.528636852281707</v>
      </c>
      <c r="N73" s="2">
        <v>29.383754404452286</v>
      </c>
      <c r="O73" s="2">
        <v>29.508934042074166</v>
      </c>
      <c r="P73" s="2">
        <v>25.103294803817246</v>
      </c>
      <c r="Q73" s="2">
        <v>28.841291146421156</v>
      </c>
      <c r="R73" s="2">
        <v>27.982428435553718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9.6122471719361585E-2</v>
      </c>
      <c r="Q74" s="1">
        <v>0.11408736751973317</v>
      </c>
      <c r="R74" s="1">
        <v>0.1399154651924111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2.5918043512575699</v>
      </c>
      <c r="H75" s="1">
        <v>6.7181548986950617</v>
      </c>
      <c r="I75" s="1">
        <v>8.4182926410283585</v>
      </c>
      <c r="J75" s="1">
        <v>18.083782665255232</v>
      </c>
      <c r="K75" s="1">
        <v>15.583546287304856</v>
      </c>
      <c r="L75" s="1">
        <v>23.494387623634946</v>
      </c>
      <c r="M75" s="1">
        <v>21.75396033133142</v>
      </c>
      <c r="N75" s="1">
        <v>24.98104743893834</v>
      </c>
      <c r="O75" s="1">
        <v>26.682556258076328</v>
      </c>
      <c r="P75" s="1">
        <v>22.434171975140043</v>
      </c>
      <c r="Q75" s="1">
        <v>25.025297906785802</v>
      </c>
      <c r="R75" s="1">
        <v>23.950381099065883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4.2382902658630837E-2</v>
      </c>
      <c r="G77" s="1">
        <v>0.65885186458580802</v>
      </c>
      <c r="H77" s="1">
        <v>0.85484441952772139</v>
      </c>
      <c r="I77" s="1">
        <v>5.4401821168591864</v>
      </c>
      <c r="J77" s="1">
        <v>9.8267803899552693</v>
      </c>
      <c r="K77" s="1">
        <v>8.4644823087286536</v>
      </c>
      <c r="L77" s="1">
        <v>15.575883174006968</v>
      </c>
      <c r="M77" s="1">
        <v>12.774676520950289</v>
      </c>
      <c r="N77" s="1">
        <v>4.4027069655139472</v>
      </c>
      <c r="O77" s="1">
        <v>2.8263777839978372</v>
      </c>
      <c r="P77" s="1">
        <v>2.5730003569578423</v>
      </c>
      <c r="Q77" s="1">
        <v>3.7019058721156215</v>
      </c>
      <c r="R77" s="1">
        <v>3.8921318712954216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4398.3259190714443</v>
      </c>
      <c r="D79" s="4">
        <v>4435.3261197088705</v>
      </c>
      <c r="E79" s="4">
        <v>4467.6064552959997</v>
      </c>
      <c r="F79" s="4">
        <v>4325.2211769035384</v>
      </c>
      <c r="G79" s="4">
        <v>4480.5374306024478</v>
      </c>
      <c r="H79" s="4">
        <v>4590.031285242625</v>
      </c>
      <c r="I79" s="4">
        <v>4713.1624963833174</v>
      </c>
      <c r="J79" s="4">
        <v>4983.1340472291267</v>
      </c>
      <c r="K79" s="4">
        <v>5141.002121948417</v>
      </c>
      <c r="L79" s="4">
        <v>5092.6275136861277</v>
      </c>
      <c r="M79" s="4">
        <v>5085.6387411498836</v>
      </c>
      <c r="N79" s="4">
        <v>5184.8477149181463</v>
      </c>
      <c r="O79" s="4">
        <v>5278.6643346504279</v>
      </c>
      <c r="P79" s="4">
        <v>5452.3862662561414</v>
      </c>
      <c r="Q79" s="4">
        <v>5255.4049423977285</v>
      </c>
      <c r="R79" s="4">
        <v>5409.5832560259696</v>
      </c>
    </row>
    <row r="80" spans="1:18" ht="11.25" customHeight="1" x14ac:dyDescent="0.25">
      <c r="A80" s="59" t="s">
        <v>560</v>
      </c>
      <c r="B80" s="47">
        <v>7200</v>
      </c>
      <c r="C80" s="4">
        <v>12.64016702890784</v>
      </c>
      <c r="D80" s="4">
        <v>12.83351755484091</v>
      </c>
      <c r="E80" s="4">
        <v>13.060853182316833</v>
      </c>
      <c r="F80" s="4">
        <v>12.782159131647202</v>
      </c>
      <c r="G80" s="4">
        <v>12.887125107525637</v>
      </c>
      <c r="H80" s="4">
        <v>7.0375392809145563</v>
      </c>
      <c r="I80" s="4">
        <v>7.4296476830908746</v>
      </c>
      <c r="J80" s="4">
        <v>6.7647027898847805</v>
      </c>
      <c r="K80" s="4">
        <v>7.4265521069085736</v>
      </c>
      <c r="L80" s="4">
        <v>7.7792080157018573</v>
      </c>
      <c r="M80" s="4">
        <v>7.6567172231287266</v>
      </c>
      <c r="N80" s="4">
        <v>8.5326950117195466</v>
      </c>
      <c r="O80" s="4">
        <v>8.6037483326121293</v>
      </c>
      <c r="P80" s="4">
        <v>8.4190610463664228</v>
      </c>
      <c r="Q80" s="4">
        <v>9.1094319395600394</v>
      </c>
      <c r="R80" s="4">
        <v>7.7025737689083851</v>
      </c>
    </row>
    <row r="81" spans="1:18" ht="11.25" customHeight="1" x14ac:dyDescent="0.25">
      <c r="A81" s="48" t="s">
        <v>119</v>
      </c>
      <c r="B81" s="49" t="s">
        <v>120</v>
      </c>
      <c r="C81" s="3">
        <v>1.487752562967583</v>
      </c>
      <c r="D81" s="3">
        <v>1.6498283950429027</v>
      </c>
      <c r="E81" s="3">
        <v>1.660079326450802</v>
      </c>
      <c r="F81" s="3">
        <v>1.2578447195248836</v>
      </c>
      <c r="G81" s="3">
        <v>0.88270222397922071</v>
      </c>
      <c r="H81" s="3">
        <v>1.2135242789042491</v>
      </c>
      <c r="I81" s="3">
        <v>0.77415121106516327</v>
      </c>
      <c r="J81" s="3">
        <v>0.23667822223634116</v>
      </c>
      <c r="K81" s="3">
        <v>3.477873052385333E-2</v>
      </c>
      <c r="L81" s="3">
        <v>0.26785363492920844</v>
      </c>
      <c r="M81" s="3">
        <v>0.13628726616557588</v>
      </c>
      <c r="N81" s="3">
        <v>7.2215884438584121E-2</v>
      </c>
      <c r="O81" s="3">
        <v>0.551261257212592</v>
      </c>
      <c r="P81" s="3">
        <v>1.3435290256955312</v>
      </c>
      <c r="Q81" s="3">
        <v>1.4066964331931953</v>
      </c>
      <c r="R81" s="3">
        <v>1.4812641406543172</v>
      </c>
    </row>
    <row r="82" spans="1:18" ht="11.25" customHeight="1" x14ac:dyDescent="0.25">
      <c r="A82" s="48" t="s">
        <v>121</v>
      </c>
      <c r="B82" s="49" t="s">
        <v>122</v>
      </c>
      <c r="C82" s="3">
        <v>11.152414465940257</v>
      </c>
      <c r="D82" s="3">
        <v>11.183689159798007</v>
      </c>
      <c r="E82" s="3">
        <v>11.400773855866031</v>
      </c>
      <c r="F82" s="3">
        <v>11.524314412122317</v>
      </c>
      <c r="G82" s="3">
        <v>12.004422883546416</v>
      </c>
      <c r="H82" s="3">
        <v>5.8240150020103076</v>
      </c>
      <c r="I82" s="3">
        <v>6.6554964720257113</v>
      </c>
      <c r="J82" s="3">
        <v>6.5280245676484396</v>
      </c>
      <c r="K82" s="3">
        <v>7.3917733763847204</v>
      </c>
      <c r="L82" s="3">
        <v>7.5113543807726488</v>
      </c>
      <c r="M82" s="3">
        <v>7.5204299569631505</v>
      </c>
      <c r="N82" s="3">
        <v>8.4604791272809621</v>
      </c>
      <c r="O82" s="3">
        <v>8.0524870753995366</v>
      </c>
      <c r="P82" s="3">
        <v>7.0755320206708916</v>
      </c>
      <c r="Q82" s="3">
        <v>7.7027355063668441</v>
      </c>
      <c r="R82" s="3">
        <v>6.2213096282540681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544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14559.273645352567</v>
      </c>
      <c r="D2" s="30">
        <v>15002.728121360269</v>
      </c>
      <c r="E2" s="30">
        <v>15119.174147173871</v>
      </c>
      <c r="F2" s="30">
        <v>15542.83792372579</v>
      </c>
      <c r="G2" s="30">
        <v>15894.673091024997</v>
      </c>
      <c r="H2" s="30">
        <v>16183.385347992778</v>
      </c>
      <c r="I2" s="30">
        <v>16425.958106228758</v>
      </c>
      <c r="J2" s="30">
        <v>16777.017157147311</v>
      </c>
      <c r="K2" s="30">
        <v>16972.766806531738</v>
      </c>
      <c r="L2" s="30">
        <v>16951.320126899984</v>
      </c>
      <c r="M2" s="30">
        <v>17070.605025586705</v>
      </c>
      <c r="N2" s="30">
        <v>17096.293415904402</v>
      </c>
      <c r="O2" s="30">
        <v>17286.423591621318</v>
      </c>
      <c r="P2" s="30">
        <v>17428.614002043047</v>
      </c>
      <c r="Q2" s="30">
        <v>17600.984910407802</v>
      </c>
      <c r="R2" s="30">
        <v>17702.990903156871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1262.7536697691773</v>
      </c>
      <c r="D21" s="4">
        <v>1536.2619380196077</v>
      </c>
      <c r="E21" s="4">
        <v>1347.0951147185833</v>
      </c>
      <c r="F21" s="4">
        <v>1617.1977700887687</v>
      </c>
      <c r="G21" s="4">
        <v>1753.215159756666</v>
      </c>
      <c r="H21" s="4">
        <v>1806.3418296447674</v>
      </c>
      <c r="I21" s="4">
        <v>1455.2651273485899</v>
      </c>
      <c r="J21" s="4">
        <v>1490.3520368920276</v>
      </c>
      <c r="K21" s="4">
        <v>1458.221609416536</v>
      </c>
      <c r="L21" s="4">
        <v>1443.6068821788549</v>
      </c>
      <c r="M21" s="4">
        <v>1462.9528892891608</v>
      </c>
      <c r="N21" s="4">
        <v>1282.0646532705546</v>
      </c>
      <c r="O21" s="4">
        <v>1262.7841925474522</v>
      </c>
      <c r="P21" s="4">
        <v>1254.6227386551259</v>
      </c>
      <c r="Q21" s="4">
        <v>1278.1306377766666</v>
      </c>
      <c r="R21" s="4">
        <v>1437.4276402275825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1262.7536697691773</v>
      </c>
      <c r="D30" s="3">
        <v>1536.2619380196077</v>
      </c>
      <c r="E30" s="3">
        <v>1347.0951147185833</v>
      </c>
      <c r="F30" s="3">
        <v>1617.1977700887687</v>
      </c>
      <c r="G30" s="3">
        <v>1753.215159756666</v>
      </c>
      <c r="H30" s="3">
        <v>1806.3418296447674</v>
      </c>
      <c r="I30" s="3">
        <v>1455.2651273485899</v>
      </c>
      <c r="J30" s="3">
        <v>1490.3520368920276</v>
      </c>
      <c r="K30" s="3">
        <v>1458.221609416536</v>
      </c>
      <c r="L30" s="3">
        <v>1443.6068821788549</v>
      </c>
      <c r="M30" s="3">
        <v>1462.9528892891608</v>
      </c>
      <c r="N30" s="3">
        <v>1282.0646532705546</v>
      </c>
      <c r="O30" s="3">
        <v>1262.7841925474522</v>
      </c>
      <c r="P30" s="3">
        <v>1254.6227386551259</v>
      </c>
      <c r="Q30" s="3">
        <v>1278.1306377766666</v>
      </c>
      <c r="R30" s="3">
        <v>1437.4276402275825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1262.7536697691773</v>
      </c>
      <c r="D34" s="2">
        <v>1536.2619380196077</v>
      </c>
      <c r="E34" s="2">
        <v>1347.0951147185833</v>
      </c>
      <c r="F34" s="2">
        <v>1617.1977700887687</v>
      </c>
      <c r="G34" s="2">
        <v>1753.215159756666</v>
      </c>
      <c r="H34" s="2">
        <v>1806.3418296447674</v>
      </c>
      <c r="I34" s="2">
        <v>1455.2651273485899</v>
      </c>
      <c r="J34" s="2">
        <v>1490.3520368920276</v>
      </c>
      <c r="K34" s="2">
        <v>1458.221609416536</v>
      </c>
      <c r="L34" s="2">
        <v>1443.6068821788549</v>
      </c>
      <c r="M34" s="2">
        <v>1462.9528892891608</v>
      </c>
      <c r="N34" s="2">
        <v>1282.0646532705546</v>
      </c>
      <c r="O34" s="2">
        <v>1262.7841925474522</v>
      </c>
      <c r="P34" s="2">
        <v>1254.6227386551259</v>
      </c>
      <c r="Q34" s="2">
        <v>1278.1306377766666</v>
      </c>
      <c r="R34" s="2">
        <v>1437.4276402275825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6716.8643950292426</v>
      </c>
      <c r="D52" s="4">
        <v>6825.649956681028</v>
      </c>
      <c r="E52" s="4">
        <v>6846.068121857782</v>
      </c>
      <c r="F52" s="4">
        <v>6442.2497417600334</v>
      </c>
      <c r="G52" s="4">
        <v>6577.9748191055551</v>
      </c>
      <c r="H52" s="4">
        <v>6590.9057359177468</v>
      </c>
      <c r="I52" s="4">
        <v>6661.2611198738869</v>
      </c>
      <c r="J52" s="4">
        <v>6594.8952651838463</v>
      </c>
      <c r="K52" s="4">
        <v>6744.0683528497621</v>
      </c>
      <c r="L52" s="4">
        <v>6708.3491388645789</v>
      </c>
      <c r="M52" s="4">
        <v>6688.3490816318208</v>
      </c>
      <c r="N52" s="4">
        <v>6690.8736170908578</v>
      </c>
      <c r="O52" s="4">
        <v>6781.7400404055616</v>
      </c>
      <c r="P52" s="4">
        <v>6934.9808941827077</v>
      </c>
      <c r="Q52" s="4">
        <v>7196.0260756746602</v>
      </c>
      <c r="R52" s="4">
        <v>7404.1548302223264</v>
      </c>
    </row>
    <row r="53" spans="1:18" ht="11.25" customHeight="1" x14ac:dyDescent="0.25">
      <c r="A53" s="48" t="s">
        <v>76</v>
      </c>
      <c r="B53" s="49" t="s">
        <v>77</v>
      </c>
      <c r="C53" s="3">
        <v>6701.8235403998433</v>
      </c>
      <c r="D53" s="3">
        <v>6821.2518496587745</v>
      </c>
      <c r="E53" s="3">
        <v>6842.598733297069</v>
      </c>
      <c r="F53" s="3">
        <v>6435.3803162633503</v>
      </c>
      <c r="G53" s="3">
        <v>6572.214349595497</v>
      </c>
      <c r="H53" s="3">
        <v>6586.7706034873463</v>
      </c>
      <c r="I53" s="3">
        <v>6659.0069279460531</v>
      </c>
      <c r="J53" s="3">
        <v>6591.9078465843122</v>
      </c>
      <c r="K53" s="3">
        <v>6740.6395702962573</v>
      </c>
      <c r="L53" s="3">
        <v>6705.1610940973933</v>
      </c>
      <c r="M53" s="3">
        <v>6684.7636902024369</v>
      </c>
      <c r="N53" s="3">
        <v>6690.0305307572853</v>
      </c>
      <c r="O53" s="3">
        <v>6781.1442194217652</v>
      </c>
      <c r="P53" s="3">
        <v>6934.497477068453</v>
      </c>
      <c r="Q53" s="3">
        <v>7195.5305226687969</v>
      </c>
      <c r="R53" s="3">
        <v>7403.8100178072527</v>
      </c>
    </row>
    <row r="54" spans="1:18" ht="11.25" customHeight="1" x14ac:dyDescent="0.25">
      <c r="A54" s="48" t="s">
        <v>331</v>
      </c>
      <c r="B54" s="49" t="s">
        <v>332</v>
      </c>
      <c r="C54" s="3">
        <v>15.040854629399602</v>
      </c>
      <c r="D54" s="3">
        <v>4.3981070222535283</v>
      </c>
      <c r="E54" s="3">
        <v>3.4693885607132917</v>
      </c>
      <c r="F54" s="3">
        <v>6.8694254966833412</v>
      </c>
      <c r="G54" s="3">
        <v>5.7604695100584067</v>
      </c>
      <c r="H54" s="3">
        <v>4.1351324304000787</v>
      </c>
      <c r="I54" s="3">
        <v>2.2541919278338529</v>
      </c>
      <c r="J54" s="3">
        <v>2.9874185995339975</v>
      </c>
      <c r="K54" s="3">
        <v>3.4287825535048073</v>
      </c>
      <c r="L54" s="3">
        <v>3.1880447671854504</v>
      </c>
      <c r="M54" s="3">
        <v>3.5853914293835438</v>
      </c>
      <c r="N54" s="3">
        <v>0.8430863335726414</v>
      </c>
      <c r="O54" s="3">
        <v>0.59582098379648496</v>
      </c>
      <c r="P54" s="3">
        <v>0.48341711425518408</v>
      </c>
      <c r="Q54" s="3">
        <v>0.49555300586305501</v>
      </c>
      <c r="R54" s="3">
        <v>0.34481241507327332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3.5581050051045407E-2</v>
      </c>
      <c r="K55" s="2">
        <v>0</v>
      </c>
      <c r="L55" s="2">
        <v>0</v>
      </c>
      <c r="M55" s="2">
        <v>2.1890358102757681E-3</v>
      </c>
      <c r="N55" s="2">
        <v>2.6890047826220943E-3</v>
      </c>
      <c r="O55" s="2">
        <v>2.8778686324035354E-3</v>
      </c>
      <c r="P55" s="2">
        <v>0</v>
      </c>
      <c r="Q55" s="2">
        <v>3.5200383888701076E-3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15.040854629399602</v>
      </c>
      <c r="D57" s="2">
        <v>4.3981070222535283</v>
      </c>
      <c r="E57" s="2">
        <v>3.4693885607132917</v>
      </c>
      <c r="F57" s="2">
        <v>6.8694254966833412</v>
      </c>
      <c r="G57" s="2">
        <v>5.7604695100584067</v>
      </c>
      <c r="H57" s="2">
        <v>4.1351324304000787</v>
      </c>
      <c r="I57" s="2">
        <v>2.2541919278338529</v>
      </c>
      <c r="J57" s="2">
        <v>2.9518375494829519</v>
      </c>
      <c r="K57" s="2">
        <v>3.4287825535048073</v>
      </c>
      <c r="L57" s="2">
        <v>3.1880447671854504</v>
      </c>
      <c r="M57" s="2">
        <v>3.5832023935732682</v>
      </c>
      <c r="N57" s="2">
        <v>0.84039732879001927</v>
      </c>
      <c r="O57" s="2">
        <v>0.59294311516408138</v>
      </c>
      <c r="P57" s="2">
        <v>0.48341711425518408</v>
      </c>
      <c r="Q57" s="2">
        <v>0.4920329674741849</v>
      </c>
      <c r="R57" s="2">
        <v>0.34481241507327332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29.651054583148863</v>
      </c>
      <c r="D61" s="4">
        <v>30.264940043198699</v>
      </c>
      <c r="E61" s="4">
        <v>35.007908021346296</v>
      </c>
      <c r="F61" s="4">
        <v>72.997103563936975</v>
      </c>
      <c r="G61" s="4">
        <v>77.017000367205881</v>
      </c>
      <c r="H61" s="4">
        <v>76.508984940265933</v>
      </c>
      <c r="I61" s="4">
        <v>79.448673904336601</v>
      </c>
      <c r="J61" s="4">
        <v>125.25546030859749</v>
      </c>
      <c r="K61" s="4">
        <v>122.12495231500175</v>
      </c>
      <c r="L61" s="4">
        <v>153.99627660488616</v>
      </c>
      <c r="M61" s="4">
        <v>161.19816717660359</v>
      </c>
      <c r="N61" s="4">
        <v>206.01716376012604</v>
      </c>
      <c r="O61" s="4">
        <v>278.87317031463743</v>
      </c>
      <c r="P61" s="4">
        <v>279.27616350106933</v>
      </c>
      <c r="Q61" s="4">
        <v>349.43316574837024</v>
      </c>
      <c r="R61" s="4">
        <v>349.01026440544751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29.651054583148863</v>
      </c>
      <c r="D68" s="3">
        <v>30.264940043198699</v>
      </c>
      <c r="E68" s="3">
        <v>35.007908021346296</v>
      </c>
      <c r="F68" s="3">
        <v>72.997103563936975</v>
      </c>
      <c r="G68" s="3">
        <v>77.017000367205881</v>
      </c>
      <c r="H68" s="3">
        <v>76.508984940265933</v>
      </c>
      <c r="I68" s="3">
        <v>79.448673904336601</v>
      </c>
      <c r="J68" s="3">
        <v>125.25546030859749</v>
      </c>
      <c r="K68" s="3">
        <v>122.12495231500175</v>
      </c>
      <c r="L68" s="3">
        <v>153.99627660488616</v>
      </c>
      <c r="M68" s="3">
        <v>161.19816717660359</v>
      </c>
      <c r="N68" s="3">
        <v>206.01716376012604</v>
      </c>
      <c r="O68" s="3">
        <v>278.87317031463743</v>
      </c>
      <c r="P68" s="3">
        <v>279.27616350106933</v>
      </c>
      <c r="Q68" s="3">
        <v>349.43316574837024</v>
      </c>
      <c r="R68" s="3">
        <v>349.01026440544751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2.9616891181809502</v>
      </c>
      <c r="D70" s="2">
        <v>2.9635199999999999</v>
      </c>
      <c r="E70" s="2">
        <v>3.6981000000000002</v>
      </c>
      <c r="F70" s="2">
        <v>4.4003699999999997</v>
      </c>
      <c r="G70" s="2">
        <v>4.4426199999999998</v>
      </c>
      <c r="H70" s="2">
        <v>4.3470108321329946</v>
      </c>
      <c r="I70" s="2">
        <v>8.1000499999999995</v>
      </c>
      <c r="J70" s="2">
        <v>9.570409999999999</v>
      </c>
      <c r="K70" s="2">
        <v>15.343400000000003</v>
      </c>
      <c r="L70" s="2">
        <v>13.14893</v>
      </c>
      <c r="M70" s="2">
        <v>12.900029077927124</v>
      </c>
      <c r="N70" s="2">
        <v>11.464754404742177</v>
      </c>
      <c r="O70" s="2">
        <v>49.372460279829269</v>
      </c>
      <c r="P70" s="2">
        <v>33.873213795488148</v>
      </c>
      <c r="Q70" s="2">
        <v>33.799887922800934</v>
      </c>
      <c r="R70" s="2">
        <v>35.987466430971708</v>
      </c>
    </row>
    <row r="71" spans="1:18" ht="11.25" customHeight="1" x14ac:dyDescent="0.25">
      <c r="A71" s="50" t="s">
        <v>102</v>
      </c>
      <c r="B71" s="51" t="s">
        <v>103</v>
      </c>
      <c r="C71" s="2">
        <v>26.689365464967914</v>
      </c>
      <c r="D71" s="2">
        <v>27.3014200431987</v>
      </c>
      <c r="E71" s="2">
        <v>31.309808021346296</v>
      </c>
      <c r="F71" s="2">
        <v>68.596733563936979</v>
      </c>
      <c r="G71" s="2">
        <v>72.574380367205876</v>
      </c>
      <c r="H71" s="2">
        <v>72.161974108132938</v>
      </c>
      <c r="I71" s="2">
        <v>71.348623904336606</v>
      </c>
      <c r="J71" s="2">
        <v>115.6850503085975</v>
      </c>
      <c r="K71" s="2">
        <v>106.78155231500175</v>
      </c>
      <c r="L71" s="2">
        <v>140.84734660488616</v>
      </c>
      <c r="M71" s="2">
        <v>148.29813809867647</v>
      </c>
      <c r="N71" s="2">
        <v>194.55240935538387</v>
      </c>
      <c r="O71" s="2">
        <v>229.50071003480818</v>
      </c>
      <c r="P71" s="2">
        <v>245.40294970558116</v>
      </c>
      <c r="Q71" s="2">
        <v>315.63327782556928</v>
      </c>
      <c r="R71" s="2">
        <v>313.02279797447579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6550.0045259709977</v>
      </c>
      <c r="D79" s="4">
        <v>6610.5512866164354</v>
      </c>
      <c r="E79" s="4">
        <v>6891.0030025761598</v>
      </c>
      <c r="F79" s="4">
        <v>7410.3933083130496</v>
      </c>
      <c r="G79" s="4">
        <v>7486.4661117955702</v>
      </c>
      <c r="H79" s="4">
        <v>7709.6287974899969</v>
      </c>
      <c r="I79" s="4">
        <v>8229.9831851019444</v>
      </c>
      <c r="J79" s="4">
        <v>8566.5143947628421</v>
      </c>
      <c r="K79" s="4">
        <v>8648.3518919504368</v>
      </c>
      <c r="L79" s="4">
        <v>8645.3678292516615</v>
      </c>
      <c r="M79" s="4">
        <v>8758.1048874891185</v>
      </c>
      <c r="N79" s="4">
        <v>8917.3379817828627</v>
      </c>
      <c r="O79" s="4">
        <v>8963.0261883536677</v>
      </c>
      <c r="P79" s="4">
        <v>8959.7342057041442</v>
      </c>
      <c r="Q79" s="4">
        <v>8777.3950312081033</v>
      </c>
      <c r="R79" s="4">
        <v>8512.3981683015154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543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5370.5093337772132</v>
      </c>
      <c r="D2" s="30">
        <v>5495.9330789217192</v>
      </c>
      <c r="E2" s="30">
        <v>5606.282538183561</v>
      </c>
      <c r="F2" s="30">
        <v>5728.2337551539276</v>
      </c>
      <c r="G2" s="30">
        <v>5861.2147978268176</v>
      </c>
      <c r="H2" s="30">
        <v>5996.9332326337244</v>
      </c>
      <c r="I2" s="30">
        <v>6180.2179754044664</v>
      </c>
      <c r="J2" s="30">
        <v>6373.3634577912744</v>
      </c>
      <c r="K2" s="30">
        <v>6509.4311785052423</v>
      </c>
      <c r="L2" s="30">
        <v>6566.0636791814541</v>
      </c>
      <c r="M2" s="30">
        <v>6678.9565645351049</v>
      </c>
      <c r="N2" s="30">
        <v>6780.2133028888675</v>
      </c>
      <c r="O2" s="30">
        <v>6878.0416378702776</v>
      </c>
      <c r="P2" s="30">
        <v>6958.292441530999</v>
      </c>
      <c r="Q2" s="30">
        <v>7066.145130393099</v>
      </c>
      <c r="R2" s="30">
        <v>7165.791183022613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5370.5093337772132</v>
      </c>
      <c r="D79" s="4">
        <v>5495.9330789217192</v>
      </c>
      <c r="E79" s="4">
        <v>5606.282538183561</v>
      </c>
      <c r="F79" s="4">
        <v>5728.2337551539276</v>
      </c>
      <c r="G79" s="4">
        <v>5861.2147978268176</v>
      </c>
      <c r="H79" s="4">
        <v>5996.9332326337244</v>
      </c>
      <c r="I79" s="4">
        <v>6180.2179754044664</v>
      </c>
      <c r="J79" s="4">
        <v>6373.3634577912744</v>
      </c>
      <c r="K79" s="4">
        <v>6509.4311785052423</v>
      </c>
      <c r="L79" s="4">
        <v>6566.0636791814541</v>
      </c>
      <c r="M79" s="4">
        <v>6678.9565645351049</v>
      </c>
      <c r="N79" s="4">
        <v>6780.2133028888675</v>
      </c>
      <c r="O79" s="4">
        <v>6878.0416378702776</v>
      </c>
      <c r="P79" s="4">
        <v>6958.292441530999</v>
      </c>
      <c r="Q79" s="4">
        <v>7066.145130393099</v>
      </c>
      <c r="R79" s="4">
        <v>7165.791183022613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542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3232.1104529476138</v>
      </c>
      <c r="D2" s="30">
        <v>3255.8003864738494</v>
      </c>
      <c r="E2" s="30">
        <v>3276.5351674423869</v>
      </c>
      <c r="F2" s="30">
        <v>3291.0627632902533</v>
      </c>
      <c r="G2" s="30">
        <v>3288.61122745391</v>
      </c>
      <c r="H2" s="30">
        <v>3322.5221964750467</v>
      </c>
      <c r="I2" s="30">
        <v>3355.7065179106635</v>
      </c>
      <c r="J2" s="30">
        <v>3376.1305748698805</v>
      </c>
      <c r="K2" s="30">
        <v>3386.2457283834283</v>
      </c>
      <c r="L2" s="30">
        <v>3402.9998701937079</v>
      </c>
      <c r="M2" s="30">
        <v>3421.0931417605648</v>
      </c>
      <c r="N2" s="30">
        <v>3420.9480587460748</v>
      </c>
      <c r="O2" s="30">
        <v>3418.2269238325935</v>
      </c>
      <c r="P2" s="30">
        <v>3408.3884605150756</v>
      </c>
      <c r="Q2" s="30">
        <v>3399.1974096392287</v>
      </c>
      <c r="R2" s="30">
        <v>3377.5433433051298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3232.1104529476138</v>
      </c>
      <c r="D79" s="4">
        <v>3255.8003864738494</v>
      </c>
      <c r="E79" s="4">
        <v>3276.5351674423869</v>
      </c>
      <c r="F79" s="4">
        <v>3291.0627632902533</v>
      </c>
      <c r="G79" s="4">
        <v>3288.61122745391</v>
      </c>
      <c r="H79" s="4">
        <v>3322.5221964750467</v>
      </c>
      <c r="I79" s="4">
        <v>3355.7065179106635</v>
      </c>
      <c r="J79" s="4">
        <v>3376.1305748698805</v>
      </c>
      <c r="K79" s="4">
        <v>3386.2457283834283</v>
      </c>
      <c r="L79" s="4">
        <v>3402.9998701937079</v>
      </c>
      <c r="M79" s="4">
        <v>3421.0931417605648</v>
      </c>
      <c r="N79" s="4">
        <v>3420.9480587460748</v>
      </c>
      <c r="O79" s="4">
        <v>3418.2269238325935</v>
      </c>
      <c r="P79" s="4">
        <v>3408.3884605150756</v>
      </c>
      <c r="Q79" s="4">
        <v>3399.1974096392287</v>
      </c>
      <c r="R79" s="4">
        <v>3377.5433433051298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541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13730.791918165531</v>
      </c>
      <c r="D2" s="30">
        <v>13961.705537751332</v>
      </c>
      <c r="E2" s="30">
        <v>14073.12958630377</v>
      </c>
      <c r="F2" s="30">
        <v>14100.956658417015</v>
      </c>
      <c r="G2" s="30">
        <v>14107.863463557052</v>
      </c>
      <c r="H2" s="30">
        <v>14190.788411480227</v>
      </c>
      <c r="I2" s="30">
        <v>14443.987698275439</v>
      </c>
      <c r="J2" s="30">
        <v>14683.799853117858</v>
      </c>
      <c r="K2" s="30">
        <v>14779.310936915661</v>
      </c>
      <c r="L2" s="30">
        <v>14641.237405547507</v>
      </c>
      <c r="M2" s="30">
        <v>14643.678641063601</v>
      </c>
      <c r="N2" s="30">
        <v>14619.417229775596</v>
      </c>
      <c r="O2" s="30">
        <v>14566.091360911212</v>
      </c>
      <c r="P2" s="30">
        <v>14439.420796121223</v>
      </c>
      <c r="Q2" s="30">
        <v>14383.62069053266</v>
      </c>
      <c r="R2" s="30">
        <v>14265.078838848218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13730.791918165531</v>
      </c>
      <c r="D79" s="4">
        <v>13961.705537751332</v>
      </c>
      <c r="E79" s="4">
        <v>14073.12958630377</v>
      </c>
      <c r="F79" s="4">
        <v>14100.956658417015</v>
      </c>
      <c r="G79" s="4">
        <v>14107.863463557052</v>
      </c>
      <c r="H79" s="4">
        <v>14190.788411480227</v>
      </c>
      <c r="I79" s="4">
        <v>14443.987698275439</v>
      </c>
      <c r="J79" s="4">
        <v>14683.799853117858</v>
      </c>
      <c r="K79" s="4">
        <v>14779.310936915661</v>
      </c>
      <c r="L79" s="4">
        <v>14641.237405547507</v>
      </c>
      <c r="M79" s="4">
        <v>14643.678641063601</v>
      </c>
      <c r="N79" s="4">
        <v>14619.417229775596</v>
      </c>
      <c r="O79" s="4">
        <v>14566.091360911212</v>
      </c>
      <c r="P79" s="4">
        <v>14439.420796121223</v>
      </c>
      <c r="Q79" s="4">
        <v>14383.62069053266</v>
      </c>
      <c r="R79" s="4">
        <v>14265.078838848218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540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5114.4079224255665</v>
      </c>
      <c r="D2" s="30">
        <v>5232.0345754084474</v>
      </c>
      <c r="E2" s="30">
        <v>5360.9092539833755</v>
      </c>
      <c r="F2" s="30">
        <v>5518.2081788687628</v>
      </c>
      <c r="G2" s="30">
        <v>5679.3787844092003</v>
      </c>
      <c r="H2" s="30">
        <v>5830.9894206478975</v>
      </c>
      <c r="I2" s="30">
        <v>5973.5207579934558</v>
      </c>
      <c r="J2" s="30">
        <v>6079.0446822650774</v>
      </c>
      <c r="K2" s="30">
        <v>6167.9693282329808</v>
      </c>
      <c r="L2" s="30">
        <v>6215.9432232290565</v>
      </c>
      <c r="M2" s="30">
        <v>6234.6581992587753</v>
      </c>
      <c r="N2" s="30">
        <v>6228.5320897393649</v>
      </c>
      <c r="O2" s="30">
        <v>6236.8175439809183</v>
      </c>
      <c r="P2" s="30">
        <v>6244.3243189231753</v>
      </c>
      <c r="Q2" s="30">
        <v>6259.1082973636467</v>
      </c>
      <c r="R2" s="30">
        <v>6272.1451325462012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5114.4079224255665</v>
      </c>
      <c r="D79" s="4">
        <v>5232.0345754084474</v>
      </c>
      <c r="E79" s="4">
        <v>5360.9092539833755</v>
      </c>
      <c r="F79" s="4">
        <v>5518.2081788687628</v>
      </c>
      <c r="G79" s="4">
        <v>5679.3787844092003</v>
      </c>
      <c r="H79" s="4">
        <v>5830.9894206478975</v>
      </c>
      <c r="I79" s="4">
        <v>5973.5207579934558</v>
      </c>
      <c r="J79" s="4">
        <v>6079.0446822650774</v>
      </c>
      <c r="K79" s="4">
        <v>6167.9693282329808</v>
      </c>
      <c r="L79" s="4">
        <v>6215.9432232290565</v>
      </c>
      <c r="M79" s="4">
        <v>6234.6581992587753</v>
      </c>
      <c r="N79" s="4">
        <v>6228.5320897393649</v>
      </c>
      <c r="O79" s="4">
        <v>6236.8175439809183</v>
      </c>
      <c r="P79" s="4">
        <v>6244.3243189231753</v>
      </c>
      <c r="Q79" s="4">
        <v>6259.1082973636467</v>
      </c>
      <c r="R79" s="4">
        <v>6272.1451325462012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539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2644.2817749180972</v>
      </c>
      <c r="D2" s="30">
        <v>2846.442440601546</v>
      </c>
      <c r="E2" s="30">
        <v>3056.7328531035664</v>
      </c>
      <c r="F2" s="30">
        <v>3302.5795857186681</v>
      </c>
      <c r="G2" s="30">
        <v>3576.4616115286944</v>
      </c>
      <c r="H2" s="30">
        <v>3882.62319515031</v>
      </c>
      <c r="I2" s="30">
        <v>4222.3489842577219</v>
      </c>
      <c r="J2" s="30">
        <v>4533.5907794320883</v>
      </c>
      <c r="K2" s="30">
        <v>4771.1381546141574</v>
      </c>
      <c r="L2" s="30">
        <v>4921.9695571486709</v>
      </c>
      <c r="M2" s="30">
        <v>5089.0815518693616</v>
      </c>
      <c r="N2" s="30">
        <v>5218.9930702768888</v>
      </c>
      <c r="O2" s="30">
        <v>5335.4759636718863</v>
      </c>
      <c r="P2" s="30">
        <v>5425.3481804117055</v>
      </c>
      <c r="Q2" s="30">
        <v>5530.5069460420691</v>
      </c>
      <c r="R2" s="30">
        <v>5614.2389050819065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2644.2817749180972</v>
      </c>
      <c r="D79" s="4">
        <v>2846.442440601546</v>
      </c>
      <c r="E79" s="4">
        <v>3056.7328531035664</v>
      </c>
      <c r="F79" s="4">
        <v>3302.5795857186681</v>
      </c>
      <c r="G79" s="4">
        <v>3576.4616115286944</v>
      </c>
      <c r="H79" s="4">
        <v>3882.62319515031</v>
      </c>
      <c r="I79" s="4">
        <v>4222.3489842577219</v>
      </c>
      <c r="J79" s="4">
        <v>4533.5907794320883</v>
      </c>
      <c r="K79" s="4">
        <v>4771.1381546141574</v>
      </c>
      <c r="L79" s="4">
        <v>4921.9695571486709</v>
      </c>
      <c r="M79" s="4">
        <v>5089.0815518693616</v>
      </c>
      <c r="N79" s="4">
        <v>5218.9930702768888</v>
      </c>
      <c r="O79" s="4">
        <v>5335.4759636718863</v>
      </c>
      <c r="P79" s="4">
        <v>5425.3481804117055</v>
      </c>
      <c r="Q79" s="4">
        <v>5530.5069460420691</v>
      </c>
      <c r="R79" s="4">
        <v>5614.2389050819065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538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2495.2107377497859</v>
      </c>
      <c r="D2" s="30">
        <v>2637.9145625357987</v>
      </c>
      <c r="E2" s="30">
        <v>2799.5204479937647</v>
      </c>
      <c r="F2" s="30">
        <v>2996.6893429287684</v>
      </c>
      <c r="G2" s="30">
        <v>3239.782393933423</v>
      </c>
      <c r="H2" s="30">
        <v>3488.4778059063342</v>
      </c>
      <c r="I2" s="30">
        <v>3730.0603051042235</v>
      </c>
      <c r="J2" s="30">
        <v>3939.3461825215791</v>
      </c>
      <c r="K2" s="30">
        <v>4095.393661379479</v>
      </c>
      <c r="L2" s="30">
        <v>4190.142516472647</v>
      </c>
      <c r="M2" s="30">
        <v>4244.9837786645503</v>
      </c>
      <c r="N2" s="30">
        <v>4227.9483685312362</v>
      </c>
      <c r="O2" s="30">
        <v>4197.4314375301028</v>
      </c>
      <c r="P2" s="30">
        <v>4142.6552999956975</v>
      </c>
      <c r="Q2" s="30">
        <v>4072.7764607950826</v>
      </c>
      <c r="R2" s="30">
        <v>3978.0112483861117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2495.2107377497859</v>
      </c>
      <c r="D79" s="4">
        <v>2637.9145625357987</v>
      </c>
      <c r="E79" s="4">
        <v>2799.5204479937647</v>
      </c>
      <c r="F79" s="4">
        <v>2996.6893429287684</v>
      </c>
      <c r="G79" s="4">
        <v>3239.782393933423</v>
      </c>
      <c r="H79" s="4">
        <v>3488.4778059063342</v>
      </c>
      <c r="I79" s="4">
        <v>3730.0603051042235</v>
      </c>
      <c r="J79" s="4">
        <v>3939.3461825215791</v>
      </c>
      <c r="K79" s="4">
        <v>4095.393661379479</v>
      </c>
      <c r="L79" s="4">
        <v>4190.142516472647</v>
      </c>
      <c r="M79" s="4">
        <v>4244.9837786645503</v>
      </c>
      <c r="N79" s="4">
        <v>4227.9483685312362</v>
      </c>
      <c r="O79" s="4">
        <v>4197.4314375301028</v>
      </c>
      <c r="P79" s="4">
        <v>4142.6552999956975</v>
      </c>
      <c r="Q79" s="4">
        <v>4072.7764607950826</v>
      </c>
      <c r="R79" s="4">
        <v>3978.0112483861117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464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31179.171390522719</v>
      </c>
      <c r="D2" s="30">
        <v>31224.71980390622</v>
      </c>
      <c r="E2" s="30">
        <v>30523.740833888773</v>
      </c>
      <c r="F2" s="30">
        <v>30884.963120160493</v>
      </c>
      <c r="G2" s="30">
        <v>31507.911982797898</v>
      </c>
      <c r="H2" s="30">
        <v>31790.593167215076</v>
      </c>
      <c r="I2" s="30">
        <v>29919.73073060187</v>
      </c>
      <c r="J2" s="30">
        <v>29038.673042642626</v>
      </c>
      <c r="K2" s="30">
        <v>28793.09314462023</v>
      </c>
      <c r="L2" s="30">
        <v>27938.642379077293</v>
      </c>
      <c r="M2" s="30">
        <v>28581.070682703354</v>
      </c>
      <c r="N2" s="30">
        <v>27645.633714889223</v>
      </c>
      <c r="O2" s="30">
        <v>27596.457661233511</v>
      </c>
      <c r="P2" s="30">
        <v>27944.130254535416</v>
      </c>
      <c r="Q2" s="30">
        <v>26673.950387594668</v>
      </c>
      <c r="R2" s="30">
        <v>26493.486305925144</v>
      </c>
    </row>
    <row r="3" spans="1:18" ht="11.25" customHeight="1" x14ac:dyDescent="0.25">
      <c r="A3" s="46" t="s">
        <v>4</v>
      </c>
      <c r="B3" s="47" t="s">
        <v>5</v>
      </c>
      <c r="C3" s="4">
        <v>1102.9774056368155</v>
      </c>
      <c r="D3" s="4">
        <v>1180.20019</v>
      </c>
      <c r="E3" s="4">
        <v>1014.75483</v>
      </c>
      <c r="F3" s="4">
        <v>999.61707999999999</v>
      </c>
      <c r="G3" s="4">
        <v>1069.1079</v>
      </c>
      <c r="H3" s="4">
        <v>1094.657344305991</v>
      </c>
      <c r="I3" s="4">
        <v>1248.60932</v>
      </c>
      <c r="J3" s="4">
        <v>1116.69633</v>
      </c>
      <c r="K3" s="4">
        <v>1238.6157799999999</v>
      </c>
      <c r="L3" s="4">
        <v>1295.4179800000002</v>
      </c>
      <c r="M3" s="4">
        <v>1325.0424853022362</v>
      </c>
      <c r="N3" s="4">
        <v>1164.4991192226717</v>
      </c>
      <c r="O3" s="4">
        <v>1197.0669038691192</v>
      </c>
      <c r="P3" s="4">
        <v>1195.2874221549446</v>
      </c>
      <c r="Q3" s="4">
        <v>1121.3176141218219</v>
      </c>
      <c r="R3" s="4">
        <v>1017.3347601813224</v>
      </c>
    </row>
    <row r="4" spans="1:18" ht="11.25" customHeight="1" x14ac:dyDescent="0.25">
      <c r="A4" s="48" t="s">
        <v>304</v>
      </c>
      <c r="B4" s="49" t="s">
        <v>305</v>
      </c>
      <c r="C4" s="3">
        <v>991.78238746078648</v>
      </c>
      <c r="D4" s="3">
        <v>1074.2495000000001</v>
      </c>
      <c r="E4" s="3">
        <v>902.62317999999993</v>
      </c>
      <c r="F4" s="3">
        <v>877.19151999999997</v>
      </c>
      <c r="G4" s="3">
        <v>962.09272999999996</v>
      </c>
      <c r="H4" s="3">
        <v>986.23676398460577</v>
      </c>
      <c r="I4" s="3">
        <v>1129.0832800000001</v>
      </c>
      <c r="J4" s="3">
        <v>1015.82268</v>
      </c>
      <c r="K4" s="3">
        <v>1107.6070599999998</v>
      </c>
      <c r="L4" s="3">
        <v>1165.6690800000001</v>
      </c>
      <c r="M4" s="3">
        <v>1208.4821528302682</v>
      </c>
      <c r="N4" s="3">
        <v>1064.762529131784</v>
      </c>
      <c r="O4" s="3">
        <v>1105.5351154497646</v>
      </c>
      <c r="P4" s="3">
        <v>1073.3397400794529</v>
      </c>
      <c r="Q4" s="3">
        <v>1001.4325766887617</v>
      </c>
      <c r="R4" s="3">
        <v>917.25092086693712</v>
      </c>
    </row>
    <row r="5" spans="1:18" ht="11.25" customHeight="1" x14ac:dyDescent="0.25">
      <c r="A5" s="50" t="s">
        <v>306</v>
      </c>
      <c r="B5" s="51" t="s">
        <v>307</v>
      </c>
      <c r="C5" s="2">
        <v>880.68510076972018</v>
      </c>
      <c r="D5" s="2">
        <v>958.31974000000002</v>
      </c>
      <c r="E5" s="2">
        <v>811.43417999999997</v>
      </c>
      <c r="F5" s="2">
        <v>796.10520999999994</v>
      </c>
      <c r="G5" s="2">
        <v>901.55697999999995</v>
      </c>
      <c r="H5" s="2">
        <v>952.21261296304726</v>
      </c>
      <c r="I5" s="2">
        <v>1090.99964</v>
      </c>
      <c r="J5" s="2">
        <v>992.69105000000002</v>
      </c>
      <c r="K5" s="2">
        <v>1084.3974299999998</v>
      </c>
      <c r="L5" s="2">
        <v>1142.4716800000001</v>
      </c>
      <c r="M5" s="2">
        <v>1183.304153681358</v>
      </c>
      <c r="N5" s="2">
        <v>1037.4837500693416</v>
      </c>
      <c r="O5" s="2">
        <v>1091.7986366408888</v>
      </c>
      <c r="P5" s="2">
        <v>1050.6944350432793</v>
      </c>
      <c r="Q5" s="2">
        <v>978.11872378506268</v>
      </c>
      <c r="R5" s="2">
        <v>906.28447289601979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17.298960000000001</v>
      </c>
      <c r="F6" s="1">
        <v>16.796720000000001</v>
      </c>
      <c r="G6" s="1">
        <v>33.881709999999998</v>
      </c>
      <c r="H6" s="1">
        <v>26.5967745580448</v>
      </c>
      <c r="I6" s="1">
        <v>16.80949</v>
      </c>
      <c r="J6" s="1">
        <v>24.693930000000002</v>
      </c>
      <c r="K6" s="1">
        <v>31.87107</v>
      </c>
      <c r="L6" s="1">
        <v>21.08691</v>
      </c>
      <c r="M6" s="1">
        <v>12.035631704073353</v>
      </c>
      <c r="N6" s="1">
        <v>6.0666287939358305</v>
      </c>
      <c r="O6" s="1">
        <v>7.0220335970814762</v>
      </c>
      <c r="P6" s="1">
        <v>11.090839678903055</v>
      </c>
      <c r="Q6" s="1">
        <v>10.603462692934681</v>
      </c>
      <c r="R6" s="1">
        <v>10.587757335923103</v>
      </c>
    </row>
    <row r="7" spans="1:18" ht="11.25" customHeight="1" x14ac:dyDescent="0.25">
      <c r="A7" s="52" t="s">
        <v>8</v>
      </c>
      <c r="B7" s="53" t="s">
        <v>9</v>
      </c>
      <c r="C7" s="1">
        <v>0.70454948635011505</v>
      </c>
      <c r="D7" s="1">
        <v>0.7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872.4552802159327</v>
      </c>
      <c r="D8" s="1">
        <v>954.60809999999992</v>
      </c>
      <c r="E8" s="1">
        <v>793.63477</v>
      </c>
      <c r="F8" s="1">
        <v>778.20743999999991</v>
      </c>
      <c r="G8" s="1">
        <v>867.17512999999997</v>
      </c>
      <c r="H8" s="1">
        <v>924.54077459544283</v>
      </c>
      <c r="I8" s="1">
        <v>1073.08989</v>
      </c>
      <c r="J8" s="1">
        <v>965.89646000000005</v>
      </c>
      <c r="K8" s="1">
        <v>1052.0262499999999</v>
      </c>
      <c r="L8" s="1">
        <v>1120.0831900000001</v>
      </c>
      <c r="M8" s="1">
        <v>1170.3130920731426</v>
      </c>
      <c r="N8" s="1">
        <v>1031.4171212754056</v>
      </c>
      <c r="O8" s="1">
        <v>1084.3468661843729</v>
      </c>
      <c r="P8" s="1">
        <v>1039.1975549200988</v>
      </c>
      <c r="Q8" s="1">
        <v>967.51526109212796</v>
      </c>
      <c r="R8" s="1">
        <v>895.24295268207743</v>
      </c>
    </row>
    <row r="9" spans="1:18" ht="11.25" customHeight="1" x14ac:dyDescent="0.25">
      <c r="A9" s="52" t="s">
        <v>12</v>
      </c>
      <c r="B9" s="53" t="s">
        <v>13</v>
      </c>
      <c r="C9" s="1">
        <v>7.5252710674374441</v>
      </c>
      <c r="D9" s="1">
        <v>3.0116400000000003</v>
      </c>
      <c r="E9" s="1">
        <v>0.50044999999999995</v>
      </c>
      <c r="F9" s="1">
        <v>1.1010500000000001</v>
      </c>
      <c r="G9" s="1">
        <v>0.50014000000000003</v>
      </c>
      <c r="H9" s="1">
        <v>1.0750638095596288</v>
      </c>
      <c r="I9" s="1">
        <v>1.10026</v>
      </c>
      <c r="J9" s="1">
        <v>2.10066</v>
      </c>
      <c r="K9" s="1">
        <v>0.50011000000000005</v>
      </c>
      <c r="L9" s="1">
        <v>1.30158</v>
      </c>
      <c r="M9" s="1">
        <v>0.95542990414195805</v>
      </c>
      <c r="N9" s="1">
        <v>0</v>
      </c>
      <c r="O9" s="1">
        <v>0.42973685943466799</v>
      </c>
      <c r="P9" s="1">
        <v>0.40604044427760233</v>
      </c>
      <c r="Q9" s="1">
        <v>0</v>
      </c>
      <c r="R9" s="1">
        <v>0.45376287801927284</v>
      </c>
    </row>
    <row r="10" spans="1:18" ht="11.25" customHeight="1" x14ac:dyDescent="0.25">
      <c r="A10" s="50" t="s">
        <v>14</v>
      </c>
      <c r="B10" s="51" t="s">
        <v>15</v>
      </c>
      <c r="C10" s="2">
        <v>5.5917925721126531</v>
      </c>
      <c r="D10" s="2">
        <v>4.2160799999999998</v>
      </c>
      <c r="E10" s="2">
        <v>0</v>
      </c>
      <c r="F10" s="2">
        <v>0</v>
      </c>
      <c r="G10" s="2">
        <v>0.69999</v>
      </c>
      <c r="H10" s="2">
        <v>0</v>
      </c>
      <c r="I10" s="2">
        <v>0</v>
      </c>
      <c r="J10" s="2">
        <v>0</v>
      </c>
      <c r="K10" s="2">
        <v>1.40001</v>
      </c>
      <c r="L10" s="2">
        <v>0.7</v>
      </c>
      <c r="M10" s="2">
        <v>0.69265417883998648</v>
      </c>
      <c r="N10" s="2">
        <v>2.1031935267602972</v>
      </c>
      <c r="O10" s="2">
        <v>5.5891604806200572</v>
      </c>
      <c r="P10" s="2">
        <v>7.6910366423237591</v>
      </c>
      <c r="Q10" s="2">
        <v>6.99893677003665</v>
      </c>
      <c r="R10" s="2">
        <v>4.1796884688468721</v>
      </c>
    </row>
    <row r="11" spans="1:18" ht="11.25" customHeight="1" x14ac:dyDescent="0.25">
      <c r="A11" s="50" t="s">
        <v>308</v>
      </c>
      <c r="B11" s="51" t="s">
        <v>309</v>
      </c>
      <c r="C11" s="2">
        <v>105.50549411895365</v>
      </c>
      <c r="D11" s="2">
        <v>111.71367999999998</v>
      </c>
      <c r="E11" s="2">
        <v>91.188999999999993</v>
      </c>
      <c r="F11" s="2">
        <v>81.086309999999997</v>
      </c>
      <c r="G11" s="2">
        <v>59.835760000000001</v>
      </c>
      <c r="H11" s="2">
        <v>34.024151021558481</v>
      </c>
      <c r="I11" s="2">
        <v>38.083640000000003</v>
      </c>
      <c r="J11" s="2">
        <v>23.131630000000001</v>
      </c>
      <c r="K11" s="2">
        <v>21.809619999999999</v>
      </c>
      <c r="L11" s="2">
        <v>22.497399999999999</v>
      </c>
      <c r="M11" s="2">
        <v>24.485344970070098</v>
      </c>
      <c r="N11" s="2">
        <v>25.17558553568205</v>
      </c>
      <c r="O11" s="2">
        <v>8.1473183282558015</v>
      </c>
      <c r="P11" s="2">
        <v>14.954268393849929</v>
      </c>
      <c r="Q11" s="2">
        <v>16.31491613366245</v>
      </c>
      <c r="R11" s="2">
        <v>6.7867595020705345</v>
      </c>
    </row>
    <row r="12" spans="1:18" ht="11.25" customHeight="1" x14ac:dyDescent="0.25">
      <c r="A12" s="52" t="s">
        <v>16</v>
      </c>
      <c r="B12" s="53" t="s">
        <v>17</v>
      </c>
      <c r="C12" s="1">
        <v>105.50549411895365</v>
      </c>
      <c r="D12" s="1">
        <v>111.71367999999998</v>
      </c>
      <c r="E12" s="1">
        <v>91.188999999999993</v>
      </c>
      <c r="F12" s="1">
        <v>81.086309999999997</v>
      </c>
      <c r="G12" s="1">
        <v>59.835760000000001</v>
      </c>
      <c r="H12" s="1">
        <v>34.024151021558481</v>
      </c>
      <c r="I12" s="1">
        <v>38.083640000000003</v>
      </c>
      <c r="J12" s="1">
        <v>23.131630000000001</v>
      </c>
      <c r="K12" s="1">
        <v>21.809619999999999</v>
      </c>
      <c r="L12" s="1">
        <v>22.497399999999999</v>
      </c>
      <c r="M12" s="1">
        <v>24.485344970070098</v>
      </c>
      <c r="N12" s="1">
        <v>25.17558553568205</v>
      </c>
      <c r="O12" s="1">
        <v>8.1473183282558015</v>
      </c>
      <c r="P12" s="1">
        <v>14.954268393849929</v>
      </c>
      <c r="Q12" s="1">
        <v>16.31491613366245</v>
      </c>
      <c r="R12" s="1">
        <v>6.7867595020705345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111.19501817602911</v>
      </c>
      <c r="D15" s="3">
        <v>105.95069000000001</v>
      </c>
      <c r="E15" s="3">
        <v>112.13164999999999</v>
      </c>
      <c r="F15" s="3">
        <v>122.42555999999998</v>
      </c>
      <c r="G15" s="3">
        <v>107.01517</v>
      </c>
      <c r="H15" s="3">
        <v>108.42058032138532</v>
      </c>
      <c r="I15" s="3">
        <v>119.52603999999999</v>
      </c>
      <c r="J15" s="3">
        <v>100.87365</v>
      </c>
      <c r="K15" s="3">
        <v>131.00872000000001</v>
      </c>
      <c r="L15" s="3">
        <v>129.74889999999999</v>
      </c>
      <c r="M15" s="3">
        <v>116.56033247196793</v>
      </c>
      <c r="N15" s="3">
        <v>99.736590090887674</v>
      </c>
      <c r="O15" s="3">
        <v>91.531788419354513</v>
      </c>
      <c r="P15" s="3">
        <v>121.94768207549173</v>
      </c>
      <c r="Q15" s="3">
        <v>119.88503743306011</v>
      </c>
      <c r="R15" s="3">
        <v>100.08383931438526</v>
      </c>
    </row>
    <row r="16" spans="1:18" ht="11.25" customHeight="1" x14ac:dyDescent="0.25">
      <c r="A16" s="50" t="s">
        <v>22</v>
      </c>
      <c r="B16" s="51" t="s">
        <v>23</v>
      </c>
      <c r="C16" s="2">
        <v>87.573257101651876</v>
      </c>
      <c r="D16" s="2">
        <v>79.534350000000003</v>
      </c>
      <c r="E16" s="2">
        <v>77.201319999999996</v>
      </c>
      <c r="F16" s="2">
        <v>84.772909999999982</v>
      </c>
      <c r="G16" s="2">
        <v>68.988610000000008</v>
      </c>
      <c r="H16" s="2">
        <v>72.884143763540635</v>
      </c>
      <c r="I16" s="2">
        <v>81.027899999999988</v>
      </c>
      <c r="J16" s="2">
        <v>61.974809999999998</v>
      </c>
      <c r="K16" s="2">
        <v>82.626179999999991</v>
      </c>
      <c r="L16" s="2">
        <v>73.807079999999999</v>
      </c>
      <c r="M16" s="2">
        <v>54.788982751294711</v>
      </c>
      <c r="N16" s="2">
        <v>47.480397985178911</v>
      </c>
      <c r="O16" s="2">
        <v>41.751179394340397</v>
      </c>
      <c r="P16" s="2">
        <v>49.395194429431953</v>
      </c>
      <c r="Q16" s="2">
        <v>44.699124050964564</v>
      </c>
      <c r="R16" s="2">
        <v>42.049128931799075</v>
      </c>
    </row>
    <row r="17" spans="1:18" ht="11.25" customHeight="1" x14ac:dyDescent="0.25">
      <c r="A17" s="55" t="s">
        <v>25</v>
      </c>
      <c r="B17" s="51" t="s">
        <v>26</v>
      </c>
      <c r="C17" s="2">
        <v>19.800141779404999</v>
      </c>
      <c r="D17" s="2">
        <v>23.03754</v>
      </c>
      <c r="E17" s="2">
        <v>28.180419999999998</v>
      </c>
      <c r="F17" s="2">
        <v>31.999799999999997</v>
      </c>
      <c r="G17" s="2">
        <v>32.247549999999997</v>
      </c>
      <c r="H17" s="2">
        <v>30.281783979423867</v>
      </c>
      <c r="I17" s="2">
        <v>32.305</v>
      </c>
      <c r="J17" s="2">
        <v>35.097520000000003</v>
      </c>
      <c r="K17" s="2">
        <v>44.004080000000002</v>
      </c>
      <c r="L17" s="2">
        <v>50.615929999999999</v>
      </c>
      <c r="M17" s="2">
        <v>58.905730838999425</v>
      </c>
      <c r="N17" s="2">
        <v>49.390110389978013</v>
      </c>
      <c r="O17" s="2">
        <v>47.391665369867262</v>
      </c>
      <c r="P17" s="2">
        <v>57.266314101587085</v>
      </c>
      <c r="Q17" s="2">
        <v>41.747436664214646</v>
      </c>
      <c r="R17" s="2">
        <v>39.882778503635862</v>
      </c>
    </row>
    <row r="18" spans="1:18" ht="11.25" customHeight="1" x14ac:dyDescent="0.25">
      <c r="A18" s="56" t="s">
        <v>312</v>
      </c>
      <c r="B18" s="51" t="s">
        <v>24</v>
      </c>
      <c r="C18" s="2">
        <v>3.8216192949722414</v>
      </c>
      <c r="D18" s="2">
        <v>3.3788</v>
      </c>
      <c r="E18" s="2">
        <v>6.7499099999999999</v>
      </c>
      <c r="F18" s="2">
        <v>5.6528499999999999</v>
      </c>
      <c r="G18" s="2">
        <v>5.2854900000000002</v>
      </c>
      <c r="H18" s="2">
        <v>5.2546525784208118</v>
      </c>
      <c r="I18" s="2">
        <v>6.1931400000000005</v>
      </c>
      <c r="J18" s="2">
        <v>3.3013300000000001</v>
      </c>
      <c r="K18" s="2">
        <v>3.8788799999999997</v>
      </c>
      <c r="L18" s="2">
        <v>5.3258900000000002</v>
      </c>
      <c r="M18" s="2">
        <v>2.3880297902386696</v>
      </c>
      <c r="N18" s="2">
        <v>2.3883800285686219</v>
      </c>
      <c r="O18" s="2">
        <v>1.9112550170568474</v>
      </c>
      <c r="P18" s="2">
        <v>14.330781915644067</v>
      </c>
      <c r="Q18" s="2">
        <v>32.960733734594442</v>
      </c>
      <c r="R18" s="2">
        <v>17.674242828062347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0.49352000000000001</v>
      </c>
      <c r="H19" s="2">
        <v>0</v>
      </c>
      <c r="I19" s="2">
        <v>0</v>
      </c>
      <c r="J19" s="2">
        <v>0.49998999999999999</v>
      </c>
      <c r="K19" s="2">
        <v>0.49958000000000002</v>
      </c>
      <c r="L19" s="2">
        <v>0</v>
      </c>
      <c r="M19" s="2">
        <v>0.4775890914351168</v>
      </c>
      <c r="N19" s="2">
        <v>0.47770168716213457</v>
      </c>
      <c r="O19" s="2">
        <v>0.47768863809000522</v>
      </c>
      <c r="P19" s="2">
        <v>0.95539162882862738</v>
      </c>
      <c r="Q19" s="2">
        <v>0.47774298328644343</v>
      </c>
      <c r="R19" s="2">
        <v>0.47768905088796904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19175.667681463518</v>
      </c>
      <c r="D21" s="4">
        <v>18977.638323265001</v>
      </c>
      <c r="E21" s="4">
        <v>18729.255166080773</v>
      </c>
      <c r="F21" s="4">
        <v>18893.494468591431</v>
      </c>
      <c r="G21" s="4">
        <v>18826.57949758432</v>
      </c>
      <c r="H21" s="4">
        <v>18992.938109747305</v>
      </c>
      <c r="I21" s="4">
        <v>17185.589571360408</v>
      </c>
      <c r="J21" s="4">
        <v>16412.930852375852</v>
      </c>
      <c r="K21" s="4">
        <v>16039.615691384082</v>
      </c>
      <c r="L21" s="4">
        <v>15465.468997076125</v>
      </c>
      <c r="M21" s="4">
        <v>15406.043686991496</v>
      </c>
      <c r="N21" s="4">
        <v>14994.71072110836</v>
      </c>
      <c r="O21" s="4">
        <v>14735.985521019211</v>
      </c>
      <c r="P21" s="4">
        <v>14792.27946828431</v>
      </c>
      <c r="Q21" s="4">
        <v>14367.331199732171</v>
      </c>
      <c r="R21" s="4">
        <v>14607.538666339336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19175.667681463518</v>
      </c>
      <c r="D30" s="3">
        <v>18977.638323265001</v>
      </c>
      <c r="E30" s="3">
        <v>18729.255166080773</v>
      </c>
      <c r="F30" s="3">
        <v>18893.494468591431</v>
      </c>
      <c r="G30" s="3">
        <v>18826.57949758432</v>
      </c>
      <c r="H30" s="3">
        <v>18992.938109747305</v>
      </c>
      <c r="I30" s="3">
        <v>17185.589571360408</v>
      </c>
      <c r="J30" s="3">
        <v>16412.930852375852</v>
      </c>
      <c r="K30" s="3">
        <v>16039.615691384082</v>
      </c>
      <c r="L30" s="3">
        <v>15465.468997076125</v>
      </c>
      <c r="M30" s="3">
        <v>15406.043686991496</v>
      </c>
      <c r="N30" s="3">
        <v>14994.71072110836</v>
      </c>
      <c r="O30" s="3">
        <v>14735.985521019211</v>
      </c>
      <c r="P30" s="3">
        <v>14792.27946828431</v>
      </c>
      <c r="Q30" s="3">
        <v>14367.331199732171</v>
      </c>
      <c r="R30" s="3">
        <v>14607.538666339336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754.05731928392936</v>
      </c>
      <c r="D34" s="2">
        <v>893.13574000000006</v>
      </c>
      <c r="E34" s="2">
        <v>735.29148999999995</v>
      </c>
      <c r="F34" s="2">
        <v>695.81758000000002</v>
      </c>
      <c r="G34" s="2">
        <v>747.09372000000019</v>
      </c>
      <c r="H34" s="2">
        <v>771.17920564430017</v>
      </c>
      <c r="I34" s="2">
        <v>731.20744000000013</v>
      </c>
      <c r="J34" s="2">
        <v>683.14724999999999</v>
      </c>
      <c r="K34" s="2">
        <v>711.70492999999988</v>
      </c>
      <c r="L34" s="2">
        <v>690.7901599999999</v>
      </c>
      <c r="M34" s="2">
        <v>745.23380497611981</v>
      </c>
      <c r="N34" s="2">
        <v>693.85149021896268</v>
      </c>
      <c r="O34" s="2">
        <v>778.49613265803589</v>
      </c>
      <c r="P34" s="2">
        <v>759.26531260469801</v>
      </c>
      <c r="Q34" s="2">
        <v>671.66385805293555</v>
      </c>
      <c r="R34" s="2">
        <v>690.30595233727354</v>
      </c>
    </row>
    <row r="35" spans="1:18" ht="11.25" customHeight="1" x14ac:dyDescent="0.25">
      <c r="A35" s="50" t="s">
        <v>324</v>
      </c>
      <c r="B35" s="51" t="s">
        <v>325</v>
      </c>
      <c r="C35" s="2">
        <v>310.97571309545935</v>
      </c>
      <c r="D35" s="2">
        <v>263.04643000000101</v>
      </c>
      <c r="E35" s="2">
        <v>234.34889999999896</v>
      </c>
      <c r="F35" s="2">
        <v>359.41826999999961</v>
      </c>
      <c r="G35" s="2">
        <v>357.71016000000026</v>
      </c>
      <c r="H35" s="2">
        <v>372.77668337658997</v>
      </c>
      <c r="I35" s="2">
        <v>356.82082000000088</v>
      </c>
      <c r="J35" s="2">
        <v>316.39189999999996</v>
      </c>
      <c r="K35" s="2">
        <v>309.11221000000052</v>
      </c>
      <c r="L35" s="2">
        <v>297.0354600000004</v>
      </c>
      <c r="M35" s="2">
        <v>291.54448273317325</v>
      </c>
      <c r="N35" s="2">
        <v>272.65768793568213</v>
      </c>
      <c r="O35" s="2">
        <v>325.67963877959636</v>
      </c>
      <c r="P35" s="2">
        <v>292.30827204203001</v>
      </c>
      <c r="Q35" s="2">
        <v>260.88116056697578</v>
      </c>
      <c r="R35" s="2">
        <v>261.62387520927183</v>
      </c>
    </row>
    <row r="36" spans="1:18" ht="11.25" customHeight="1" x14ac:dyDescent="0.25">
      <c r="A36" s="57" t="s">
        <v>47</v>
      </c>
      <c r="B36" s="53" t="s">
        <v>48</v>
      </c>
      <c r="C36" s="1">
        <v>306.77204542320663</v>
      </c>
      <c r="D36" s="1">
        <v>258.857200000001</v>
      </c>
      <c r="E36" s="1">
        <v>230.15969999999896</v>
      </c>
      <c r="F36" s="1">
        <v>354.21387999999962</v>
      </c>
      <c r="G36" s="1">
        <v>351.41017000000028</v>
      </c>
      <c r="H36" s="1">
        <v>368.59694532941711</v>
      </c>
      <c r="I36" s="1">
        <v>351.62137000000087</v>
      </c>
      <c r="J36" s="1">
        <v>311.16107999999997</v>
      </c>
      <c r="K36" s="1">
        <v>304.93660000000051</v>
      </c>
      <c r="L36" s="1">
        <v>293.8853800000004</v>
      </c>
      <c r="M36" s="1">
        <v>288.42364957857524</v>
      </c>
      <c r="N36" s="1">
        <v>270.57972502838362</v>
      </c>
      <c r="O36" s="1">
        <v>323.6016785098488</v>
      </c>
      <c r="P36" s="1">
        <v>290.23031459470883</v>
      </c>
      <c r="Q36" s="1">
        <v>258.80319936517031</v>
      </c>
      <c r="R36" s="1">
        <v>260.57295254541839</v>
      </c>
    </row>
    <row r="37" spans="1:18" ht="11.25" customHeight="1" x14ac:dyDescent="0.25">
      <c r="A37" s="52" t="s">
        <v>49</v>
      </c>
      <c r="B37" s="53" t="s">
        <v>50</v>
      </c>
      <c r="C37" s="1">
        <v>4.2036676722527293</v>
      </c>
      <c r="D37" s="1">
        <v>4.1892299999999967</v>
      </c>
      <c r="E37" s="1">
        <v>4.1892000000000014</v>
      </c>
      <c r="F37" s="1">
        <v>5.2043899999999974</v>
      </c>
      <c r="G37" s="1">
        <v>6.299990000000002</v>
      </c>
      <c r="H37" s="1">
        <v>4.1797380471728731</v>
      </c>
      <c r="I37" s="1">
        <v>5.199450000000005</v>
      </c>
      <c r="J37" s="1">
        <v>5.2308199999999996</v>
      </c>
      <c r="K37" s="1">
        <v>4.1756099999999998</v>
      </c>
      <c r="L37" s="1">
        <v>3.1500800000000009</v>
      </c>
      <c r="M37" s="1">
        <v>3.1208331545979933</v>
      </c>
      <c r="N37" s="1">
        <v>2.0779629072984953</v>
      </c>
      <c r="O37" s="1">
        <v>2.0779602697475639</v>
      </c>
      <c r="P37" s="1">
        <v>2.0779574473211682</v>
      </c>
      <c r="Q37" s="1">
        <v>2.077961201805465</v>
      </c>
      <c r="R37" s="1">
        <v>1.0509226638534379</v>
      </c>
    </row>
    <row r="38" spans="1:18" ht="11.25" customHeight="1" x14ac:dyDescent="0.25">
      <c r="A38" s="50" t="s">
        <v>326</v>
      </c>
      <c r="B38" s="51" t="s">
        <v>327</v>
      </c>
      <c r="C38" s="2">
        <v>142.0119321651128</v>
      </c>
      <c r="D38" s="2">
        <v>125.42256999999995</v>
      </c>
      <c r="E38" s="2">
        <v>92.619890000000083</v>
      </c>
      <c r="F38" s="2">
        <v>79.399650000000065</v>
      </c>
      <c r="G38" s="2">
        <v>57.008060000000015</v>
      </c>
      <c r="H38" s="2">
        <v>118.65738633200817</v>
      </c>
      <c r="I38" s="2">
        <v>88.8778199999999</v>
      </c>
      <c r="J38" s="2">
        <v>79.678819999999973</v>
      </c>
      <c r="K38" s="2">
        <v>82.601890000000083</v>
      </c>
      <c r="L38" s="2">
        <v>77.461880000000122</v>
      </c>
      <c r="M38" s="2">
        <v>78.504556689483479</v>
      </c>
      <c r="N38" s="2">
        <v>54.717082380150252</v>
      </c>
      <c r="O38" s="2">
        <v>236.55453874484112</v>
      </c>
      <c r="P38" s="2">
        <v>367.03267759462551</v>
      </c>
      <c r="Q38" s="2">
        <v>342.33779952875943</v>
      </c>
      <c r="R38" s="2">
        <v>265.31140466514927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40.34048760499536</v>
      </c>
      <c r="D40" s="1">
        <v>33.100859999999955</v>
      </c>
      <c r="E40" s="1">
        <v>40.310240000000078</v>
      </c>
      <c r="F40" s="1">
        <v>42.40044000000006</v>
      </c>
      <c r="G40" s="1">
        <v>29.000060000000015</v>
      </c>
      <c r="H40" s="1">
        <v>48.604256828882306</v>
      </c>
      <c r="I40" s="1">
        <v>50.606969999999905</v>
      </c>
      <c r="J40" s="1">
        <v>54.792589999999976</v>
      </c>
      <c r="K40" s="1">
        <v>56.81047000000008</v>
      </c>
      <c r="L40" s="1">
        <v>58.903110000000126</v>
      </c>
      <c r="M40" s="1">
        <v>66.180151482743554</v>
      </c>
      <c r="N40" s="1">
        <v>43.419773481128779</v>
      </c>
      <c r="O40" s="1">
        <v>227.31120439811352</v>
      </c>
      <c r="P40" s="1">
        <v>358.79238285770202</v>
      </c>
      <c r="Q40" s="1">
        <v>335.12475432496871</v>
      </c>
      <c r="R40" s="1">
        <v>255.04103365858793</v>
      </c>
    </row>
    <row r="41" spans="1:18" ht="11.25" customHeight="1" x14ac:dyDescent="0.25">
      <c r="A41" s="52" t="s">
        <v>51</v>
      </c>
      <c r="B41" s="53" t="s">
        <v>52</v>
      </c>
      <c r="C41" s="1">
        <v>101.67144456011742</v>
      </c>
      <c r="D41" s="1">
        <v>92.321709999999996</v>
      </c>
      <c r="E41" s="1">
        <v>52.309649999999998</v>
      </c>
      <c r="F41" s="1">
        <v>36.999209999999998</v>
      </c>
      <c r="G41" s="1">
        <v>28.007999999999999</v>
      </c>
      <c r="H41" s="1">
        <v>70.053129503125859</v>
      </c>
      <c r="I41" s="1">
        <v>38.270850000000003</v>
      </c>
      <c r="J41" s="1">
        <v>24.886230000000001</v>
      </c>
      <c r="K41" s="1">
        <v>25.791420000000002</v>
      </c>
      <c r="L41" s="1">
        <v>18.558769999999999</v>
      </c>
      <c r="M41" s="1">
        <v>12.324405206739931</v>
      </c>
      <c r="N41" s="1">
        <v>11.297308899021473</v>
      </c>
      <c r="O41" s="1">
        <v>9.2433343467276092</v>
      </c>
      <c r="P41" s="1">
        <v>8.2402947369234738</v>
      </c>
      <c r="Q41" s="1">
        <v>7.21304520379074</v>
      </c>
      <c r="R41" s="1">
        <v>10.270371006561348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17044.005809000533</v>
      </c>
      <c r="D43" s="2">
        <v>16830.472983264997</v>
      </c>
      <c r="E43" s="2">
        <v>16931.965186080775</v>
      </c>
      <c r="F43" s="2">
        <v>16834.856438591429</v>
      </c>
      <c r="G43" s="2">
        <v>16913.777607584321</v>
      </c>
      <c r="H43" s="2">
        <v>17030.95862796752</v>
      </c>
      <c r="I43" s="2">
        <v>15458.333311360409</v>
      </c>
      <c r="J43" s="2">
        <v>14878.766282375853</v>
      </c>
      <c r="K43" s="2">
        <v>14573.147281384081</v>
      </c>
      <c r="L43" s="2">
        <v>14047.452007076125</v>
      </c>
      <c r="M43" s="2">
        <v>14042.360462802249</v>
      </c>
      <c r="N43" s="2">
        <v>13756.590778620986</v>
      </c>
      <c r="O43" s="2">
        <v>13219.462686983476</v>
      </c>
      <c r="P43" s="2">
        <v>13195.018454275192</v>
      </c>
      <c r="Q43" s="2">
        <v>12959.648069859186</v>
      </c>
      <c r="R43" s="2">
        <v>13282.528001714016</v>
      </c>
    </row>
    <row r="44" spans="1:18" ht="11.25" customHeight="1" x14ac:dyDescent="0.25">
      <c r="A44" s="50" t="s">
        <v>328</v>
      </c>
      <c r="B44" s="51" t="s">
        <v>61</v>
      </c>
      <c r="C44" s="2">
        <v>923.85257802443164</v>
      </c>
      <c r="D44" s="2">
        <v>862.66035999999986</v>
      </c>
      <c r="E44" s="2">
        <v>731.22940000000006</v>
      </c>
      <c r="F44" s="2">
        <v>922.10239000000013</v>
      </c>
      <c r="G44" s="2">
        <v>744.28857000000005</v>
      </c>
      <c r="H44" s="2">
        <v>692.65441965901732</v>
      </c>
      <c r="I44" s="2">
        <v>544.55090999999993</v>
      </c>
      <c r="J44" s="2">
        <v>450.1464499999999</v>
      </c>
      <c r="K44" s="2">
        <v>358.24935999999997</v>
      </c>
      <c r="L44" s="2">
        <v>350.82947999999999</v>
      </c>
      <c r="M44" s="2">
        <v>246.48953124731736</v>
      </c>
      <c r="N44" s="2">
        <v>214.00365191936461</v>
      </c>
      <c r="O44" s="2">
        <v>173.88162655113868</v>
      </c>
      <c r="P44" s="2">
        <v>151.90392983816446</v>
      </c>
      <c r="Q44" s="2">
        <v>130.88955864676447</v>
      </c>
      <c r="R44" s="2">
        <v>105.09437676697988</v>
      </c>
    </row>
    <row r="45" spans="1:18" ht="11.25" customHeight="1" x14ac:dyDescent="0.25">
      <c r="A45" s="50" t="s">
        <v>329</v>
      </c>
      <c r="B45" s="51" t="s">
        <v>330</v>
      </c>
      <c r="C45" s="2">
        <v>0.76432989405147533</v>
      </c>
      <c r="D45" s="2">
        <v>2.9002400000000002</v>
      </c>
      <c r="E45" s="2">
        <v>3.8003</v>
      </c>
      <c r="F45" s="2">
        <v>1.9001399999999999</v>
      </c>
      <c r="G45" s="2">
        <v>6.7013800000000003</v>
      </c>
      <c r="H45" s="2">
        <v>6.7117867678678751</v>
      </c>
      <c r="I45" s="2">
        <v>5.7992699999999999</v>
      </c>
      <c r="J45" s="2">
        <v>4.8001500000000004</v>
      </c>
      <c r="K45" s="2">
        <v>4.80002</v>
      </c>
      <c r="L45" s="2">
        <v>1.90001</v>
      </c>
      <c r="M45" s="2">
        <v>1.910848543151054</v>
      </c>
      <c r="N45" s="2">
        <v>2.8900300332141917</v>
      </c>
      <c r="O45" s="2">
        <v>1.9108973021221061</v>
      </c>
      <c r="P45" s="2">
        <v>26.750821929600328</v>
      </c>
      <c r="Q45" s="2">
        <v>1.9107530775486405</v>
      </c>
      <c r="R45" s="2">
        <v>2.6750556466476052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2.9002400000000002</v>
      </c>
      <c r="E48" s="1">
        <v>3.8003</v>
      </c>
      <c r="F48" s="1">
        <v>1.9001399999999999</v>
      </c>
      <c r="G48" s="1">
        <v>6.7013800000000003</v>
      </c>
      <c r="H48" s="1">
        <v>6.7117867678678751</v>
      </c>
      <c r="I48" s="1">
        <v>5.7992699999999999</v>
      </c>
      <c r="J48" s="1">
        <v>4.8001500000000004</v>
      </c>
      <c r="K48" s="1">
        <v>4.80002</v>
      </c>
      <c r="L48" s="1">
        <v>1.90001</v>
      </c>
      <c r="M48" s="1">
        <v>1.910848543151054</v>
      </c>
      <c r="N48" s="1">
        <v>2.8900300332141917</v>
      </c>
      <c r="O48" s="1">
        <v>1.9108973021221061</v>
      </c>
      <c r="P48" s="1">
        <v>1.9108742431886185</v>
      </c>
      <c r="Q48" s="1">
        <v>1.9107530775486405</v>
      </c>
      <c r="R48" s="1">
        <v>1.9107974979099545</v>
      </c>
    </row>
    <row r="49" spans="1:18" ht="11.25" customHeight="1" x14ac:dyDescent="0.25">
      <c r="A49" s="52" t="s">
        <v>68</v>
      </c>
      <c r="B49" s="53" t="s">
        <v>69</v>
      </c>
      <c r="C49" s="1">
        <v>0.76432989405147533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11.464677359672407</v>
      </c>
      <c r="Q49" s="1">
        <v>0</v>
      </c>
      <c r="R49" s="1">
        <v>0.76425814873765052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13.375270326739299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4353.2835308824042</v>
      </c>
      <c r="D52" s="4">
        <v>4349.8753899999992</v>
      </c>
      <c r="E52" s="4">
        <v>4152.5420199999999</v>
      </c>
      <c r="F52" s="4">
        <v>4544.1740000000009</v>
      </c>
      <c r="G52" s="4">
        <v>4774.7233800000004</v>
      </c>
      <c r="H52" s="4">
        <v>4608.0726759622767</v>
      </c>
      <c r="I52" s="4">
        <v>4215.4871700000003</v>
      </c>
      <c r="J52" s="4">
        <v>4166.4316500000004</v>
      </c>
      <c r="K52" s="4">
        <v>4128.5065099999993</v>
      </c>
      <c r="L52" s="4">
        <v>3861.4456999999998</v>
      </c>
      <c r="M52" s="4">
        <v>4394.3773683653553</v>
      </c>
      <c r="N52" s="4">
        <v>4247.3755495100895</v>
      </c>
      <c r="O52" s="4">
        <v>4481.3037114211575</v>
      </c>
      <c r="P52" s="4">
        <v>4441.2178452128765</v>
      </c>
      <c r="Q52" s="4">
        <v>4046.9275406767811</v>
      </c>
      <c r="R52" s="4">
        <v>3517.0403929623058</v>
      </c>
    </row>
    <row r="53" spans="1:18" ht="11.25" customHeight="1" x14ac:dyDescent="0.25">
      <c r="A53" s="48" t="s">
        <v>76</v>
      </c>
      <c r="B53" s="49" t="s">
        <v>77</v>
      </c>
      <c r="C53" s="3">
        <v>4351.3457322952145</v>
      </c>
      <c r="D53" s="3">
        <v>4348.2753999999995</v>
      </c>
      <c r="E53" s="3">
        <v>4151.1420200000002</v>
      </c>
      <c r="F53" s="3">
        <v>4544.1740000000009</v>
      </c>
      <c r="G53" s="3">
        <v>4774.7233800000004</v>
      </c>
      <c r="H53" s="3">
        <v>4608.0726759622767</v>
      </c>
      <c r="I53" s="3">
        <v>4215.4871700000003</v>
      </c>
      <c r="J53" s="3">
        <v>4166.4316500000004</v>
      </c>
      <c r="K53" s="3">
        <v>4128.5065099999993</v>
      </c>
      <c r="L53" s="3">
        <v>3861.4456999999998</v>
      </c>
      <c r="M53" s="3">
        <v>4394.3773683653553</v>
      </c>
      <c r="N53" s="3">
        <v>4247.3755495100895</v>
      </c>
      <c r="O53" s="3">
        <v>4481.3037114211575</v>
      </c>
      <c r="P53" s="3">
        <v>4441.2178452128765</v>
      </c>
      <c r="Q53" s="3">
        <v>4046.9275406767811</v>
      </c>
      <c r="R53" s="3">
        <v>3517.0403929623058</v>
      </c>
    </row>
    <row r="54" spans="1:18" ht="11.25" customHeight="1" x14ac:dyDescent="0.25">
      <c r="A54" s="48" t="s">
        <v>331</v>
      </c>
      <c r="B54" s="49" t="s">
        <v>332</v>
      </c>
      <c r="C54" s="3">
        <v>1.937798587189645</v>
      </c>
      <c r="D54" s="3">
        <v>1.59999</v>
      </c>
      <c r="E54" s="3">
        <v>1.4000000000000001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1.937798587189645</v>
      </c>
      <c r="D57" s="2">
        <v>1.59999</v>
      </c>
      <c r="E57" s="2">
        <v>1.4000000000000001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1130.5546308812393</v>
      </c>
      <c r="D60" s="4">
        <v>1234.2135606412201</v>
      </c>
      <c r="E60" s="4">
        <v>1208.0092078079979</v>
      </c>
      <c r="F60" s="4">
        <v>1160.3068915690594</v>
      </c>
      <c r="G60" s="4">
        <v>1106.831425213576</v>
      </c>
      <c r="H60" s="4">
        <v>1129.7353873708678</v>
      </c>
      <c r="I60" s="4">
        <v>1068.3600792414613</v>
      </c>
      <c r="J60" s="4">
        <v>1031.2912402667741</v>
      </c>
      <c r="K60" s="4">
        <v>998.81366323614407</v>
      </c>
      <c r="L60" s="4">
        <v>857.24056200116775</v>
      </c>
      <c r="M60" s="4">
        <v>942.25623493915418</v>
      </c>
      <c r="N60" s="4">
        <v>831.4954846811786</v>
      </c>
      <c r="O60" s="4">
        <v>659.09055899557734</v>
      </c>
      <c r="P60" s="4">
        <v>653.53046101539235</v>
      </c>
      <c r="Q60" s="4">
        <v>318.79254476393498</v>
      </c>
      <c r="R60" s="4">
        <v>291.46409183619392</v>
      </c>
    </row>
    <row r="61" spans="1:18" ht="11.25" customHeight="1" x14ac:dyDescent="0.25">
      <c r="A61" s="46" t="s">
        <v>89</v>
      </c>
      <c r="B61" s="47" t="s">
        <v>90</v>
      </c>
      <c r="C61" s="4">
        <v>1290.1282948995572</v>
      </c>
      <c r="D61" s="4">
        <v>1332.5525199999997</v>
      </c>
      <c r="E61" s="4">
        <v>1312.2915800000001</v>
      </c>
      <c r="F61" s="4">
        <v>1348.83556</v>
      </c>
      <c r="G61" s="4">
        <v>1405.58476</v>
      </c>
      <c r="H61" s="4">
        <v>1509.7576812954283</v>
      </c>
      <c r="I61" s="4">
        <v>1560.9535799999999</v>
      </c>
      <c r="J61" s="4">
        <v>1613.4914700000002</v>
      </c>
      <c r="K61" s="4">
        <v>1680.5199400000001</v>
      </c>
      <c r="L61" s="4">
        <v>1758.61168</v>
      </c>
      <c r="M61" s="4">
        <v>1907.3784533503533</v>
      </c>
      <c r="N61" s="4">
        <v>1812.2620769890659</v>
      </c>
      <c r="O61" s="4">
        <v>1902.0043312386342</v>
      </c>
      <c r="P61" s="4">
        <v>2017.6358574910041</v>
      </c>
      <c r="Q61" s="4">
        <v>2027.7675827912581</v>
      </c>
      <c r="R61" s="4">
        <v>2132.6527192573822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1.0509225383084622</v>
      </c>
      <c r="D64" s="3">
        <v>1.1004499999999999</v>
      </c>
      <c r="E64" s="3">
        <v>1.1002700000000001</v>
      </c>
      <c r="F64" s="3">
        <v>1.39717</v>
      </c>
      <c r="G64" s="3">
        <v>1.4007400000000001</v>
      </c>
      <c r="H64" s="3">
        <v>2.364570883733828</v>
      </c>
      <c r="I64" s="3">
        <v>2.7984799999999996</v>
      </c>
      <c r="J64" s="3">
        <v>2.9995100000000003</v>
      </c>
      <c r="K64" s="3">
        <v>3.5993700000000004</v>
      </c>
      <c r="L64" s="3">
        <v>4.6006299999999998</v>
      </c>
      <c r="M64" s="3">
        <v>5.636878118448843</v>
      </c>
      <c r="N64" s="3">
        <v>5.8996162294278376</v>
      </c>
      <c r="O64" s="3">
        <v>6.3534116577510709</v>
      </c>
      <c r="P64" s="3">
        <v>7.3087452393512304</v>
      </c>
      <c r="Q64" s="3">
        <v>7.4281569960035005</v>
      </c>
      <c r="R64" s="3">
        <v>7.7147342844323141</v>
      </c>
    </row>
    <row r="65" spans="1:18" ht="11.25" customHeight="1" x14ac:dyDescent="0.25">
      <c r="A65" s="50" t="s">
        <v>95</v>
      </c>
      <c r="B65" s="51" t="s">
        <v>96</v>
      </c>
      <c r="C65" s="2">
        <v>1.0509225383084622</v>
      </c>
      <c r="D65" s="2">
        <v>1.1004499999999999</v>
      </c>
      <c r="E65" s="2">
        <v>1.1002700000000001</v>
      </c>
      <c r="F65" s="2">
        <v>1.39717</v>
      </c>
      <c r="G65" s="2">
        <v>1.4007400000000001</v>
      </c>
      <c r="H65" s="2">
        <v>2.364570883733828</v>
      </c>
      <c r="I65" s="2">
        <v>2.7984799999999996</v>
      </c>
      <c r="J65" s="2">
        <v>2.9995100000000003</v>
      </c>
      <c r="K65" s="2">
        <v>3.5993700000000004</v>
      </c>
      <c r="L65" s="2">
        <v>4.6006299999999998</v>
      </c>
      <c r="M65" s="2">
        <v>5.636878118448843</v>
      </c>
      <c r="N65" s="2">
        <v>5.8996162294278376</v>
      </c>
      <c r="O65" s="2">
        <v>6.3534116577510709</v>
      </c>
      <c r="P65" s="2">
        <v>7.3087452393512304</v>
      </c>
      <c r="Q65" s="2">
        <v>7.4281569960035005</v>
      </c>
      <c r="R65" s="2">
        <v>7.7147342844323141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1198.2919123440424</v>
      </c>
      <c r="D68" s="3">
        <v>1234.1693699999998</v>
      </c>
      <c r="E68" s="3">
        <v>1214.1974000000002</v>
      </c>
      <c r="F68" s="3">
        <v>1251.07347</v>
      </c>
      <c r="G68" s="3">
        <v>1292.8388499999999</v>
      </c>
      <c r="H68" s="3">
        <v>1395.6128172670342</v>
      </c>
      <c r="I68" s="3">
        <v>1445.4318000000001</v>
      </c>
      <c r="J68" s="3">
        <v>1498.4555</v>
      </c>
      <c r="K68" s="3">
        <v>1562.2976700000002</v>
      </c>
      <c r="L68" s="3">
        <v>1637.6645800000001</v>
      </c>
      <c r="M68" s="3">
        <v>1811.1950047642474</v>
      </c>
      <c r="N68" s="3">
        <v>1709.8947096736263</v>
      </c>
      <c r="O68" s="3">
        <v>1804.8044190586909</v>
      </c>
      <c r="P68" s="3">
        <v>1908.9592464862681</v>
      </c>
      <c r="Q68" s="3">
        <v>1883.5286351904797</v>
      </c>
      <c r="R68" s="3">
        <v>1969.185117370942</v>
      </c>
    </row>
    <row r="69" spans="1:18" ht="11.25" customHeight="1" x14ac:dyDescent="0.25">
      <c r="A69" s="50" t="s">
        <v>559</v>
      </c>
      <c r="B69" s="51" t="s">
        <v>101</v>
      </c>
      <c r="C69" s="2">
        <v>1192.5596143672778</v>
      </c>
      <c r="D69" s="2">
        <v>1227.8723599999998</v>
      </c>
      <c r="E69" s="2">
        <v>1208.3248400000002</v>
      </c>
      <c r="F69" s="2">
        <v>1241.86961</v>
      </c>
      <c r="G69" s="2">
        <v>1277.9736399999999</v>
      </c>
      <c r="H69" s="2">
        <v>1380.684718215877</v>
      </c>
      <c r="I69" s="2">
        <v>1410.7473199999999</v>
      </c>
      <c r="J69" s="2">
        <v>1453.53423</v>
      </c>
      <c r="K69" s="2">
        <v>1493.6019500000002</v>
      </c>
      <c r="L69" s="2">
        <v>1524.99171</v>
      </c>
      <c r="M69" s="2">
        <v>1664.2085060127977</v>
      </c>
      <c r="N69" s="2">
        <v>1523.7401671025409</v>
      </c>
      <c r="O69" s="2">
        <v>1558.2219670602087</v>
      </c>
      <c r="P69" s="2">
        <v>1604.5036505290366</v>
      </c>
      <c r="Q69" s="2">
        <v>1573.9572132645471</v>
      </c>
      <c r="R69" s="2">
        <v>1578.4455016083043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3.9648374548091407</v>
      </c>
      <c r="D71" s="2">
        <v>4.4968699999999995</v>
      </c>
      <c r="E71" s="2">
        <v>4.1724700000000006</v>
      </c>
      <c r="F71" s="2">
        <v>7.5036999999999985</v>
      </c>
      <c r="G71" s="2">
        <v>11.665449999999998</v>
      </c>
      <c r="H71" s="2">
        <v>10.772180752155991</v>
      </c>
      <c r="I71" s="2">
        <v>21.267710000000005</v>
      </c>
      <c r="J71" s="2">
        <v>25.527379999999997</v>
      </c>
      <c r="K71" s="2">
        <v>47.10070000000001</v>
      </c>
      <c r="L71" s="2">
        <v>74.121090000000024</v>
      </c>
      <c r="M71" s="2">
        <v>102.32229118824657</v>
      </c>
      <c r="N71" s="2">
        <v>149.13290482456458</v>
      </c>
      <c r="O71" s="2">
        <v>204.10721621515626</v>
      </c>
      <c r="P71" s="2">
        <v>262.56355695219571</v>
      </c>
      <c r="Q71" s="2">
        <v>270.70848982030964</v>
      </c>
      <c r="R71" s="2">
        <v>349.98305070687024</v>
      </c>
    </row>
    <row r="72" spans="1:18" ht="11.25" customHeight="1" x14ac:dyDescent="0.25">
      <c r="A72" s="55" t="s">
        <v>104</v>
      </c>
      <c r="B72" s="51" t="s">
        <v>105</v>
      </c>
      <c r="C72" s="2">
        <v>0.3105005525275874</v>
      </c>
      <c r="D72" s="2">
        <v>0.2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1.45695996942773</v>
      </c>
      <c r="D73" s="2">
        <v>1.6001399999999997</v>
      </c>
      <c r="E73" s="2">
        <v>1.700090000000003</v>
      </c>
      <c r="F73" s="2">
        <v>1.7001600000000003</v>
      </c>
      <c r="G73" s="2">
        <v>3.1997600000000013</v>
      </c>
      <c r="H73" s="2">
        <v>4.1559182990012502</v>
      </c>
      <c r="I73" s="2">
        <v>13.41677</v>
      </c>
      <c r="J73" s="2">
        <v>19.393889999999999</v>
      </c>
      <c r="K73" s="2">
        <v>21.595020000000009</v>
      </c>
      <c r="L73" s="2">
        <v>38.551780000000008</v>
      </c>
      <c r="M73" s="2">
        <v>44.66420756320332</v>
      </c>
      <c r="N73" s="2">
        <v>37.021637746520796</v>
      </c>
      <c r="O73" s="2">
        <v>42.475235783325871</v>
      </c>
      <c r="P73" s="2">
        <v>41.892039005035606</v>
      </c>
      <c r="Q73" s="2">
        <v>38.862932105622853</v>
      </c>
      <c r="R73" s="2">
        <v>40.756565055767325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3.1999100000000098</v>
      </c>
      <c r="L74" s="1">
        <v>3.2959900000000033</v>
      </c>
      <c r="M74" s="1">
        <v>3.6543677146213867</v>
      </c>
      <c r="N74" s="1">
        <v>4.562469618146622</v>
      </c>
      <c r="O74" s="1">
        <v>5.2546025572185187</v>
      </c>
      <c r="P74" s="1">
        <v>5.8593336060188488</v>
      </c>
      <c r="Q74" s="1">
        <v>5.8836413166516834</v>
      </c>
      <c r="R74" s="1">
        <v>6.0041820286345846</v>
      </c>
    </row>
    <row r="75" spans="1:18" ht="11.25" customHeight="1" x14ac:dyDescent="0.25">
      <c r="A75" s="52" t="s">
        <v>340</v>
      </c>
      <c r="B75" s="53" t="s">
        <v>110</v>
      </c>
      <c r="C75" s="1">
        <v>1.45695996942773</v>
      </c>
      <c r="D75" s="1">
        <v>1.6001399999999997</v>
      </c>
      <c r="E75" s="1">
        <v>1.700090000000003</v>
      </c>
      <c r="F75" s="1">
        <v>1.7001600000000003</v>
      </c>
      <c r="G75" s="1">
        <v>3.1997600000000013</v>
      </c>
      <c r="H75" s="1">
        <v>4.1081490504874338</v>
      </c>
      <c r="I75" s="1">
        <v>12.710900000000001</v>
      </c>
      <c r="J75" s="1">
        <v>16.293489999999998</v>
      </c>
      <c r="K75" s="1">
        <v>15.20462</v>
      </c>
      <c r="L75" s="1">
        <v>19.97578</v>
      </c>
      <c r="M75" s="1">
        <v>19.871848882544299</v>
      </c>
      <c r="N75" s="1">
        <v>20.731882843120047</v>
      </c>
      <c r="O75" s="1">
        <v>32.791373423775958</v>
      </c>
      <c r="P75" s="1">
        <v>36.032705399016756</v>
      </c>
      <c r="Q75" s="1">
        <v>32.97929078897117</v>
      </c>
      <c r="R75" s="1">
        <v>34.752383027132737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4.7769248513816115E-2</v>
      </c>
      <c r="I77" s="1">
        <v>0.70587</v>
      </c>
      <c r="J77" s="1">
        <v>3.1004</v>
      </c>
      <c r="K77" s="1">
        <v>3.19049</v>
      </c>
      <c r="L77" s="1">
        <v>15.280010000000001</v>
      </c>
      <c r="M77" s="1">
        <v>21.137990966037638</v>
      </c>
      <c r="N77" s="1">
        <v>11.727285285254126</v>
      </c>
      <c r="O77" s="1">
        <v>4.4292598023313916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90.785460017206361</v>
      </c>
      <c r="D78" s="3">
        <v>97.282700000000006</v>
      </c>
      <c r="E78" s="3">
        <v>96.99391</v>
      </c>
      <c r="F78" s="3">
        <v>96.364919999999998</v>
      </c>
      <c r="G78" s="3">
        <v>111.34517</v>
      </c>
      <c r="H78" s="3">
        <v>111.78029314466009</v>
      </c>
      <c r="I78" s="3">
        <v>112.72329999999999</v>
      </c>
      <c r="J78" s="3">
        <v>112.03646000000001</v>
      </c>
      <c r="K78" s="3">
        <v>114.62290000000002</v>
      </c>
      <c r="L78" s="3">
        <v>116.34647</v>
      </c>
      <c r="M78" s="3">
        <v>90.546570467657205</v>
      </c>
      <c r="N78" s="3">
        <v>96.467751086011802</v>
      </c>
      <c r="O78" s="3">
        <v>90.846500522192102</v>
      </c>
      <c r="P78" s="3">
        <v>101.36786576538472</v>
      </c>
      <c r="Q78" s="3">
        <v>136.81079060477492</v>
      </c>
      <c r="R78" s="3">
        <v>155.75286760200802</v>
      </c>
    </row>
    <row r="79" spans="1:18" ht="11.25" customHeight="1" x14ac:dyDescent="0.25">
      <c r="A79" s="59" t="s">
        <v>117</v>
      </c>
      <c r="B79" s="47" t="s">
        <v>118</v>
      </c>
      <c r="C79" s="4">
        <v>4107.2372212171695</v>
      </c>
      <c r="D79" s="4">
        <v>4133.5383700000002</v>
      </c>
      <c r="E79" s="4">
        <v>4101.1879600000002</v>
      </c>
      <c r="F79" s="4">
        <v>3933.4350000000004</v>
      </c>
      <c r="G79" s="4">
        <v>4320.2850400000007</v>
      </c>
      <c r="H79" s="4">
        <v>4454.1899686565894</v>
      </c>
      <c r="I79" s="4">
        <v>4638.9310299999997</v>
      </c>
      <c r="J79" s="4">
        <v>4697.8314999999993</v>
      </c>
      <c r="K79" s="4">
        <v>4707.0215599999992</v>
      </c>
      <c r="L79" s="4">
        <v>4700.4574600000005</v>
      </c>
      <c r="M79" s="4">
        <v>4605.9724537547545</v>
      </c>
      <c r="N79" s="4">
        <v>4595.2907633778559</v>
      </c>
      <c r="O79" s="4">
        <v>4621.006634689812</v>
      </c>
      <c r="P79" s="4">
        <v>4844.1792003768896</v>
      </c>
      <c r="Q79" s="4">
        <v>4791.8139055087022</v>
      </c>
      <c r="R79" s="4">
        <v>4927.4556753486031</v>
      </c>
    </row>
    <row r="80" spans="1:18" ht="11.25" customHeight="1" x14ac:dyDescent="0.25">
      <c r="A80" s="59" t="s">
        <v>560</v>
      </c>
      <c r="B80" s="47">
        <v>7200</v>
      </c>
      <c r="C80" s="4">
        <v>19.32262554201435</v>
      </c>
      <c r="D80" s="4">
        <v>16.701450000000001</v>
      </c>
      <c r="E80" s="4">
        <v>5.7000699999999993</v>
      </c>
      <c r="F80" s="4">
        <v>5.1001200000000004</v>
      </c>
      <c r="G80" s="4">
        <v>4.7999799999999997</v>
      </c>
      <c r="H80" s="4">
        <v>1.2419998766204465</v>
      </c>
      <c r="I80" s="4">
        <v>1.7999799999999999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19.036009604284537</v>
      </c>
      <c r="D81" s="3">
        <v>16.401450000000001</v>
      </c>
      <c r="E81" s="3">
        <v>5.7000699999999993</v>
      </c>
      <c r="F81" s="3">
        <v>5.1001200000000004</v>
      </c>
      <c r="G81" s="3">
        <v>4.7999799999999997</v>
      </c>
      <c r="H81" s="3">
        <v>1.2419998766204465</v>
      </c>
      <c r="I81" s="3">
        <v>1.7999799999999999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0.28661593772981403</v>
      </c>
      <c r="D82" s="3">
        <v>0.3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349</v>
      </c>
      <c r="B1" s="43" t="s">
        <v>292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344694.19426719716</v>
      </c>
      <c r="D2" s="30">
        <v>348022.68465542811</v>
      </c>
      <c r="E2" s="30">
        <v>350965.76028337696</v>
      </c>
      <c r="F2" s="30">
        <v>356425.83823214419</v>
      </c>
      <c r="G2" s="30">
        <v>366084.71106547548</v>
      </c>
      <c r="H2" s="30">
        <v>369319.0443850297</v>
      </c>
      <c r="I2" s="30">
        <v>377027.14496406348</v>
      </c>
      <c r="J2" s="30">
        <v>383482.23265743704</v>
      </c>
      <c r="K2" s="30">
        <v>377668.30715233134</v>
      </c>
      <c r="L2" s="30">
        <v>365455.13347158523</v>
      </c>
      <c r="M2" s="30">
        <v>364205.86172439734</v>
      </c>
      <c r="N2" s="30">
        <v>362259.10166819964</v>
      </c>
      <c r="O2" s="30">
        <v>351564.28500005766</v>
      </c>
      <c r="P2" s="30">
        <v>347932.39538234577</v>
      </c>
      <c r="Q2" s="30">
        <v>352617.00697594887</v>
      </c>
      <c r="R2" s="30">
        <v>358599.10214814893</v>
      </c>
    </row>
    <row r="3" spans="1:18" ht="11.25" customHeight="1" x14ac:dyDescent="0.25">
      <c r="A3" s="46" t="s">
        <v>4</v>
      </c>
      <c r="B3" s="47" t="s">
        <v>5</v>
      </c>
      <c r="C3" s="4">
        <v>9.7688217828087467</v>
      </c>
      <c r="D3" s="4">
        <v>31.598590000000002</v>
      </c>
      <c r="E3" s="4">
        <v>30.070160000000005</v>
      </c>
      <c r="F3" s="4">
        <v>6.0720900000000002</v>
      </c>
      <c r="G3" s="4">
        <v>5.5992699999999989</v>
      </c>
      <c r="H3" s="4">
        <v>8.1684379058083501</v>
      </c>
      <c r="I3" s="4">
        <v>14.50095</v>
      </c>
      <c r="J3" s="4">
        <v>14.300140000000003</v>
      </c>
      <c r="K3" s="4">
        <v>14.40042</v>
      </c>
      <c r="L3" s="4">
        <v>13.700550000000002</v>
      </c>
      <c r="M3" s="4">
        <v>13.781521648275481</v>
      </c>
      <c r="N3" s="4">
        <v>11.034686459537703</v>
      </c>
      <c r="O3" s="4">
        <v>11.751184773737746</v>
      </c>
      <c r="P3" s="4">
        <v>10.437692032285884</v>
      </c>
      <c r="Q3" s="4">
        <v>10.34219611670814</v>
      </c>
      <c r="R3" s="4">
        <v>10.342095535743496</v>
      </c>
    </row>
    <row r="4" spans="1:18" ht="11.25" customHeight="1" x14ac:dyDescent="0.25">
      <c r="A4" s="48" t="s">
        <v>304</v>
      </c>
      <c r="B4" s="49" t="s">
        <v>305</v>
      </c>
      <c r="C4" s="3">
        <v>7.9297219232526794</v>
      </c>
      <c r="D4" s="3">
        <v>25.400570000000002</v>
      </c>
      <c r="E4" s="3">
        <v>27.204890000000002</v>
      </c>
      <c r="F4" s="3">
        <v>1.3999200000000001</v>
      </c>
      <c r="G4" s="3">
        <v>2.6993099999999992</v>
      </c>
      <c r="H4" s="3">
        <v>5.4454637791667535</v>
      </c>
      <c r="I4" s="3">
        <v>14.10093</v>
      </c>
      <c r="J4" s="3">
        <v>14.000140000000002</v>
      </c>
      <c r="K4" s="3">
        <v>14.10041</v>
      </c>
      <c r="L4" s="3">
        <v>13.400530000000002</v>
      </c>
      <c r="M4" s="3">
        <v>13.423256053387563</v>
      </c>
      <c r="N4" s="3">
        <v>10.676416023282481</v>
      </c>
      <c r="O4" s="3">
        <v>11.392905210571984</v>
      </c>
      <c r="P4" s="3">
        <v>10.055545516657835</v>
      </c>
      <c r="Q4" s="3">
        <v>9.9755988790459789</v>
      </c>
      <c r="R4" s="3">
        <v>9.959940853578118</v>
      </c>
    </row>
    <row r="5" spans="1:18" ht="11.25" customHeight="1" x14ac:dyDescent="0.25">
      <c r="A5" s="50" t="s">
        <v>306</v>
      </c>
      <c r="B5" s="51" t="s">
        <v>307</v>
      </c>
      <c r="C5" s="2">
        <v>7.9297219232526794</v>
      </c>
      <c r="D5" s="2">
        <v>25.400570000000002</v>
      </c>
      <c r="E5" s="2">
        <v>26.504880000000004</v>
      </c>
      <c r="F5" s="2">
        <v>0.6999399999999999</v>
      </c>
      <c r="G5" s="2">
        <v>2.6993099999999992</v>
      </c>
      <c r="H5" s="2">
        <v>5.4454637791667535</v>
      </c>
      <c r="I5" s="2">
        <v>14.10093</v>
      </c>
      <c r="J5" s="2">
        <v>14.000140000000002</v>
      </c>
      <c r="K5" s="2">
        <v>14.10041</v>
      </c>
      <c r="L5" s="2">
        <v>13.400530000000002</v>
      </c>
      <c r="M5" s="2">
        <v>13.423256053387563</v>
      </c>
      <c r="N5" s="2">
        <v>10.676416023282481</v>
      </c>
      <c r="O5" s="2">
        <v>11.392905210571984</v>
      </c>
      <c r="P5" s="2">
        <v>10.055545516657835</v>
      </c>
      <c r="Q5" s="2">
        <v>9.9755988790459789</v>
      </c>
      <c r="R5" s="2">
        <v>9.959940853578118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7.9297219232526794</v>
      </c>
      <c r="D8" s="1">
        <v>25.400570000000002</v>
      </c>
      <c r="E8" s="1">
        <v>22.800160000000005</v>
      </c>
      <c r="F8" s="1">
        <v>0.6999399999999999</v>
      </c>
      <c r="G8" s="1">
        <v>0.59997999999999985</v>
      </c>
      <c r="H8" s="1">
        <v>2.9139205611061931</v>
      </c>
      <c r="I8" s="1">
        <v>14.10093</v>
      </c>
      <c r="J8" s="1">
        <v>14.000140000000002</v>
      </c>
      <c r="K8" s="1">
        <v>14.10041</v>
      </c>
      <c r="L8" s="1">
        <v>13.400530000000002</v>
      </c>
      <c r="M8" s="1">
        <v>13.423256053387563</v>
      </c>
      <c r="N8" s="1">
        <v>10.676416023282481</v>
      </c>
      <c r="O8" s="1">
        <v>11.392905210571984</v>
      </c>
      <c r="P8" s="1">
        <v>10.055545516657835</v>
      </c>
      <c r="Q8" s="1">
        <v>9.9755988790459789</v>
      </c>
      <c r="R8" s="1">
        <v>9.959940853578118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3.70472</v>
      </c>
      <c r="F9" s="1">
        <v>0</v>
      </c>
      <c r="G9" s="1">
        <v>2.0993299999999997</v>
      </c>
      <c r="H9" s="1">
        <v>2.5315432180605595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0.70001000000000002</v>
      </c>
      <c r="F11" s="2">
        <v>0.69998000000000005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0.70001000000000002</v>
      </c>
      <c r="F12" s="1">
        <v>0.69998000000000005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1.8390998595560686</v>
      </c>
      <c r="D15" s="3">
        <v>6.1980200000000014</v>
      </c>
      <c r="E15" s="3">
        <v>2.8652700000000002</v>
      </c>
      <c r="F15" s="3">
        <v>4.6721700000000004</v>
      </c>
      <c r="G15" s="3">
        <v>2.8999599999999992</v>
      </c>
      <c r="H15" s="3">
        <v>2.7229741266415965</v>
      </c>
      <c r="I15" s="3">
        <v>0.40001999999999999</v>
      </c>
      <c r="J15" s="3">
        <v>0.3</v>
      </c>
      <c r="K15" s="3">
        <v>0.30001</v>
      </c>
      <c r="L15" s="3">
        <v>0.30002000000000001</v>
      </c>
      <c r="M15" s="3">
        <v>0.35826559488791865</v>
      </c>
      <c r="N15" s="3">
        <v>0.35827043625522204</v>
      </c>
      <c r="O15" s="3">
        <v>0.35827956316576137</v>
      </c>
      <c r="P15" s="3">
        <v>0.38214651562804858</v>
      </c>
      <c r="Q15" s="3">
        <v>0.36659723766216112</v>
      </c>
      <c r="R15" s="3">
        <v>0.38215468216537751</v>
      </c>
    </row>
    <row r="16" spans="1:18" ht="11.25" customHeight="1" x14ac:dyDescent="0.25">
      <c r="A16" s="50" t="s">
        <v>22</v>
      </c>
      <c r="B16" s="51" t="s">
        <v>23</v>
      </c>
      <c r="C16" s="2">
        <v>0.40607787704049803</v>
      </c>
      <c r="D16" s="2">
        <v>2.89832</v>
      </c>
      <c r="E16" s="2">
        <v>0</v>
      </c>
      <c r="F16" s="2">
        <v>1.8008700000000002</v>
      </c>
      <c r="G16" s="2">
        <v>0</v>
      </c>
      <c r="H16" s="2">
        <v>0.33437929301209529</v>
      </c>
      <c r="I16" s="2">
        <v>0.40001999999999999</v>
      </c>
      <c r="J16" s="2">
        <v>0.3</v>
      </c>
      <c r="K16" s="2">
        <v>0.30001</v>
      </c>
      <c r="L16" s="2">
        <v>0.30002000000000001</v>
      </c>
      <c r="M16" s="2">
        <v>0.35826559488791865</v>
      </c>
      <c r="N16" s="2">
        <v>0.35827043625522204</v>
      </c>
      <c r="O16" s="2">
        <v>0.35827956316576137</v>
      </c>
      <c r="P16" s="2">
        <v>0.38214651562804858</v>
      </c>
      <c r="Q16" s="2">
        <v>0.36659723766216112</v>
      </c>
      <c r="R16" s="2">
        <v>0.38215468216537751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1.4330219825155703</v>
      </c>
      <c r="D18" s="2">
        <v>3.2997000000000005</v>
      </c>
      <c r="E18" s="2">
        <v>2.8652700000000002</v>
      </c>
      <c r="F18" s="2">
        <v>2.8713000000000002</v>
      </c>
      <c r="G18" s="2">
        <v>2.8999599999999992</v>
      </c>
      <c r="H18" s="2">
        <v>2.3885948336295013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337134.38086540508</v>
      </c>
      <c r="D21" s="4">
        <v>339504.88910999999</v>
      </c>
      <c r="E21" s="4">
        <v>342371.26923000003</v>
      </c>
      <c r="F21" s="4">
        <v>346768.61410999997</v>
      </c>
      <c r="G21" s="4">
        <v>355998.21651</v>
      </c>
      <c r="H21" s="4">
        <v>357872.34179339709</v>
      </c>
      <c r="I21" s="4">
        <v>363629.86810000008</v>
      </c>
      <c r="J21" s="4">
        <v>367825.37039</v>
      </c>
      <c r="K21" s="4">
        <v>359781.01981000003</v>
      </c>
      <c r="L21" s="4">
        <v>346184.67378999997</v>
      </c>
      <c r="M21" s="4">
        <v>343116.08997219917</v>
      </c>
      <c r="N21" s="4">
        <v>340230.15520449606</v>
      </c>
      <c r="O21" s="4">
        <v>329029.65861421713</v>
      </c>
      <c r="P21" s="4">
        <v>326363.05239368591</v>
      </c>
      <c r="Q21" s="4">
        <v>330253.96206396172</v>
      </c>
      <c r="R21" s="4">
        <v>335866.62588429329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337134.38086540508</v>
      </c>
      <c r="D30" s="3">
        <v>339504.88910999999</v>
      </c>
      <c r="E30" s="3">
        <v>342371.26923000003</v>
      </c>
      <c r="F30" s="3">
        <v>346768.61410999997</v>
      </c>
      <c r="G30" s="3">
        <v>355998.21651</v>
      </c>
      <c r="H30" s="3">
        <v>357872.34179339709</v>
      </c>
      <c r="I30" s="3">
        <v>363629.86810000008</v>
      </c>
      <c r="J30" s="3">
        <v>367825.37039</v>
      </c>
      <c r="K30" s="3">
        <v>359781.01981000003</v>
      </c>
      <c r="L30" s="3">
        <v>346184.67378999997</v>
      </c>
      <c r="M30" s="3">
        <v>343116.08997219917</v>
      </c>
      <c r="N30" s="3">
        <v>340230.15520449606</v>
      </c>
      <c r="O30" s="3">
        <v>329029.65861421713</v>
      </c>
      <c r="P30" s="3">
        <v>326363.05239368591</v>
      </c>
      <c r="Q30" s="3">
        <v>330253.96206396172</v>
      </c>
      <c r="R30" s="3">
        <v>335866.62588429329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3652.5303564705246</v>
      </c>
      <c r="D34" s="2">
        <v>3871.55483</v>
      </c>
      <c r="E34" s="2">
        <v>4131.5117100000007</v>
      </c>
      <c r="F34" s="2">
        <v>4291.58835</v>
      </c>
      <c r="G34" s="2">
        <v>4632.1130300000004</v>
      </c>
      <c r="H34" s="2">
        <v>4775.0770775595311</v>
      </c>
      <c r="I34" s="2">
        <v>4936.961510000001</v>
      </c>
      <c r="J34" s="2">
        <v>4898.2472700000017</v>
      </c>
      <c r="K34" s="2">
        <v>5049.8201299999982</v>
      </c>
      <c r="L34" s="2">
        <v>5266.9268700000011</v>
      </c>
      <c r="M34" s="2">
        <v>5311.7872244573937</v>
      </c>
      <c r="N34" s="2">
        <v>5509.786269266111</v>
      </c>
      <c r="O34" s="2">
        <v>5478.0800070041169</v>
      </c>
      <c r="P34" s="2">
        <v>5786.7978878272434</v>
      </c>
      <c r="Q34" s="2">
        <v>5838.6921367140858</v>
      </c>
      <c r="R34" s="2">
        <v>5889.8968363835975</v>
      </c>
    </row>
    <row r="35" spans="1:18" ht="11.25" customHeight="1" x14ac:dyDescent="0.25">
      <c r="A35" s="50" t="s">
        <v>324</v>
      </c>
      <c r="B35" s="51" t="s">
        <v>325</v>
      </c>
      <c r="C35" s="2">
        <v>134211.78747251088</v>
      </c>
      <c r="D35" s="2">
        <v>131872.30043999999</v>
      </c>
      <c r="E35" s="2">
        <v>129839.19248</v>
      </c>
      <c r="F35" s="2">
        <v>124816.41139999998</v>
      </c>
      <c r="G35" s="2">
        <v>120982.13143999998</v>
      </c>
      <c r="H35" s="2">
        <v>115501.95278023065</v>
      </c>
      <c r="I35" s="2">
        <v>111568.62384000003</v>
      </c>
      <c r="J35" s="2">
        <v>107750.61029</v>
      </c>
      <c r="K35" s="2">
        <v>101921.74412999999</v>
      </c>
      <c r="L35" s="2">
        <v>97630.892510000005</v>
      </c>
      <c r="M35" s="2">
        <v>91873.17704842794</v>
      </c>
      <c r="N35" s="2">
        <v>88002.531784552324</v>
      </c>
      <c r="O35" s="2">
        <v>82079.411902447857</v>
      </c>
      <c r="P35" s="2">
        <v>79291.936125725901</v>
      </c>
      <c r="Q35" s="2">
        <v>79054.91677872662</v>
      </c>
      <c r="R35" s="2">
        <v>77524.882466825205</v>
      </c>
    </row>
    <row r="36" spans="1:18" ht="11.25" customHeight="1" x14ac:dyDescent="0.25">
      <c r="A36" s="57" t="s">
        <v>47</v>
      </c>
      <c r="B36" s="53" t="s">
        <v>48</v>
      </c>
      <c r="C36" s="1">
        <v>134042.68460232118</v>
      </c>
      <c r="D36" s="1">
        <v>131700.67898</v>
      </c>
      <c r="E36" s="1">
        <v>129675.46807999999</v>
      </c>
      <c r="F36" s="1">
        <v>124666.51479999999</v>
      </c>
      <c r="G36" s="1">
        <v>120827.03174999998</v>
      </c>
      <c r="H36" s="1">
        <v>115317.42128194294</v>
      </c>
      <c r="I36" s="1">
        <v>111416.64465000002</v>
      </c>
      <c r="J36" s="1">
        <v>107599.7896</v>
      </c>
      <c r="K36" s="1">
        <v>101749.76862999999</v>
      </c>
      <c r="L36" s="1">
        <v>97501.499620000002</v>
      </c>
      <c r="M36" s="1">
        <v>91754.434627776907</v>
      </c>
      <c r="N36" s="1">
        <v>87891.255986895587</v>
      </c>
      <c r="O36" s="1">
        <v>81987.026272477975</v>
      </c>
      <c r="P36" s="1">
        <v>79206.883083561945</v>
      </c>
      <c r="Q36" s="1">
        <v>78974.998978501899</v>
      </c>
      <c r="R36" s="1">
        <v>77449.431065542478</v>
      </c>
    </row>
    <row r="37" spans="1:18" ht="11.25" customHeight="1" x14ac:dyDescent="0.25">
      <c r="A37" s="52" t="s">
        <v>49</v>
      </c>
      <c r="B37" s="53" t="s">
        <v>50</v>
      </c>
      <c r="C37" s="1">
        <v>169.10287018970416</v>
      </c>
      <c r="D37" s="1">
        <v>171.62145999999998</v>
      </c>
      <c r="E37" s="1">
        <v>163.7244</v>
      </c>
      <c r="F37" s="1">
        <v>149.89660000000001</v>
      </c>
      <c r="G37" s="1">
        <v>155.09969000000001</v>
      </c>
      <c r="H37" s="1">
        <v>184.53149828771032</v>
      </c>
      <c r="I37" s="1">
        <v>151.97918999999999</v>
      </c>
      <c r="J37" s="1">
        <v>150.82069000000001</v>
      </c>
      <c r="K37" s="1">
        <v>171.97550000000004</v>
      </c>
      <c r="L37" s="1">
        <v>129.39289000000002</v>
      </c>
      <c r="M37" s="1">
        <v>118.74242065103928</v>
      </c>
      <c r="N37" s="1">
        <v>111.27579765673769</v>
      </c>
      <c r="O37" s="1">
        <v>92.385629969873207</v>
      </c>
      <c r="P37" s="1">
        <v>85.053042163953918</v>
      </c>
      <c r="Q37" s="1">
        <v>79.917800224709481</v>
      </c>
      <c r="R37" s="1">
        <v>75.451401282724419</v>
      </c>
    </row>
    <row r="38" spans="1:18" ht="11.25" customHeight="1" x14ac:dyDescent="0.25">
      <c r="A38" s="50" t="s">
        <v>326</v>
      </c>
      <c r="B38" s="51" t="s">
        <v>327</v>
      </c>
      <c r="C38" s="2">
        <v>44807.372348215205</v>
      </c>
      <c r="D38" s="2">
        <v>43568.722719999991</v>
      </c>
      <c r="E38" s="2">
        <v>42991.226330000012</v>
      </c>
      <c r="F38" s="2">
        <v>44306.805270000012</v>
      </c>
      <c r="G38" s="2">
        <v>47489.4493</v>
      </c>
      <c r="H38" s="2">
        <v>49880.426559189509</v>
      </c>
      <c r="I38" s="2">
        <v>51534.054530000001</v>
      </c>
      <c r="J38" s="2">
        <v>53360.859900000003</v>
      </c>
      <c r="K38" s="2">
        <v>53325.203390000017</v>
      </c>
      <c r="L38" s="2">
        <v>49137.74523</v>
      </c>
      <c r="M38" s="2">
        <v>49160.817845006204</v>
      </c>
      <c r="N38" s="2">
        <v>50524.152952787204</v>
      </c>
      <c r="O38" s="2">
        <v>49255.097124005137</v>
      </c>
      <c r="P38" s="2">
        <v>49040.289007423729</v>
      </c>
      <c r="Q38" s="2">
        <v>49453.654282764706</v>
      </c>
      <c r="R38" s="2">
        <v>51238.077720662477</v>
      </c>
    </row>
    <row r="39" spans="1:18" ht="11.25" customHeight="1" x14ac:dyDescent="0.25">
      <c r="A39" s="52" t="s">
        <v>53</v>
      </c>
      <c r="B39" s="53" t="s">
        <v>54</v>
      </c>
      <c r="C39" s="1">
        <v>120.16351973971325</v>
      </c>
      <c r="D39" s="1">
        <v>103.00301</v>
      </c>
      <c r="E39" s="1">
        <v>34.101749999999996</v>
      </c>
      <c r="F39" s="1">
        <v>30.90044</v>
      </c>
      <c r="G39" s="1">
        <v>46.600149999999999</v>
      </c>
      <c r="H39" s="1">
        <v>14.378538935710713</v>
      </c>
      <c r="I39" s="1">
        <v>15.400169999999999</v>
      </c>
      <c r="J39" s="1">
        <v>3.1002600000000005</v>
      </c>
      <c r="K39" s="1">
        <v>1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44652.265689784646</v>
      </c>
      <c r="D40" s="1">
        <v>43430.813179999997</v>
      </c>
      <c r="E40" s="1">
        <v>42927.333040000012</v>
      </c>
      <c r="F40" s="1">
        <v>44246.148380000013</v>
      </c>
      <c r="G40" s="1">
        <v>47426.109510000002</v>
      </c>
      <c r="H40" s="1">
        <v>49863.993942679284</v>
      </c>
      <c r="I40" s="1">
        <v>51509.424580000006</v>
      </c>
      <c r="J40" s="1">
        <v>53346.459530000007</v>
      </c>
      <c r="K40" s="1">
        <v>53316.001850000015</v>
      </c>
      <c r="L40" s="1">
        <v>49130.554029999999</v>
      </c>
      <c r="M40" s="1">
        <v>49153.628610075575</v>
      </c>
      <c r="N40" s="1">
        <v>50515.984358323374</v>
      </c>
      <c r="O40" s="1">
        <v>49249.961945615636</v>
      </c>
      <c r="P40" s="1">
        <v>49036.180867366144</v>
      </c>
      <c r="Q40" s="1">
        <v>49451.600200770743</v>
      </c>
      <c r="R40" s="1">
        <v>51236.023646812988</v>
      </c>
    </row>
    <row r="41" spans="1:18" ht="11.25" customHeight="1" x14ac:dyDescent="0.25">
      <c r="A41" s="52" t="s">
        <v>51</v>
      </c>
      <c r="B41" s="53" t="s">
        <v>52</v>
      </c>
      <c r="C41" s="1">
        <v>34.943138690853885</v>
      </c>
      <c r="D41" s="1">
        <v>34.906530000000004</v>
      </c>
      <c r="E41" s="1">
        <v>29.791540000000001</v>
      </c>
      <c r="F41" s="1">
        <v>29.756450000000001</v>
      </c>
      <c r="G41" s="1">
        <v>16.739640000000001</v>
      </c>
      <c r="H41" s="1">
        <v>2.0540775745197664</v>
      </c>
      <c r="I41" s="1">
        <v>9.2297799999999999</v>
      </c>
      <c r="J41" s="1">
        <v>11.30011</v>
      </c>
      <c r="K41" s="1">
        <v>8.2015399999999996</v>
      </c>
      <c r="L41" s="1">
        <v>7.1911999999999994</v>
      </c>
      <c r="M41" s="1">
        <v>7.1892349306284418</v>
      </c>
      <c r="N41" s="1">
        <v>8.1685944638268886</v>
      </c>
      <c r="O41" s="1">
        <v>5.1351783895003908</v>
      </c>
      <c r="P41" s="1">
        <v>4.1081400575857963</v>
      </c>
      <c r="Q41" s="1">
        <v>2.0540819939641515</v>
      </c>
      <c r="R41" s="1">
        <v>2.0540738494908228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1.0002899999999997</v>
      </c>
      <c r="K42" s="2">
        <v>1.00024</v>
      </c>
      <c r="L42" s="2">
        <v>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153117.41059865235</v>
      </c>
      <c r="D43" s="2">
        <v>158753.37219999998</v>
      </c>
      <c r="E43" s="2">
        <v>163944.46876000002</v>
      </c>
      <c r="F43" s="2">
        <v>171737.00352</v>
      </c>
      <c r="G43" s="2">
        <v>181161.13648000002</v>
      </c>
      <c r="H43" s="2">
        <v>186031.00379624707</v>
      </c>
      <c r="I43" s="2">
        <v>193613.0496</v>
      </c>
      <c r="J43" s="2">
        <v>199700.22356999997</v>
      </c>
      <c r="K43" s="2">
        <v>197894.23475</v>
      </c>
      <c r="L43" s="2">
        <v>192289.47798999998</v>
      </c>
      <c r="M43" s="2">
        <v>195221.23615740219</v>
      </c>
      <c r="N43" s="2">
        <v>194910.96360956051</v>
      </c>
      <c r="O43" s="2">
        <v>191104.29577201183</v>
      </c>
      <c r="P43" s="2">
        <v>191309.81708038662</v>
      </c>
      <c r="Q43" s="2">
        <v>195017.20056441193</v>
      </c>
      <c r="R43" s="2">
        <v>200265.98277202842</v>
      </c>
    </row>
    <row r="44" spans="1:18" ht="11.25" customHeight="1" x14ac:dyDescent="0.25">
      <c r="A44" s="50" t="s">
        <v>328</v>
      </c>
      <c r="B44" s="51" t="s">
        <v>61</v>
      </c>
      <c r="C44" s="2">
        <v>1344.2257851719366</v>
      </c>
      <c r="D44" s="2">
        <v>1437.8389600000003</v>
      </c>
      <c r="E44" s="2">
        <v>1461.6699699999999</v>
      </c>
      <c r="F44" s="2">
        <v>1614.7054900000001</v>
      </c>
      <c r="G44" s="2">
        <v>1721.5849900000001</v>
      </c>
      <c r="H44" s="2">
        <v>1678.6099565972413</v>
      </c>
      <c r="I44" s="2">
        <v>1971.9409800000001</v>
      </c>
      <c r="J44" s="2">
        <v>2110.2619599999998</v>
      </c>
      <c r="K44" s="2">
        <v>1585.8546299999998</v>
      </c>
      <c r="L44" s="2">
        <v>1855.4688999999998</v>
      </c>
      <c r="M44" s="2">
        <v>1544.8573781886541</v>
      </c>
      <c r="N44" s="2">
        <v>1276.391156490922</v>
      </c>
      <c r="O44" s="2">
        <v>1105.3822915928702</v>
      </c>
      <c r="P44" s="2">
        <v>925.76820379095261</v>
      </c>
      <c r="Q44" s="2">
        <v>878.94921811049187</v>
      </c>
      <c r="R44" s="2">
        <v>937.23732739630088</v>
      </c>
    </row>
    <row r="45" spans="1:18" ht="11.25" customHeight="1" x14ac:dyDescent="0.25">
      <c r="A45" s="50" t="s">
        <v>329</v>
      </c>
      <c r="B45" s="51" t="s">
        <v>330</v>
      </c>
      <c r="C45" s="2">
        <v>1.0543043842051731</v>
      </c>
      <c r="D45" s="2">
        <v>1.09996</v>
      </c>
      <c r="E45" s="2">
        <v>3.19998</v>
      </c>
      <c r="F45" s="2">
        <v>2.1000800000000002</v>
      </c>
      <c r="G45" s="2">
        <v>11.801270000000002</v>
      </c>
      <c r="H45" s="2">
        <v>5.2716235731539305</v>
      </c>
      <c r="I45" s="2">
        <v>5.2376399999999999</v>
      </c>
      <c r="J45" s="2">
        <v>4.1671099999999992</v>
      </c>
      <c r="K45" s="2">
        <v>3.1625399999999999</v>
      </c>
      <c r="L45" s="2">
        <v>3.1622899999999996</v>
      </c>
      <c r="M45" s="2">
        <v>4.2143187167315324</v>
      </c>
      <c r="N45" s="2">
        <v>6.329431839008552</v>
      </c>
      <c r="O45" s="2">
        <v>7.3915171552832524</v>
      </c>
      <c r="P45" s="2">
        <v>8.4440885314024978</v>
      </c>
      <c r="Q45" s="2">
        <v>10.549083233890599</v>
      </c>
      <c r="R45" s="2">
        <v>10.548760997331359</v>
      </c>
    </row>
    <row r="46" spans="1:18" ht="11.25" customHeight="1" x14ac:dyDescent="0.25">
      <c r="A46" s="52" t="s">
        <v>62</v>
      </c>
      <c r="B46" s="53" t="s">
        <v>63</v>
      </c>
      <c r="C46" s="1">
        <v>1.0543043842051731</v>
      </c>
      <c r="D46" s="1">
        <v>1.09996</v>
      </c>
      <c r="E46" s="1">
        <v>3.19998</v>
      </c>
      <c r="F46" s="1">
        <v>2.1000800000000002</v>
      </c>
      <c r="G46" s="1">
        <v>4.2000000000000011</v>
      </c>
      <c r="H46" s="1">
        <v>5.2716235731539305</v>
      </c>
      <c r="I46" s="1">
        <v>5.2376399999999999</v>
      </c>
      <c r="J46" s="1">
        <v>4.1671099999999992</v>
      </c>
      <c r="K46" s="1">
        <v>3.1625399999999999</v>
      </c>
      <c r="L46" s="1">
        <v>3.1622899999999996</v>
      </c>
      <c r="M46" s="1">
        <v>4.2143187167315324</v>
      </c>
      <c r="N46" s="1">
        <v>6.329431839008552</v>
      </c>
      <c r="O46" s="1">
        <v>7.3915171552832524</v>
      </c>
      <c r="P46" s="1">
        <v>8.4440885314024978</v>
      </c>
      <c r="Q46" s="1">
        <v>10.549083233890599</v>
      </c>
      <c r="R46" s="1">
        <v>10.548760997331359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7.6012700000000004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813.55726392196448</v>
      </c>
      <c r="D52" s="4">
        <v>1587.5612900000001</v>
      </c>
      <c r="E52" s="4">
        <v>1371.72633</v>
      </c>
      <c r="F52" s="4">
        <v>2331.3318600000002</v>
      </c>
      <c r="G52" s="4">
        <v>2615.2947200000003</v>
      </c>
      <c r="H52" s="4">
        <v>2691.1900616785051</v>
      </c>
      <c r="I52" s="4">
        <v>2650.7015099999999</v>
      </c>
      <c r="J52" s="4">
        <v>2755.0664900000002</v>
      </c>
      <c r="K52" s="4">
        <v>2878.6164099999996</v>
      </c>
      <c r="L52" s="4">
        <v>2526.4960499999997</v>
      </c>
      <c r="M52" s="4">
        <v>2717.9259632509793</v>
      </c>
      <c r="N52" s="4">
        <v>3017.8849076620909</v>
      </c>
      <c r="O52" s="4">
        <v>2832.1163484249078</v>
      </c>
      <c r="P52" s="4">
        <v>3105.3771264796619</v>
      </c>
      <c r="Q52" s="4">
        <v>2973.9698312664714</v>
      </c>
      <c r="R52" s="4">
        <v>3226.1896251215735</v>
      </c>
    </row>
    <row r="53" spans="1:18" ht="11.25" customHeight="1" x14ac:dyDescent="0.25">
      <c r="A53" s="48" t="s">
        <v>76</v>
      </c>
      <c r="B53" s="49" t="s">
        <v>77</v>
      </c>
      <c r="C53" s="3">
        <v>813.55726392196448</v>
      </c>
      <c r="D53" s="3">
        <v>1587.5612900000001</v>
      </c>
      <c r="E53" s="3">
        <v>1371.72633</v>
      </c>
      <c r="F53" s="3">
        <v>2331.3318600000002</v>
      </c>
      <c r="G53" s="3">
        <v>2615.2947200000003</v>
      </c>
      <c r="H53" s="3">
        <v>2691.1900616785051</v>
      </c>
      <c r="I53" s="3">
        <v>2650.7015099999999</v>
      </c>
      <c r="J53" s="3">
        <v>2755.0664900000002</v>
      </c>
      <c r="K53" s="3">
        <v>2878.6164099999996</v>
      </c>
      <c r="L53" s="3">
        <v>2526.4960499999997</v>
      </c>
      <c r="M53" s="3">
        <v>2717.9259632509793</v>
      </c>
      <c r="N53" s="3">
        <v>3017.8849076620909</v>
      </c>
      <c r="O53" s="3">
        <v>2832.1163484249078</v>
      </c>
      <c r="P53" s="3">
        <v>3105.3771264796619</v>
      </c>
      <c r="Q53" s="3">
        <v>2973.9698312664714</v>
      </c>
      <c r="R53" s="3">
        <v>3226.1896251215735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709.32412691887339</v>
      </c>
      <c r="D61" s="4">
        <v>837.08242999999993</v>
      </c>
      <c r="E61" s="4">
        <v>1113.1791900000001</v>
      </c>
      <c r="F61" s="4">
        <v>1423.2814900000003</v>
      </c>
      <c r="G61" s="4">
        <v>1927.0771300000004</v>
      </c>
      <c r="H61" s="4">
        <v>3198.7024146134581</v>
      </c>
      <c r="I61" s="4">
        <v>5365.2681300000004</v>
      </c>
      <c r="J61" s="4">
        <v>7594.0481799999998</v>
      </c>
      <c r="K61" s="4">
        <v>9772.5576499999988</v>
      </c>
      <c r="L61" s="4">
        <v>11576.132249999999</v>
      </c>
      <c r="M61" s="4">
        <v>13139.834428657816</v>
      </c>
      <c r="N61" s="4">
        <v>13687.444647551913</v>
      </c>
      <c r="O61" s="4">
        <v>14412.310456906584</v>
      </c>
      <c r="P61" s="4">
        <v>13129.049672298455</v>
      </c>
      <c r="Q61" s="4">
        <v>14197.3437252894</v>
      </c>
      <c r="R61" s="4">
        <v>14158.107632552548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709.32412691887339</v>
      </c>
      <c r="D68" s="3">
        <v>837.08242999999993</v>
      </c>
      <c r="E68" s="3">
        <v>1113.1791900000001</v>
      </c>
      <c r="F68" s="3">
        <v>1423.2814900000003</v>
      </c>
      <c r="G68" s="3">
        <v>1927.0771300000004</v>
      </c>
      <c r="H68" s="3">
        <v>3198.7024146134581</v>
      </c>
      <c r="I68" s="3">
        <v>5365.2681300000004</v>
      </c>
      <c r="J68" s="3">
        <v>7594.0481799999998</v>
      </c>
      <c r="K68" s="3">
        <v>9772.5576499999988</v>
      </c>
      <c r="L68" s="3">
        <v>11576.132249999999</v>
      </c>
      <c r="M68" s="3">
        <v>13139.834428657816</v>
      </c>
      <c r="N68" s="3">
        <v>13687.444647551913</v>
      </c>
      <c r="O68" s="3">
        <v>14412.310456906584</v>
      </c>
      <c r="P68" s="3">
        <v>13129.049672298455</v>
      </c>
      <c r="Q68" s="3">
        <v>14197.3437252894</v>
      </c>
      <c r="R68" s="3">
        <v>14158.107632552548</v>
      </c>
    </row>
    <row r="69" spans="1:18" ht="11.25" customHeight="1" x14ac:dyDescent="0.25">
      <c r="A69" s="50" t="s">
        <v>559</v>
      </c>
      <c r="B69" s="51" t="s">
        <v>101</v>
      </c>
      <c r="C69" s="2">
        <v>0.31050282486270631</v>
      </c>
      <c r="D69" s="2">
        <v>1.3998899999999999</v>
      </c>
      <c r="E69" s="2">
        <v>3.6999300000000002</v>
      </c>
      <c r="F69" s="2">
        <v>3.0997299999999997</v>
      </c>
      <c r="G69" s="2">
        <v>9.9989999999999996E-2</v>
      </c>
      <c r="H69" s="2">
        <v>0.66876921144766555</v>
      </c>
      <c r="I69" s="2">
        <v>0.6</v>
      </c>
      <c r="J69" s="2">
        <v>1.39994</v>
      </c>
      <c r="K69" s="2">
        <v>0.10008999999999998</v>
      </c>
      <c r="L69" s="2">
        <v>9.9930000000000005E-2</v>
      </c>
      <c r="M69" s="2">
        <v>0</v>
      </c>
      <c r="N69" s="2">
        <v>2.3887383851482657E-2</v>
      </c>
      <c r="O69" s="2">
        <v>2.3884614257912704E-2</v>
      </c>
      <c r="P69" s="2">
        <v>0.31049802504130009</v>
      </c>
      <c r="Q69" s="2">
        <v>0.31050145336041673</v>
      </c>
      <c r="R69" s="2">
        <v>4.7763597013756875E-2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19.001329999999999</v>
      </c>
      <c r="L71" s="2">
        <v>22.424480000000003</v>
      </c>
      <c r="M71" s="2">
        <v>35.158118371944212</v>
      </c>
      <c r="N71" s="2">
        <v>79.177403270978601</v>
      </c>
      <c r="O71" s="2">
        <v>105.09196669008325</v>
      </c>
      <c r="P71" s="2">
        <v>121.04664288247324</v>
      </c>
      <c r="Q71" s="2">
        <v>134.42324057399057</v>
      </c>
      <c r="R71" s="2">
        <v>127.95007500890392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709.01362409401065</v>
      </c>
      <c r="D73" s="2">
        <v>835.6825399999999</v>
      </c>
      <c r="E73" s="2">
        <v>1109.4792600000001</v>
      </c>
      <c r="F73" s="2">
        <v>1420.1817600000004</v>
      </c>
      <c r="G73" s="2">
        <v>1926.9771400000004</v>
      </c>
      <c r="H73" s="2">
        <v>3198.0336454020103</v>
      </c>
      <c r="I73" s="2">
        <v>5364.66813</v>
      </c>
      <c r="J73" s="2">
        <v>7592.6482400000004</v>
      </c>
      <c r="K73" s="2">
        <v>9753.4562299999998</v>
      </c>
      <c r="L73" s="2">
        <v>11553.607840000001</v>
      </c>
      <c r="M73" s="2">
        <v>13104.676310285869</v>
      </c>
      <c r="N73" s="2">
        <v>13608.243356897086</v>
      </c>
      <c r="O73" s="2">
        <v>14307.194605602243</v>
      </c>
      <c r="P73" s="2">
        <v>13007.69253139094</v>
      </c>
      <c r="Q73" s="2">
        <v>14062.609983262048</v>
      </c>
      <c r="R73" s="2">
        <v>14030.109793946629</v>
      </c>
    </row>
    <row r="74" spans="1:18" ht="11.25" customHeight="1" x14ac:dyDescent="0.25">
      <c r="A74" s="52" t="s">
        <v>108</v>
      </c>
      <c r="B74" s="53" t="s">
        <v>109</v>
      </c>
      <c r="C74" s="1">
        <v>58.254518766812119</v>
      </c>
      <c r="D74" s="1">
        <v>65.200770000000006</v>
      </c>
      <c r="E74" s="1">
        <v>158.17945</v>
      </c>
      <c r="F74" s="1">
        <v>240.76044999999999</v>
      </c>
      <c r="G74" s="1">
        <v>304.30212999999998</v>
      </c>
      <c r="H74" s="1">
        <v>573.37619062658268</v>
      </c>
      <c r="I74" s="1">
        <v>876.17357000000004</v>
      </c>
      <c r="J74" s="1">
        <v>1162.6064099999999</v>
      </c>
      <c r="K74" s="1">
        <v>1800.4687899999999</v>
      </c>
      <c r="L74" s="1">
        <v>2238.51512</v>
      </c>
      <c r="M74" s="1">
        <v>2804.641039997131</v>
      </c>
      <c r="N74" s="1">
        <v>2864.3358178789194</v>
      </c>
      <c r="O74" s="1">
        <v>2821.9807135885176</v>
      </c>
      <c r="P74" s="1">
        <v>2674.6902421895197</v>
      </c>
      <c r="Q74" s="1">
        <v>2656.8929303658397</v>
      </c>
      <c r="R74" s="1">
        <v>2680.2970045986531</v>
      </c>
    </row>
    <row r="75" spans="1:18" ht="11.25" customHeight="1" x14ac:dyDescent="0.25">
      <c r="A75" s="52" t="s">
        <v>340</v>
      </c>
      <c r="B75" s="53" t="s">
        <v>110</v>
      </c>
      <c r="C75" s="1">
        <v>636.38058377139055</v>
      </c>
      <c r="D75" s="1">
        <v>752.48212999999987</v>
      </c>
      <c r="E75" s="1">
        <v>929.69981000000007</v>
      </c>
      <c r="F75" s="1">
        <v>1168.42094</v>
      </c>
      <c r="G75" s="1">
        <v>1603.4755100000002</v>
      </c>
      <c r="H75" s="1">
        <v>2469.9091829261429</v>
      </c>
      <c r="I75" s="1">
        <v>3898.0868</v>
      </c>
      <c r="J75" s="1">
        <v>5807.231600000001</v>
      </c>
      <c r="K75" s="1">
        <v>7693.15121</v>
      </c>
      <c r="L75" s="1">
        <v>9258.0921400000007</v>
      </c>
      <c r="M75" s="1">
        <v>10261.700553929066</v>
      </c>
      <c r="N75" s="1">
        <v>10731.511399480944</v>
      </c>
      <c r="O75" s="1">
        <v>11473.486526163559</v>
      </c>
      <c r="P75" s="1">
        <v>10328.320910241055</v>
      </c>
      <c r="Q75" s="1">
        <v>11397.33426380868</v>
      </c>
      <c r="R75" s="1">
        <v>11345.346321035675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14.378521555807993</v>
      </c>
      <c r="D77" s="1">
        <v>17.999639999999996</v>
      </c>
      <c r="E77" s="1">
        <v>21.6</v>
      </c>
      <c r="F77" s="1">
        <v>11.00037</v>
      </c>
      <c r="G77" s="1">
        <v>19.1995</v>
      </c>
      <c r="H77" s="1">
        <v>154.74827184928478</v>
      </c>
      <c r="I77" s="1">
        <v>590.40776000000005</v>
      </c>
      <c r="J77" s="1">
        <v>622.81023000000005</v>
      </c>
      <c r="K77" s="1">
        <v>259.83623</v>
      </c>
      <c r="L77" s="1">
        <v>57.000579999999999</v>
      </c>
      <c r="M77" s="1">
        <v>38.334716359672683</v>
      </c>
      <c r="N77" s="1">
        <v>12.396139537223558</v>
      </c>
      <c r="O77" s="1">
        <v>11.727365850166459</v>
      </c>
      <c r="P77" s="1">
        <v>4.6813789603649241</v>
      </c>
      <c r="Q77" s="1">
        <v>8.3827890875278186</v>
      </c>
      <c r="R77" s="1">
        <v>4.4664683123024673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6027.1631891684292</v>
      </c>
      <c r="D79" s="4">
        <v>6061.5532354280977</v>
      </c>
      <c r="E79" s="4">
        <v>6079.5153733770449</v>
      </c>
      <c r="F79" s="4">
        <v>5896.538682144198</v>
      </c>
      <c r="G79" s="4">
        <v>5538.5234354754703</v>
      </c>
      <c r="H79" s="4">
        <v>5548.6416774347326</v>
      </c>
      <c r="I79" s="4">
        <v>5366.8062740634314</v>
      </c>
      <c r="J79" s="4">
        <v>5293.4474574370279</v>
      </c>
      <c r="K79" s="4">
        <v>5221.712862331281</v>
      </c>
      <c r="L79" s="4">
        <v>5154.1308315851638</v>
      </c>
      <c r="M79" s="4">
        <v>5218.2298386412094</v>
      </c>
      <c r="N79" s="4">
        <v>5312.5822220299979</v>
      </c>
      <c r="O79" s="4">
        <v>5278.4483957353405</v>
      </c>
      <c r="P79" s="4">
        <v>5324.4784978494627</v>
      </c>
      <c r="Q79" s="4">
        <v>5181.3891593146172</v>
      </c>
      <c r="R79" s="4">
        <v>5337.8369106456548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348</v>
      </c>
      <c r="B1" s="43" t="s">
        <v>294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283703.00985462393</v>
      </c>
      <c r="D2" s="30">
        <v>287959.64164807182</v>
      </c>
      <c r="E2" s="30">
        <v>291717.3448321544</v>
      </c>
      <c r="F2" s="30">
        <v>294369.49961069936</v>
      </c>
      <c r="G2" s="30">
        <v>300782.27737279149</v>
      </c>
      <c r="H2" s="30">
        <v>301678.20224543783</v>
      </c>
      <c r="I2" s="30">
        <v>307726.66008701117</v>
      </c>
      <c r="J2" s="30">
        <v>312559.20776382164</v>
      </c>
      <c r="K2" s="30">
        <v>307602.8366592346</v>
      </c>
      <c r="L2" s="30">
        <v>300598.77654158516</v>
      </c>
      <c r="M2" s="30">
        <v>299483.59796602314</v>
      </c>
      <c r="N2" s="30">
        <v>296513.45426752378</v>
      </c>
      <c r="O2" s="30">
        <v>287633.86106735514</v>
      </c>
      <c r="P2" s="30">
        <v>284875.2750927055</v>
      </c>
      <c r="Q2" s="30">
        <v>290041.62867529708</v>
      </c>
      <c r="R2" s="30">
        <v>293976.74779517436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282589.88327801577</v>
      </c>
      <c r="D21" s="4">
        <v>286635.29015999998</v>
      </c>
      <c r="E21" s="4">
        <v>290114.74239999999</v>
      </c>
      <c r="F21" s="4">
        <v>292409.28743999999</v>
      </c>
      <c r="G21" s="4">
        <v>298285.84503999999</v>
      </c>
      <c r="H21" s="4">
        <v>297830.63127224566</v>
      </c>
      <c r="I21" s="4">
        <v>301583.02655000007</v>
      </c>
      <c r="J21" s="4">
        <v>304109.08999999997</v>
      </c>
      <c r="K21" s="4">
        <v>296914.30147000001</v>
      </c>
      <c r="L21" s="4">
        <v>287966.18693999999</v>
      </c>
      <c r="M21" s="4">
        <v>285141.84788623144</v>
      </c>
      <c r="N21" s="4">
        <v>281554.91303704289</v>
      </c>
      <c r="O21" s="4">
        <v>271842.15421143419</v>
      </c>
      <c r="P21" s="4">
        <v>270256.55441684305</v>
      </c>
      <c r="Q21" s="4">
        <v>274238.19554562157</v>
      </c>
      <c r="R21" s="4">
        <v>277876.38408937975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282589.88327801577</v>
      </c>
      <c r="D30" s="3">
        <v>286635.29015999998</v>
      </c>
      <c r="E30" s="3">
        <v>290114.74239999999</v>
      </c>
      <c r="F30" s="3">
        <v>292409.28743999999</v>
      </c>
      <c r="G30" s="3">
        <v>298285.84503999999</v>
      </c>
      <c r="H30" s="3">
        <v>297830.63127224566</v>
      </c>
      <c r="I30" s="3">
        <v>301583.02655000007</v>
      </c>
      <c r="J30" s="3">
        <v>304109.08999999997</v>
      </c>
      <c r="K30" s="3">
        <v>296914.30147000001</v>
      </c>
      <c r="L30" s="3">
        <v>287966.18693999999</v>
      </c>
      <c r="M30" s="3">
        <v>285141.84788623144</v>
      </c>
      <c r="N30" s="3">
        <v>281554.91303704289</v>
      </c>
      <c r="O30" s="3">
        <v>271842.15421143419</v>
      </c>
      <c r="P30" s="3">
        <v>270256.55441684305</v>
      </c>
      <c r="Q30" s="3">
        <v>274238.19554562157</v>
      </c>
      <c r="R30" s="3">
        <v>277876.38408937975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3652.5303564705246</v>
      </c>
      <c r="D34" s="2">
        <v>3871.55483</v>
      </c>
      <c r="E34" s="2">
        <v>4129.3126900000007</v>
      </c>
      <c r="F34" s="2">
        <v>4291.58835</v>
      </c>
      <c r="G34" s="2">
        <v>4632.1130300000004</v>
      </c>
      <c r="H34" s="2">
        <v>4775.0770775595311</v>
      </c>
      <c r="I34" s="2">
        <v>4936.961510000001</v>
      </c>
      <c r="J34" s="2">
        <v>4897.1460400000014</v>
      </c>
      <c r="K34" s="2">
        <v>5042.9199199999985</v>
      </c>
      <c r="L34" s="2">
        <v>5266.9268700000011</v>
      </c>
      <c r="M34" s="2">
        <v>5311.7872244573937</v>
      </c>
      <c r="N34" s="2">
        <v>5509.786269266111</v>
      </c>
      <c r="O34" s="2">
        <v>5478.0800070041169</v>
      </c>
      <c r="P34" s="2">
        <v>5786.7978878272434</v>
      </c>
      <c r="Q34" s="2">
        <v>5838.6921367140858</v>
      </c>
      <c r="R34" s="2">
        <v>5889.8968363835975</v>
      </c>
    </row>
    <row r="35" spans="1:18" ht="11.25" customHeight="1" x14ac:dyDescent="0.25">
      <c r="A35" s="50" t="s">
        <v>324</v>
      </c>
      <c r="B35" s="51" t="s">
        <v>325</v>
      </c>
      <c r="C35" s="2">
        <v>133732.82013802408</v>
      </c>
      <c r="D35" s="2">
        <v>131414.37880999999</v>
      </c>
      <c r="E35" s="2">
        <v>129381.66647999999</v>
      </c>
      <c r="F35" s="2">
        <v>124365.21334</v>
      </c>
      <c r="G35" s="2">
        <v>120481.63162999997</v>
      </c>
      <c r="H35" s="2">
        <v>115006.51635760689</v>
      </c>
      <c r="I35" s="2">
        <v>111095.03753000002</v>
      </c>
      <c r="J35" s="2">
        <v>107278.19272000001</v>
      </c>
      <c r="K35" s="2">
        <v>101429.93488999999</v>
      </c>
      <c r="L35" s="2">
        <v>97176.263529999997</v>
      </c>
      <c r="M35" s="2">
        <v>91422.914599162221</v>
      </c>
      <c r="N35" s="2">
        <v>87564.68115979906</v>
      </c>
      <c r="O35" s="2">
        <v>81656.176942282807</v>
      </c>
      <c r="P35" s="2">
        <v>78869.774873019327</v>
      </c>
      <c r="Q35" s="2">
        <v>78636.657744076248</v>
      </c>
      <c r="R35" s="2">
        <v>77106.892094180497</v>
      </c>
    </row>
    <row r="36" spans="1:18" ht="11.25" customHeight="1" x14ac:dyDescent="0.25">
      <c r="A36" s="57" t="s">
        <v>47</v>
      </c>
      <c r="B36" s="53" t="s">
        <v>48</v>
      </c>
      <c r="C36" s="1">
        <v>133732.82013802408</v>
      </c>
      <c r="D36" s="1">
        <v>131414.37880999999</v>
      </c>
      <c r="E36" s="1">
        <v>129381.66647999999</v>
      </c>
      <c r="F36" s="1">
        <v>124365.21334</v>
      </c>
      <c r="G36" s="1">
        <v>120481.63162999997</v>
      </c>
      <c r="H36" s="1">
        <v>115006.51635760689</v>
      </c>
      <c r="I36" s="1">
        <v>111095.03753000002</v>
      </c>
      <c r="J36" s="1">
        <v>107278.19272000001</v>
      </c>
      <c r="K36" s="1">
        <v>101429.93488999999</v>
      </c>
      <c r="L36" s="1">
        <v>97176.263529999997</v>
      </c>
      <c r="M36" s="1">
        <v>91422.914599162221</v>
      </c>
      <c r="N36" s="1">
        <v>87564.68115979906</v>
      </c>
      <c r="O36" s="1">
        <v>81656.176942282807</v>
      </c>
      <c r="P36" s="1">
        <v>78869.774873019327</v>
      </c>
      <c r="Q36" s="1">
        <v>78636.657744076248</v>
      </c>
      <c r="R36" s="1">
        <v>77106.892094180497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12.324415931442093</v>
      </c>
      <c r="D38" s="2">
        <v>13.39227</v>
      </c>
      <c r="E38" s="2">
        <v>16.483270000000001</v>
      </c>
      <c r="F38" s="2">
        <v>16.456120000000002</v>
      </c>
      <c r="G38" s="2">
        <v>4.1399900000000001</v>
      </c>
      <c r="H38" s="2">
        <v>2.0540775745197664</v>
      </c>
      <c r="I38" s="2">
        <v>4.1231200000000001</v>
      </c>
      <c r="J38" s="2">
        <v>5.1001900000000013</v>
      </c>
      <c r="K38" s="2">
        <v>4.1003699999999998</v>
      </c>
      <c r="L38" s="2">
        <v>2.0865099999999996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12.324415931442093</v>
      </c>
      <c r="D41" s="1">
        <v>13.39227</v>
      </c>
      <c r="E41" s="1">
        <v>16.483270000000001</v>
      </c>
      <c r="F41" s="1">
        <v>16.456120000000002</v>
      </c>
      <c r="G41" s="1">
        <v>4.1399900000000001</v>
      </c>
      <c r="H41" s="1">
        <v>2.0540775745197664</v>
      </c>
      <c r="I41" s="1">
        <v>4.1231200000000001</v>
      </c>
      <c r="J41" s="1">
        <v>5.1001900000000013</v>
      </c>
      <c r="K41" s="1">
        <v>4.1003699999999998</v>
      </c>
      <c r="L41" s="1">
        <v>2.0865099999999996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1.0002899999999997</v>
      </c>
      <c r="K42" s="2">
        <v>1.00024</v>
      </c>
      <c r="L42" s="2">
        <v>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145191.25298438751</v>
      </c>
      <c r="D43" s="2">
        <v>151335.96424999999</v>
      </c>
      <c r="E43" s="2">
        <v>156587.27996000001</v>
      </c>
      <c r="F43" s="2">
        <v>163736.02963</v>
      </c>
      <c r="G43" s="2">
        <v>173160.35912000001</v>
      </c>
      <c r="H43" s="2">
        <v>178037.42962944749</v>
      </c>
      <c r="I43" s="2">
        <v>185545.00292</v>
      </c>
      <c r="J43" s="2">
        <v>191927.65075999999</v>
      </c>
      <c r="K43" s="2">
        <v>190433.18351</v>
      </c>
      <c r="L43" s="2">
        <v>185516.74773999999</v>
      </c>
      <c r="M43" s="2">
        <v>188402.93174389505</v>
      </c>
      <c r="N43" s="2">
        <v>188474.11617613869</v>
      </c>
      <c r="O43" s="2">
        <v>184700.50574499194</v>
      </c>
      <c r="P43" s="2">
        <v>185591.53756746504</v>
      </c>
      <c r="Q43" s="2">
        <v>189752.2965815973</v>
      </c>
      <c r="R43" s="2">
        <v>194869.04639781837</v>
      </c>
    </row>
    <row r="44" spans="1:18" ht="11.25" customHeight="1" x14ac:dyDescent="0.25">
      <c r="A44" s="50" t="s">
        <v>328</v>
      </c>
      <c r="B44" s="51" t="s">
        <v>61</v>
      </c>
      <c r="C44" s="2">
        <v>0.9553832022254839</v>
      </c>
      <c r="D44" s="2">
        <v>0</v>
      </c>
      <c r="E44" s="2">
        <v>0</v>
      </c>
      <c r="F44" s="2">
        <v>0</v>
      </c>
      <c r="G44" s="2">
        <v>0</v>
      </c>
      <c r="H44" s="2">
        <v>9.5541300572886065</v>
      </c>
      <c r="I44" s="2">
        <v>1.9014699999999998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7.6012700000000004</v>
      </c>
      <c r="H45" s="2">
        <v>0</v>
      </c>
      <c r="I45" s="2">
        <v>0</v>
      </c>
      <c r="J45" s="2">
        <v>0</v>
      </c>
      <c r="K45" s="2">
        <v>3.1625399999999999</v>
      </c>
      <c r="L45" s="2">
        <v>3.1622899999999996</v>
      </c>
      <c r="M45" s="2">
        <v>4.2143187167315324</v>
      </c>
      <c r="N45" s="2">
        <v>6.329431839008552</v>
      </c>
      <c r="O45" s="2">
        <v>7.3915171552832524</v>
      </c>
      <c r="P45" s="2">
        <v>8.4440885314024978</v>
      </c>
      <c r="Q45" s="2">
        <v>10.549083233890599</v>
      </c>
      <c r="R45" s="2">
        <v>10.548760997331359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3.1625399999999999</v>
      </c>
      <c r="L46" s="1">
        <v>3.1622899999999996</v>
      </c>
      <c r="M46" s="1">
        <v>4.2143187167315324</v>
      </c>
      <c r="N46" s="1">
        <v>6.329431839008552</v>
      </c>
      <c r="O46" s="1">
        <v>7.3915171552832524</v>
      </c>
      <c r="P46" s="1">
        <v>8.4440885314024978</v>
      </c>
      <c r="Q46" s="1">
        <v>10.549083233890599</v>
      </c>
      <c r="R46" s="1">
        <v>10.548760997331359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7.6012700000000004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378.09315475246376</v>
      </c>
      <c r="D52" s="4">
        <v>461.79337999999996</v>
      </c>
      <c r="E52" s="4">
        <v>465.69943000000001</v>
      </c>
      <c r="F52" s="4">
        <v>513.1807100000002</v>
      </c>
      <c r="G52" s="4">
        <v>546.19504000000006</v>
      </c>
      <c r="H52" s="4">
        <v>628.14350500385694</v>
      </c>
      <c r="I52" s="4">
        <v>762.69556999999998</v>
      </c>
      <c r="J52" s="4">
        <v>848.43590000000006</v>
      </c>
      <c r="K52" s="4">
        <v>909.20744000000013</v>
      </c>
      <c r="L52" s="4">
        <v>1051.6566</v>
      </c>
      <c r="M52" s="4">
        <v>1190.3923055978021</v>
      </c>
      <c r="N52" s="4">
        <v>1252.7283923105028</v>
      </c>
      <c r="O52" s="4">
        <v>1355.7358526375747</v>
      </c>
      <c r="P52" s="4">
        <v>1433.8658720532985</v>
      </c>
      <c r="Q52" s="4">
        <v>1528.681437724975</v>
      </c>
      <c r="R52" s="4">
        <v>1815.293021057792</v>
      </c>
    </row>
    <row r="53" spans="1:18" ht="11.25" customHeight="1" x14ac:dyDescent="0.25">
      <c r="A53" s="48" t="s">
        <v>76</v>
      </c>
      <c r="B53" s="49" t="s">
        <v>77</v>
      </c>
      <c r="C53" s="3">
        <v>378.09315475246376</v>
      </c>
      <c r="D53" s="3">
        <v>461.79337999999996</v>
      </c>
      <c r="E53" s="3">
        <v>465.69943000000001</v>
      </c>
      <c r="F53" s="3">
        <v>513.1807100000002</v>
      </c>
      <c r="G53" s="3">
        <v>546.19504000000006</v>
      </c>
      <c r="H53" s="3">
        <v>628.14350500385694</v>
      </c>
      <c r="I53" s="3">
        <v>762.69556999999998</v>
      </c>
      <c r="J53" s="3">
        <v>848.43590000000006</v>
      </c>
      <c r="K53" s="3">
        <v>909.20744000000013</v>
      </c>
      <c r="L53" s="3">
        <v>1051.6566</v>
      </c>
      <c r="M53" s="3">
        <v>1190.3923055978021</v>
      </c>
      <c r="N53" s="3">
        <v>1252.7283923105028</v>
      </c>
      <c r="O53" s="3">
        <v>1355.7358526375747</v>
      </c>
      <c r="P53" s="3">
        <v>1433.8658720532985</v>
      </c>
      <c r="Q53" s="3">
        <v>1528.681437724975</v>
      </c>
      <c r="R53" s="3">
        <v>1815.293021057792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709.01362409401065</v>
      </c>
      <c r="D61" s="4">
        <v>835.6825399999999</v>
      </c>
      <c r="E61" s="4">
        <v>1109.4792600000001</v>
      </c>
      <c r="F61" s="4">
        <v>1420.1817600000004</v>
      </c>
      <c r="G61" s="4">
        <v>1922.5759700000003</v>
      </c>
      <c r="H61" s="4">
        <v>3187.3812540633735</v>
      </c>
      <c r="I61" s="4">
        <v>5349.6662900000001</v>
      </c>
      <c r="J61" s="4">
        <v>7570.5482400000001</v>
      </c>
      <c r="K61" s="4">
        <v>9747.2566799999986</v>
      </c>
      <c r="L61" s="4">
        <v>11547.435469999999</v>
      </c>
      <c r="M61" s="4">
        <v>13111.077261518185</v>
      </c>
      <c r="N61" s="4">
        <v>13657.227092643385</v>
      </c>
      <c r="O61" s="4">
        <v>14377.748579918039</v>
      </c>
      <c r="P61" s="4">
        <v>13098.360025151345</v>
      </c>
      <c r="Q61" s="4">
        <v>14161.824445299613</v>
      </c>
      <c r="R61" s="4">
        <v>14126.647493077617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709.01362409401065</v>
      </c>
      <c r="D68" s="3">
        <v>835.6825399999999</v>
      </c>
      <c r="E68" s="3">
        <v>1109.4792600000001</v>
      </c>
      <c r="F68" s="3">
        <v>1420.1817600000004</v>
      </c>
      <c r="G68" s="3">
        <v>1922.5759700000003</v>
      </c>
      <c r="H68" s="3">
        <v>3187.3812540633735</v>
      </c>
      <c r="I68" s="3">
        <v>5349.6662900000001</v>
      </c>
      <c r="J68" s="3">
        <v>7570.5482400000001</v>
      </c>
      <c r="K68" s="3">
        <v>9747.2566799999986</v>
      </c>
      <c r="L68" s="3">
        <v>11547.435469999999</v>
      </c>
      <c r="M68" s="3">
        <v>13111.077261518185</v>
      </c>
      <c r="N68" s="3">
        <v>13657.227092643385</v>
      </c>
      <c r="O68" s="3">
        <v>14377.748579918039</v>
      </c>
      <c r="P68" s="3">
        <v>13098.360025151345</v>
      </c>
      <c r="Q68" s="3">
        <v>14161.824445299613</v>
      </c>
      <c r="R68" s="3">
        <v>14126.647493077617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19.001329999999999</v>
      </c>
      <c r="L71" s="2">
        <v>22.424480000000003</v>
      </c>
      <c r="M71" s="2">
        <v>35.158118371944212</v>
      </c>
      <c r="N71" s="2">
        <v>79.177403270978601</v>
      </c>
      <c r="O71" s="2">
        <v>105.09196669008325</v>
      </c>
      <c r="P71" s="2">
        <v>121.04664288247324</v>
      </c>
      <c r="Q71" s="2">
        <v>134.42324057399057</v>
      </c>
      <c r="R71" s="2">
        <v>127.95007500890392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709.01362409401065</v>
      </c>
      <c r="D73" s="2">
        <v>835.6825399999999</v>
      </c>
      <c r="E73" s="2">
        <v>1109.4792600000001</v>
      </c>
      <c r="F73" s="2">
        <v>1420.1817600000004</v>
      </c>
      <c r="G73" s="2">
        <v>1922.5759700000003</v>
      </c>
      <c r="H73" s="2">
        <v>3187.3812540633735</v>
      </c>
      <c r="I73" s="2">
        <v>5349.6662900000001</v>
      </c>
      <c r="J73" s="2">
        <v>7570.5482400000001</v>
      </c>
      <c r="K73" s="2">
        <v>9728.2553499999995</v>
      </c>
      <c r="L73" s="2">
        <v>11525.010989999999</v>
      </c>
      <c r="M73" s="2">
        <v>13075.919143146239</v>
      </c>
      <c r="N73" s="2">
        <v>13578.049689372408</v>
      </c>
      <c r="O73" s="2">
        <v>14272.656613227957</v>
      </c>
      <c r="P73" s="2">
        <v>12977.313382268872</v>
      </c>
      <c r="Q73" s="2">
        <v>14027.401204725622</v>
      </c>
      <c r="R73" s="2">
        <v>13998.697418068712</v>
      </c>
    </row>
    <row r="74" spans="1:18" ht="11.25" customHeight="1" x14ac:dyDescent="0.25">
      <c r="A74" s="52" t="s">
        <v>108</v>
      </c>
      <c r="B74" s="53" t="s">
        <v>109</v>
      </c>
      <c r="C74" s="1">
        <v>58.254518766812119</v>
      </c>
      <c r="D74" s="1">
        <v>65.200770000000006</v>
      </c>
      <c r="E74" s="1">
        <v>158.17945</v>
      </c>
      <c r="F74" s="1">
        <v>240.76044999999999</v>
      </c>
      <c r="G74" s="1">
        <v>304.30212999999998</v>
      </c>
      <c r="H74" s="1">
        <v>573.37619062658268</v>
      </c>
      <c r="I74" s="1">
        <v>876.17357000000004</v>
      </c>
      <c r="J74" s="1">
        <v>1162.6064099999999</v>
      </c>
      <c r="K74" s="1">
        <v>1799.1688199999999</v>
      </c>
      <c r="L74" s="1">
        <v>2236.5176799999999</v>
      </c>
      <c r="M74" s="1">
        <v>2802.4436584698974</v>
      </c>
      <c r="N74" s="1">
        <v>2862.3772941841735</v>
      </c>
      <c r="O74" s="1">
        <v>2819.9982974802156</v>
      </c>
      <c r="P74" s="1">
        <v>2673.3767180331733</v>
      </c>
      <c r="Q74" s="1">
        <v>2654.9104972479072</v>
      </c>
      <c r="R74" s="1">
        <v>2678.2666495917942</v>
      </c>
    </row>
    <row r="75" spans="1:18" ht="11.25" customHeight="1" x14ac:dyDescent="0.25">
      <c r="A75" s="52" t="s">
        <v>340</v>
      </c>
      <c r="B75" s="53" t="s">
        <v>110</v>
      </c>
      <c r="C75" s="1">
        <v>636.38058377139055</v>
      </c>
      <c r="D75" s="1">
        <v>752.48212999999987</v>
      </c>
      <c r="E75" s="1">
        <v>929.69981000000007</v>
      </c>
      <c r="F75" s="1">
        <v>1168.42094</v>
      </c>
      <c r="G75" s="1">
        <v>1599.0743400000001</v>
      </c>
      <c r="H75" s="1">
        <v>2459.2567915875061</v>
      </c>
      <c r="I75" s="1">
        <v>3883.0849600000001</v>
      </c>
      <c r="J75" s="1">
        <v>5785.1316000000006</v>
      </c>
      <c r="K75" s="1">
        <v>7669.2502999999997</v>
      </c>
      <c r="L75" s="1">
        <v>9231.4927299999999</v>
      </c>
      <c r="M75" s="1">
        <v>10235.140768316669</v>
      </c>
      <c r="N75" s="1">
        <v>10703.276255651012</v>
      </c>
      <c r="O75" s="1">
        <v>11440.930949897576</v>
      </c>
      <c r="P75" s="1">
        <v>10299.255285275334</v>
      </c>
      <c r="Q75" s="1">
        <v>11364.107918390187</v>
      </c>
      <c r="R75" s="1">
        <v>11315.964300164616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14.378521555807993</v>
      </c>
      <c r="D77" s="1">
        <v>17.999639999999996</v>
      </c>
      <c r="E77" s="1">
        <v>21.6</v>
      </c>
      <c r="F77" s="1">
        <v>11.00037</v>
      </c>
      <c r="G77" s="1">
        <v>19.1995</v>
      </c>
      <c r="H77" s="1">
        <v>154.74827184928478</v>
      </c>
      <c r="I77" s="1">
        <v>590.40776000000005</v>
      </c>
      <c r="J77" s="1">
        <v>622.81023000000005</v>
      </c>
      <c r="K77" s="1">
        <v>259.83623</v>
      </c>
      <c r="L77" s="1">
        <v>57.000579999999999</v>
      </c>
      <c r="M77" s="1">
        <v>38.334716359672683</v>
      </c>
      <c r="N77" s="1">
        <v>12.396139537223558</v>
      </c>
      <c r="O77" s="1">
        <v>11.727365850166459</v>
      </c>
      <c r="P77" s="1">
        <v>4.6813789603649241</v>
      </c>
      <c r="Q77" s="1">
        <v>8.3827890875278186</v>
      </c>
      <c r="R77" s="1">
        <v>4.4664683123024673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26.01979776168087</v>
      </c>
      <c r="D79" s="4">
        <v>26.875568071804981</v>
      </c>
      <c r="E79" s="4">
        <v>27.42374215444735</v>
      </c>
      <c r="F79" s="4">
        <v>26.849700699340495</v>
      </c>
      <c r="G79" s="4">
        <v>27.661322791484693</v>
      </c>
      <c r="H79" s="4">
        <v>32.046214124863091</v>
      </c>
      <c r="I79" s="4">
        <v>31.271677011159031</v>
      </c>
      <c r="J79" s="4">
        <v>31.133623821657764</v>
      </c>
      <c r="K79" s="4">
        <v>32.071069234571418</v>
      </c>
      <c r="L79" s="4">
        <v>33.497531585163166</v>
      </c>
      <c r="M79" s="4">
        <v>40.280512675776983</v>
      </c>
      <c r="N79" s="4">
        <v>48.585745526931127</v>
      </c>
      <c r="O79" s="4">
        <v>58.222423365401994</v>
      </c>
      <c r="P79" s="4">
        <v>86.49477865780031</v>
      </c>
      <c r="Q79" s="4">
        <v>112.92724665097663</v>
      </c>
      <c r="R79" s="4">
        <v>158.42319165914682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487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3599.0208582186433</v>
      </c>
      <c r="D2" s="30">
        <v>3698.4454703617275</v>
      </c>
      <c r="E2" s="30">
        <v>3737.8552481725969</v>
      </c>
      <c r="F2" s="30">
        <v>3825.2158617687455</v>
      </c>
      <c r="G2" s="30">
        <v>3876.3236443893893</v>
      </c>
      <c r="H2" s="30">
        <v>3969.5850034419855</v>
      </c>
      <c r="I2" s="30">
        <v>3881.6399366030801</v>
      </c>
      <c r="J2" s="30">
        <v>3747.5071046893381</v>
      </c>
      <c r="K2" s="30">
        <v>3841.3012387970443</v>
      </c>
      <c r="L2" s="30">
        <v>3803.3049499214221</v>
      </c>
      <c r="M2" s="30">
        <v>3857.4515197356664</v>
      </c>
      <c r="N2" s="30">
        <v>3862.1964119155768</v>
      </c>
      <c r="O2" s="30">
        <v>3774.0031403995627</v>
      </c>
      <c r="P2" s="30">
        <v>3715.0069965594007</v>
      </c>
      <c r="Q2" s="30">
        <v>3812.5670213358881</v>
      </c>
      <c r="R2" s="30">
        <v>3846.2324936312471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3597.5629451993445</v>
      </c>
      <c r="D21" s="4">
        <v>3696.8806371086193</v>
      </c>
      <c r="E21" s="4">
        <v>3732.9300304804879</v>
      </c>
      <c r="F21" s="4">
        <v>3817.9659407638601</v>
      </c>
      <c r="G21" s="4">
        <v>3868.9043471898162</v>
      </c>
      <c r="H21" s="4">
        <v>3953.8752258853401</v>
      </c>
      <c r="I21" s="4">
        <v>3857.8301317439573</v>
      </c>
      <c r="J21" s="4">
        <v>3713.1304218143614</v>
      </c>
      <c r="K21" s="4">
        <v>3779.1117677021289</v>
      </c>
      <c r="L21" s="4">
        <v>3723.2672240757356</v>
      </c>
      <c r="M21" s="4">
        <v>3753.3146313601342</v>
      </c>
      <c r="N21" s="4">
        <v>3754.0480649743554</v>
      </c>
      <c r="O21" s="4">
        <v>3664.3713251935646</v>
      </c>
      <c r="P21" s="4">
        <v>3611.8871360401554</v>
      </c>
      <c r="Q21" s="4">
        <v>3711.7011949613484</v>
      </c>
      <c r="R21" s="4">
        <v>3738.5459901993549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3597.5629451993445</v>
      </c>
      <c r="D30" s="3">
        <v>3696.8806371086193</v>
      </c>
      <c r="E30" s="3">
        <v>3732.9300304804879</v>
      </c>
      <c r="F30" s="3">
        <v>3817.9659407638601</v>
      </c>
      <c r="G30" s="3">
        <v>3868.9043471898162</v>
      </c>
      <c r="H30" s="3">
        <v>3953.8752258853401</v>
      </c>
      <c r="I30" s="3">
        <v>3857.8301317439573</v>
      </c>
      <c r="J30" s="3">
        <v>3713.1304218143614</v>
      </c>
      <c r="K30" s="3">
        <v>3779.1117677021289</v>
      </c>
      <c r="L30" s="3">
        <v>3723.2672240757356</v>
      </c>
      <c r="M30" s="3">
        <v>3753.3146313601342</v>
      </c>
      <c r="N30" s="3">
        <v>3754.0480649743554</v>
      </c>
      <c r="O30" s="3">
        <v>3664.3713251935646</v>
      </c>
      <c r="P30" s="3">
        <v>3611.8871360401554</v>
      </c>
      <c r="Q30" s="3">
        <v>3711.7011949613484</v>
      </c>
      <c r="R30" s="3">
        <v>3738.5459901993549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3597.3920056428315</v>
      </c>
      <c r="D35" s="2">
        <v>3696.6817562777196</v>
      </c>
      <c r="E35" s="2">
        <v>3732.6981779433136</v>
      </c>
      <c r="F35" s="2">
        <v>3817.7432435051442</v>
      </c>
      <c r="G35" s="2">
        <v>3868.87741010939</v>
      </c>
      <c r="H35" s="2">
        <v>3953.8612470066305</v>
      </c>
      <c r="I35" s="2">
        <v>3857.7979015123201</v>
      </c>
      <c r="J35" s="2">
        <v>3713.0885172564545</v>
      </c>
      <c r="K35" s="2">
        <v>3779.0716213150777</v>
      </c>
      <c r="L35" s="2">
        <v>3723.2452368422619</v>
      </c>
      <c r="M35" s="2">
        <v>3753.3146313601342</v>
      </c>
      <c r="N35" s="2">
        <v>3754.0480649743554</v>
      </c>
      <c r="O35" s="2">
        <v>3664.3713251935646</v>
      </c>
      <c r="P35" s="2">
        <v>3611.8871360401554</v>
      </c>
      <c r="Q35" s="2">
        <v>3711.7011949613484</v>
      </c>
      <c r="R35" s="2">
        <v>3738.5459901993549</v>
      </c>
    </row>
    <row r="36" spans="1:18" ht="11.25" customHeight="1" x14ac:dyDescent="0.25">
      <c r="A36" s="57" t="s">
        <v>47</v>
      </c>
      <c r="B36" s="53" t="s">
        <v>48</v>
      </c>
      <c r="C36" s="1">
        <v>3597.3920056428315</v>
      </c>
      <c r="D36" s="1">
        <v>3696.6817562777196</v>
      </c>
      <c r="E36" s="1">
        <v>3732.6981779433136</v>
      </c>
      <c r="F36" s="1">
        <v>3817.7432435051442</v>
      </c>
      <c r="G36" s="1">
        <v>3868.87741010939</v>
      </c>
      <c r="H36" s="1">
        <v>3953.8612470066305</v>
      </c>
      <c r="I36" s="1">
        <v>3857.7979015123201</v>
      </c>
      <c r="J36" s="1">
        <v>3713.0885172564545</v>
      </c>
      <c r="K36" s="1">
        <v>3779.0716213150777</v>
      </c>
      <c r="L36" s="1">
        <v>3723.2452368422619</v>
      </c>
      <c r="M36" s="1">
        <v>3753.3146313601342</v>
      </c>
      <c r="N36" s="1">
        <v>3754.0480649743554</v>
      </c>
      <c r="O36" s="1">
        <v>3664.3713251935646</v>
      </c>
      <c r="P36" s="1">
        <v>3611.8871360401554</v>
      </c>
      <c r="Q36" s="1">
        <v>3711.7011949613484</v>
      </c>
      <c r="R36" s="1">
        <v>3738.5459901993549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0.17093955651329223</v>
      </c>
      <c r="D38" s="2">
        <v>0.19888083089953854</v>
      </c>
      <c r="E38" s="2">
        <v>0.2318525371743646</v>
      </c>
      <c r="F38" s="2">
        <v>0.22269725871615181</v>
      </c>
      <c r="G38" s="2">
        <v>2.6937080426465997E-2</v>
      </c>
      <c r="H38" s="2">
        <v>1.3978878709708804E-2</v>
      </c>
      <c r="I38" s="2">
        <v>3.223023163707673E-2</v>
      </c>
      <c r="J38" s="2">
        <v>4.1904557906875785E-2</v>
      </c>
      <c r="K38" s="2">
        <v>4.0146387051252883E-2</v>
      </c>
      <c r="L38" s="2">
        <v>2.1987233473824957E-2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0.17093955651329223</v>
      </c>
      <c r="D41" s="1">
        <v>0.19888083089953854</v>
      </c>
      <c r="E41" s="1">
        <v>0.2318525371743646</v>
      </c>
      <c r="F41" s="1">
        <v>0.22269725871615181</v>
      </c>
      <c r="G41" s="1">
        <v>2.6937080426465997E-2</v>
      </c>
      <c r="H41" s="1">
        <v>1.3978878709708804E-2</v>
      </c>
      <c r="I41" s="1">
        <v>3.223023163707673E-2</v>
      </c>
      <c r="J41" s="1">
        <v>4.1904557906875785E-2</v>
      </c>
      <c r="K41" s="1">
        <v>4.0146387051252883E-2</v>
      </c>
      <c r="L41" s="1">
        <v>2.1987233473824957E-2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1.457913019298791</v>
      </c>
      <c r="D61" s="4">
        <v>1.5648332531079709</v>
      </c>
      <c r="E61" s="4">
        <v>4.9252176921092579</v>
      </c>
      <c r="F61" s="4">
        <v>7.2499210048852714</v>
      </c>
      <c r="G61" s="4">
        <v>7.4192971995732782</v>
      </c>
      <c r="H61" s="4">
        <v>15.709777556645447</v>
      </c>
      <c r="I61" s="4">
        <v>23.809804859122867</v>
      </c>
      <c r="J61" s="4">
        <v>34.37668287497695</v>
      </c>
      <c r="K61" s="4">
        <v>62.189471094915497</v>
      </c>
      <c r="L61" s="4">
        <v>80.037725845686737</v>
      </c>
      <c r="M61" s="4">
        <v>104.13688837553208</v>
      </c>
      <c r="N61" s="4">
        <v>108.14834694122135</v>
      </c>
      <c r="O61" s="4">
        <v>109.63181520599805</v>
      </c>
      <c r="P61" s="4">
        <v>103.11986051924517</v>
      </c>
      <c r="Q61" s="4">
        <v>100.86582637453988</v>
      </c>
      <c r="R61" s="4">
        <v>107.68650343189209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1.457913019298791</v>
      </c>
      <c r="D68" s="3">
        <v>1.5648332531079709</v>
      </c>
      <c r="E68" s="3">
        <v>4.9252176921092579</v>
      </c>
      <c r="F68" s="3">
        <v>7.2499210048852714</v>
      </c>
      <c r="G68" s="3">
        <v>7.4192971995732782</v>
      </c>
      <c r="H68" s="3">
        <v>15.709777556645447</v>
      </c>
      <c r="I68" s="3">
        <v>23.809804859122867</v>
      </c>
      <c r="J68" s="3">
        <v>34.37668287497695</v>
      </c>
      <c r="K68" s="3">
        <v>62.189471094915497</v>
      </c>
      <c r="L68" s="3">
        <v>80.037725845686737</v>
      </c>
      <c r="M68" s="3">
        <v>104.13688837553208</v>
      </c>
      <c r="N68" s="3">
        <v>108.14834694122135</v>
      </c>
      <c r="O68" s="3">
        <v>109.63181520599805</v>
      </c>
      <c r="P68" s="3">
        <v>103.11986051924517</v>
      </c>
      <c r="Q68" s="3">
        <v>100.86582637453988</v>
      </c>
      <c r="R68" s="3">
        <v>107.68650343189209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1.457913019298791</v>
      </c>
      <c r="D73" s="2">
        <v>1.5648332531079709</v>
      </c>
      <c r="E73" s="2">
        <v>4.9252176921092579</v>
      </c>
      <c r="F73" s="2">
        <v>7.2499210048852714</v>
      </c>
      <c r="G73" s="2">
        <v>7.4192971995732782</v>
      </c>
      <c r="H73" s="2">
        <v>15.709777556645447</v>
      </c>
      <c r="I73" s="2">
        <v>23.809804859122867</v>
      </c>
      <c r="J73" s="2">
        <v>34.37668287497695</v>
      </c>
      <c r="K73" s="2">
        <v>62.189471094915497</v>
      </c>
      <c r="L73" s="2">
        <v>80.037725845686737</v>
      </c>
      <c r="M73" s="2">
        <v>104.13688837553208</v>
      </c>
      <c r="N73" s="2">
        <v>108.14834694122135</v>
      </c>
      <c r="O73" s="2">
        <v>109.63181520599805</v>
      </c>
      <c r="P73" s="2">
        <v>103.11986051924517</v>
      </c>
      <c r="Q73" s="2">
        <v>100.86582637453988</v>
      </c>
      <c r="R73" s="2">
        <v>107.68650343189209</v>
      </c>
    </row>
    <row r="74" spans="1:18" ht="11.25" customHeight="1" x14ac:dyDescent="0.25">
      <c r="A74" s="52" t="s">
        <v>108</v>
      </c>
      <c r="B74" s="53" t="s">
        <v>109</v>
      </c>
      <c r="C74" s="1">
        <v>1.457913019298791</v>
      </c>
      <c r="D74" s="1">
        <v>1.5648332531079709</v>
      </c>
      <c r="E74" s="1">
        <v>4.9252176921092579</v>
      </c>
      <c r="F74" s="1">
        <v>7.2499210048852714</v>
      </c>
      <c r="G74" s="1">
        <v>7.4192971995732782</v>
      </c>
      <c r="H74" s="1">
        <v>15.709777556645447</v>
      </c>
      <c r="I74" s="1">
        <v>23.809804859122867</v>
      </c>
      <c r="J74" s="1">
        <v>34.37668287497695</v>
      </c>
      <c r="K74" s="1">
        <v>62.189471094915497</v>
      </c>
      <c r="L74" s="1">
        <v>80.037725845686737</v>
      </c>
      <c r="M74" s="1">
        <v>104.13688837553208</v>
      </c>
      <c r="N74" s="1">
        <v>108.14834694122135</v>
      </c>
      <c r="O74" s="1">
        <v>109.63181520599805</v>
      </c>
      <c r="P74" s="1">
        <v>103.11986051924517</v>
      </c>
      <c r="Q74" s="1">
        <v>100.86582637453988</v>
      </c>
      <c r="R74" s="1">
        <v>107.68650343189209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486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172346.78641078161</v>
      </c>
      <c r="D2" s="30">
        <v>174032.29372763255</v>
      </c>
      <c r="E2" s="30">
        <v>176453.51270746606</v>
      </c>
      <c r="F2" s="30">
        <v>175653.48376598803</v>
      </c>
      <c r="G2" s="30">
        <v>177741.72340588711</v>
      </c>
      <c r="H2" s="30">
        <v>175763.71473177872</v>
      </c>
      <c r="I2" s="30">
        <v>179592.38325801445</v>
      </c>
      <c r="J2" s="30">
        <v>180381.09324949974</v>
      </c>
      <c r="K2" s="30">
        <v>178078.93272178565</v>
      </c>
      <c r="L2" s="30">
        <v>177182.98477345274</v>
      </c>
      <c r="M2" s="30">
        <v>173451.3801165311</v>
      </c>
      <c r="N2" s="30">
        <v>171666.88936674775</v>
      </c>
      <c r="O2" s="30">
        <v>167148.6511929337</v>
      </c>
      <c r="P2" s="30">
        <v>165962.15462984299</v>
      </c>
      <c r="Q2" s="30">
        <v>170829.46667129634</v>
      </c>
      <c r="R2" s="30">
        <v>172605.06339857331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171783.25305686184</v>
      </c>
      <c r="D21" s="4">
        <v>173372.19613747991</v>
      </c>
      <c r="E21" s="4">
        <v>175640.25251468224</v>
      </c>
      <c r="F21" s="4">
        <v>174682.48730793514</v>
      </c>
      <c r="G21" s="4">
        <v>176493.82783922661</v>
      </c>
      <c r="H21" s="4">
        <v>173784.63073957959</v>
      </c>
      <c r="I21" s="4">
        <v>176543.26580836668</v>
      </c>
      <c r="J21" s="4">
        <v>176258.55511651863</v>
      </c>
      <c r="K21" s="4">
        <v>172687.69447178522</v>
      </c>
      <c r="L21" s="4">
        <v>170579.86567425961</v>
      </c>
      <c r="M21" s="4">
        <v>165817.72207661916</v>
      </c>
      <c r="N21" s="4">
        <v>163688.75548902285</v>
      </c>
      <c r="O21" s="4">
        <v>158670.46415144173</v>
      </c>
      <c r="P21" s="4">
        <v>158088.98253813837</v>
      </c>
      <c r="Q21" s="4">
        <v>162293.39557525306</v>
      </c>
      <c r="R21" s="4">
        <v>163944.47197492229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171783.25305686184</v>
      </c>
      <c r="D30" s="3">
        <v>173372.19613747991</v>
      </c>
      <c r="E30" s="3">
        <v>175640.25251468224</v>
      </c>
      <c r="F30" s="3">
        <v>174682.48730793514</v>
      </c>
      <c r="G30" s="3">
        <v>176493.82783922661</v>
      </c>
      <c r="H30" s="3">
        <v>173784.63073957959</v>
      </c>
      <c r="I30" s="3">
        <v>176543.26580836668</v>
      </c>
      <c r="J30" s="3">
        <v>176258.55511651863</v>
      </c>
      <c r="K30" s="3">
        <v>172687.69447178522</v>
      </c>
      <c r="L30" s="3">
        <v>170579.86567425961</v>
      </c>
      <c r="M30" s="3">
        <v>165817.72207661916</v>
      </c>
      <c r="N30" s="3">
        <v>163688.75548902285</v>
      </c>
      <c r="O30" s="3">
        <v>158670.46415144173</v>
      </c>
      <c r="P30" s="3">
        <v>158088.98253813837</v>
      </c>
      <c r="Q30" s="3">
        <v>162293.39557525306</v>
      </c>
      <c r="R30" s="3">
        <v>163944.47197492229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3506.1885406744741</v>
      </c>
      <c r="D34" s="2">
        <v>3683.2904358386495</v>
      </c>
      <c r="E34" s="2">
        <v>3890.7813378649043</v>
      </c>
      <c r="F34" s="2">
        <v>4027.2907528823816</v>
      </c>
      <c r="G34" s="2">
        <v>4342.7103789334278</v>
      </c>
      <c r="H34" s="2">
        <v>4474.4282060885171</v>
      </c>
      <c r="I34" s="2">
        <v>4616.0616358767738</v>
      </c>
      <c r="J34" s="2">
        <v>4572.7377087843952</v>
      </c>
      <c r="K34" s="2">
        <v>4715.5735441137267</v>
      </c>
      <c r="L34" s="2">
        <v>4951.7865413812524</v>
      </c>
      <c r="M34" s="2">
        <v>4990.9702053393112</v>
      </c>
      <c r="N34" s="2">
        <v>5187.8521779624325</v>
      </c>
      <c r="O34" s="2">
        <v>5162.358709835853</v>
      </c>
      <c r="P34" s="2">
        <v>5477.243309552221</v>
      </c>
      <c r="Q34" s="2">
        <v>5524.0880805934867</v>
      </c>
      <c r="R34" s="2">
        <v>5582.5750553734015</v>
      </c>
    </row>
    <row r="35" spans="1:18" ht="11.25" customHeight="1" x14ac:dyDescent="0.25">
      <c r="A35" s="50" t="s">
        <v>324</v>
      </c>
      <c r="B35" s="51" t="s">
        <v>325</v>
      </c>
      <c r="C35" s="2">
        <v>125325.539504624</v>
      </c>
      <c r="D35" s="2">
        <v>123176.18686076388</v>
      </c>
      <c r="E35" s="2">
        <v>121420.89333595196</v>
      </c>
      <c r="F35" s="2">
        <v>116584.13643184119</v>
      </c>
      <c r="G35" s="2">
        <v>112988.74395794827</v>
      </c>
      <c r="H35" s="2">
        <v>107685.36297115742</v>
      </c>
      <c r="I35" s="2">
        <v>104108.4306271653</v>
      </c>
      <c r="J35" s="2">
        <v>100646.27911162644</v>
      </c>
      <c r="K35" s="2">
        <v>95014.161213218569</v>
      </c>
      <c r="L35" s="2">
        <v>91032.782182462048</v>
      </c>
      <c r="M35" s="2">
        <v>85448.474755075003</v>
      </c>
      <c r="N35" s="2">
        <v>81758.4344969292</v>
      </c>
      <c r="O35" s="2">
        <v>76110.884289965383</v>
      </c>
      <c r="P35" s="2">
        <v>73470.251270507171</v>
      </c>
      <c r="Q35" s="2">
        <v>73224.059172622539</v>
      </c>
      <c r="R35" s="2">
        <v>71709.730709964031</v>
      </c>
    </row>
    <row r="36" spans="1:18" ht="11.25" customHeight="1" x14ac:dyDescent="0.25">
      <c r="A36" s="57" t="s">
        <v>47</v>
      </c>
      <c r="B36" s="53" t="s">
        <v>48</v>
      </c>
      <c r="C36" s="1">
        <v>125325.539504624</v>
      </c>
      <c r="D36" s="1">
        <v>123176.18686076388</v>
      </c>
      <c r="E36" s="1">
        <v>121420.89333595196</v>
      </c>
      <c r="F36" s="1">
        <v>116584.13643184119</v>
      </c>
      <c r="G36" s="1">
        <v>112988.74395794827</v>
      </c>
      <c r="H36" s="1">
        <v>107685.36297115742</v>
      </c>
      <c r="I36" s="1">
        <v>104108.4306271653</v>
      </c>
      <c r="J36" s="1">
        <v>100646.27911162644</v>
      </c>
      <c r="K36" s="1">
        <v>95014.161213218569</v>
      </c>
      <c r="L36" s="1">
        <v>91032.782182462048</v>
      </c>
      <c r="M36" s="1">
        <v>85448.474755075003</v>
      </c>
      <c r="N36" s="1">
        <v>81758.4344969292</v>
      </c>
      <c r="O36" s="1">
        <v>76110.884289965383</v>
      </c>
      <c r="P36" s="1">
        <v>73470.251270507171</v>
      </c>
      <c r="Q36" s="1">
        <v>73224.059172622539</v>
      </c>
      <c r="R36" s="1">
        <v>71709.730709964031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11.846978278231097</v>
      </c>
      <c r="D38" s="2">
        <v>12.99448527799021</v>
      </c>
      <c r="E38" s="2">
        <v>15.804800911340269</v>
      </c>
      <c r="F38" s="2">
        <v>15.647480506571801</v>
      </c>
      <c r="G38" s="2">
        <v>3.7941626613421269</v>
      </c>
      <c r="H38" s="2">
        <v>1.8684087787582306</v>
      </c>
      <c r="I38" s="2">
        <v>3.7028599814481953</v>
      </c>
      <c r="J38" s="2">
        <v>4.5793114842145366</v>
      </c>
      <c r="K38" s="2">
        <v>3.6787361518689718</v>
      </c>
      <c r="L38" s="2">
        <v>1.8748550150761349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11.846978278231097</v>
      </c>
      <c r="D41" s="1">
        <v>12.99448527799021</v>
      </c>
      <c r="E41" s="1">
        <v>15.804800911340269</v>
      </c>
      <c r="F41" s="1">
        <v>15.647480506571801</v>
      </c>
      <c r="G41" s="1">
        <v>3.7941626613421269</v>
      </c>
      <c r="H41" s="1">
        <v>1.8684087787582306</v>
      </c>
      <c r="I41" s="1">
        <v>3.7028599814481953</v>
      </c>
      <c r="J41" s="1">
        <v>4.5793114842145366</v>
      </c>
      <c r="K41" s="1">
        <v>3.6787361518689718</v>
      </c>
      <c r="L41" s="1">
        <v>1.8748550150761349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0.29128360696011402</v>
      </c>
      <c r="K42" s="2">
        <v>0.33064792712169994</v>
      </c>
      <c r="L42" s="2">
        <v>0.3642932761428973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42939.573802317071</v>
      </c>
      <c r="D43" s="2">
        <v>46499.724355599406</v>
      </c>
      <c r="E43" s="2">
        <v>50312.773039954052</v>
      </c>
      <c r="F43" s="2">
        <v>54055.412642705007</v>
      </c>
      <c r="G43" s="2">
        <v>59155.630372992855</v>
      </c>
      <c r="H43" s="2">
        <v>61620.838344011383</v>
      </c>
      <c r="I43" s="2">
        <v>67814.598494772494</v>
      </c>
      <c r="J43" s="2">
        <v>71034.667701016617</v>
      </c>
      <c r="K43" s="2">
        <v>72952.485752486493</v>
      </c>
      <c r="L43" s="2">
        <v>74591.574461578333</v>
      </c>
      <c r="M43" s="2">
        <v>75376.430289729891</v>
      </c>
      <c r="N43" s="2">
        <v>76739.624169682778</v>
      </c>
      <c r="O43" s="2">
        <v>77393.937308746274</v>
      </c>
      <c r="P43" s="2">
        <v>79137.940661221306</v>
      </c>
      <c r="Q43" s="2">
        <v>83540.608833686958</v>
      </c>
      <c r="R43" s="2">
        <v>86647.544228327984</v>
      </c>
    </row>
    <row r="44" spans="1:18" ht="11.25" customHeight="1" x14ac:dyDescent="0.25">
      <c r="A44" s="50" t="s">
        <v>328</v>
      </c>
      <c r="B44" s="51" t="s">
        <v>61</v>
      </c>
      <c r="C44" s="2">
        <v>0.1042309680721076</v>
      </c>
      <c r="D44" s="2">
        <v>0</v>
      </c>
      <c r="E44" s="2">
        <v>0</v>
      </c>
      <c r="F44" s="2">
        <v>0</v>
      </c>
      <c r="G44" s="2">
        <v>0</v>
      </c>
      <c r="H44" s="2">
        <v>2.1328095435133489</v>
      </c>
      <c r="I44" s="2">
        <v>0.47219057062594699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2.9489666907162526</v>
      </c>
      <c r="H45" s="2">
        <v>0</v>
      </c>
      <c r="I45" s="2">
        <v>0</v>
      </c>
      <c r="J45" s="2">
        <v>0</v>
      </c>
      <c r="K45" s="2">
        <v>1.4645778874398514</v>
      </c>
      <c r="L45" s="2">
        <v>1.4833405467363217</v>
      </c>
      <c r="M45" s="2">
        <v>1.8468264749432983</v>
      </c>
      <c r="N45" s="2">
        <v>2.8446444484539866</v>
      </c>
      <c r="O45" s="2">
        <v>3.2838428942253715</v>
      </c>
      <c r="P45" s="2">
        <v>3.5472968576710611</v>
      </c>
      <c r="Q45" s="2">
        <v>4.6394883500673263</v>
      </c>
      <c r="R45" s="2">
        <v>4.6219812568836769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1.4645778874398514</v>
      </c>
      <c r="L46" s="1">
        <v>1.4833405467363217</v>
      </c>
      <c r="M46" s="1">
        <v>1.8468264749432983</v>
      </c>
      <c r="N46" s="1">
        <v>2.8446444484539866</v>
      </c>
      <c r="O46" s="1">
        <v>3.2838428942253715</v>
      </c>
      <c r="P46" s="1">
        <v>3.5472968576710611</v>
      </c>
      <c r="Q46" s="1">
        <v>4.6394883500673263</v>
      </c>
      <c r="R46" s="1">
        <v>4.6219812568836769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2.9489666907162526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299.23503055384805</v>
      </c>
      <c r="D52" s="4">
        <v>343.43232990593089</v>
      </c>
      <c r="E52" s="4">
        <v>342.0203971876756</v>
      </c>
      <c r="F52" s="4">
        <v>334.43855311542688</v>
      </c>
      <c r="G52" s="4">
        <v>347.08291092452572</v>
      </c>
      <c r="H52" s="4">
        <v>420.67141840681597</v>
      </c>
      <c r="I52" s="4">
        <v>477.0840985295909</v>
      </c>
      <c r="J52" s="4">
        <v>532.35946755085251</v>
      </c>
      <c r="K52" s="4">
        <v>576.98654079983078</v>
      </c>
      <c r="L52" s="4">
        <v>657.23895515412744</v>
      </c>
      <c r="M52" s="4">
        <v>740.52516144508434</v>
      </c>
      <c r="N52" s="4">
        <v>760.33069394355846</v>
      </c>
      <c r="O52" s="4">
        <v>806.7457478462328</v>
      </c>
      <c r="P52" s="4">
        <v>867.07674456623772</v>
      </c>
      <c r="Q52" s="4">
        <v>937.21769554635966</v>
      </c>
      <c r="R52" s="4">
        <v>981.21777540791709</v>
      </c>
    </row>
    <row r="53" spans="1:18" ht="11.25" customHeight="1" x14ac:dyDescent="0.25">
      <c r="A53" s="48" t="s">
        <v>76</v>
      </c>
      <c r="B53" s="49" t="s">
        <v>77</v>
      </c>
      <c r="C53" s="3">
        <v>299.23503055384805</v>
      </c>
      <c r="D53" s="3">
        <v>343.43232990593089</v>
      </c>
      <c r="E53" s="3">
        <v>342.0203971876756</v>
      </c>
      <c r="F53" s="3">
        <v>334.43855311542688</v>
      </c>
      <c r="G53" s="3">
        <v>347.08291092452572</v>
      </c>
      <c r="H53" s="3">
        <v>420.67141840681597</v>
      </c>
      <c r="I53" s="3">
        <v>477.0840985295909</v>
      </c>
      <c r="J53" s="3">
        <v>532.35946755085251</v>
      </c>
      <c r="K53" s="3">
        <v>576.98654079983078</v>
      </c>
      <c r="L53" s="3">
        <v>657.23895515412744</v>
      </c>
      <c r="M53" s="3">
        <v>740.52516144508434</v>
      </c>
      <c r="N53" s="3">
        <v>760.33069394355846</v>
      </c>
      <c r="O53" s="3">
        <v>806.7457478462328</v>
      </c>
      <c r="P53" s="3">
        <v>867.07674456623772</v>
      </c>
      <c r="Q53" s="3">
        <v>937.21769554635966</v>
      </c>
      <c r="R53" s="3">
        <v>981.21777540791709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264.29832336592887</v>
      </c>
      <c r="D61" s="4">
        <v>316.66526024673544</v>
      </c>
      <c r="E61" s="4">
        <v>471.23979559613241</v>
      </c>
      <c r="F61" s="4">
        <v>636.55570284226997</v>
      </c>
      <c r="G61" s="4">
        <v>900.80943443504702</v>
      </c>
      <c r="H61" s="4">
        <v>1558.408731506509</v>
      </c>
      <c r="I61" s="4">
        <v>2572.0146261447553</v>
      </c>
      <c r="J61" s="4">
        <v>3590.1504628889379</v>
      </c>
      <c r="K61" s="4">
        <v>4813.7222275454496</v>
      </c>
      <c r="L61" s="4">
        <v>5944.8276739892672</v>
      </c>
      <c r="M61" s="4">
        <v>6889.8188453380553</v>
      </c>
      <c r="N61" s="4">
        <v>7208.0235679259358</v>
      </c>
      <c r="O61" s="4">
        <v>7654.8053233900164</v>
      </c>
      <c r="P61" s="4">
        <v>6976.0539019870776</v>
      </c>
      <c r="Q61" s="4">
        <v>7544.5269306463151</v>
      </c>
      <c r="R61" s="4">
        <v>7588.868591331925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264.29832336592887</v>
      </c>
      <c r="D68" s="3">
        <v>316.66526024673544</v>
      </c>
      <c r="E68" s="3">
        <v>471.23979559613241</v>
      </c>
      <c r="F68" s="3">
        <v>636.55570284226997</v>
      </c>
      <c r="G68" s="3">
        <v>900.80943443504702</v>
      </c>
      <c r="H68" s="3">
        <v>1558.408731506509</v>
      </c>
      <c r="I68" s="3">
        <v>2572.0146261447553</v>
      </c>
      <c r="J68" s="3">
        <v>3590.1504628889379</v>
      </c>
      <c r="K68" s="3">
        <v>4813.7222275454496</v>
      </c>
      <c r="L68" s="3">
        <v>5944.8276739892672</v>
      </c>
      <c r="M68" s="3">
        <v>6889.8188453380553</v>
      </c>
      <c r="N68" s="3">
        <v>7208.0235679259358</v>
      </c>
      <c r="O68" s="3">
        <v>7654.8053233900164</v>
      </c>
      <c r="P68" s="3">
        <v>6976.0539019870776</v>
      </c>
      <c r="Q68" s="3">
        <v>7544.5269306463151</v>
      </c>
      <c r="R68" s="3">
        <v>7588.868591331925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3.4479304828400927</v>
      </c>
      <c r="L71" s="2">
        <v>4.8762832488608643</v>
      </c>
      <c r="M71" s="2">
        <v>14.385467800584792</v>
      </c>
      <c r="N71" s="2">
        <v>24.51435988976144</v>
      </c>
      <c r="O71" s="2">
        <v>40.946008017110707</v>
      </c>
      <c r="P71" s="2">
        <v>50.586994906092734</v>
      </c>
      <c r="Q71" s="2">
        <v>57.266348918606283</v>
      </c>
      <c r="R71" s="2">
        <v>51.599980668448353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264.29832336592887</v>
      </c>
      <c r="D73" s="2">
        <v>316.66526024673544</v>
      </c>
      <c r="E73" s="2">
        <v>471.23979559613241</v>
      </c>
      <c r="F73" s="2">
        <v>636.55570284226997</v>
      </c>
      <c r="G73" s="2">
        <v>900.80943443504702</v>
      </c>
      <c r="H73" s="2">
        <v>1558.408731506509</v>
      </c>
      <c r="I73" s="2">
        <v>2572.0146261447553</v>
      </c>
      <c r="J73" s="2">
        <v>3590.1504628889379</v>
      </c>
      <c r="K73" s="2">
        <v>4810.2742970626095</v>
      </c>
      <c r="L73" s="2">
        <v>5939.9513907404062</v>
      </c>
      <c r="M73" s="2">
        <v>6875.4333775374707</v>
      </c>
      <c r="N73" s="2">
        <v>7183.5092080361746</v>
      </c>
      <c r="O73" s="2">
        <v>7613.8593153729053</v>
      </c>
      <c r="P73" s="2">
        <v>6925.466907080985</v>
      </c>
      <c r="Q73" s="2">
        <v>7487.260581727709</v>
      </c>
      <c r="R73" s="2">
        <v>7537.2686106634765</v>
      </c>
    </row>
    <row r="74" spans="1:18" ht="11.25" customHeight="1" x14ac:dyDescent="0.25">
      <c r="A74" s="52" t="s">
        <v>108</v>
      </c>
      <c r="B74" s="53" t="s">
        <v>109</v>
      </c>
      <c r="C74" s="1">
        <v>52.247570191135594</v>
      </c>
      <c r="D74" s="1">
        <v>59.488921097989191</v>
      </c>
      <c r="E74" s="1">
        <v>148.15054934718768</v>
      </c>
      <c r="F74" s="1">
        <v>222.92597334103323</v>
      </c>
      <c r="G74" s="1">
        <v>288.06106657195625</v>
      </c>
      <c r="H74" s="1">
        <v>542.10175290274856</v>
      </c>
      <c r="I74" s="1">
        <v>830.79866883675538</v>
      </c>
      <c r="J74" s="1">
        <v>1098.7460361546723</v>
      </c>
      <c r="K74" s="1">
        <v>1691.1295143839816</v>
      </c>
      <c r="L74" s="1">
        <v>2102.3825357438559</v>
      </c>
      <c r="M74" s="1">
        <v>2635.1478570926092</v>
      </c>
      <c r="N74" s="1">
        <v>2691.9973131647262</v>
      </c>
      <c r="O74" s="1">
        <v>2650.8647026867607</v>
      </c>
      <c r="P74" s="1">
        <v>2512.747324949265</v>
      </c>
      <c r="Q74" s="1">
        <v>2501.2723647564635</v>
      </c>
      <c r="R74" s="1">
        <v>2515.482510777184</v>
      </c>
    </row>
    <row r="75" spans="1:18" ht="11.25" customHeight="1" x14ac:dyDescent="0.25">
      <c r="A75" s="52" t="s">
        <v>340</v>
      </c>
      <c r="B75" s="53" t="s">
        <v>110</v>
      </c>
      <c r="C75" s="1">
        <v>208.4184183400539</v>
      </c>
      <c r="D75" s="1">
        <v>252.03826377998396</v>
      </c>
      <c r="E75" s="1">
        <v>316.42632626463637</v>
      </c>
      <c r="F75" s="1">
        <v>409.97034184828976</v>
      </c>
      <c r="G75" s="1">
        <v>605.62340844067899</v>
      </c>
      <c r="H75" s="1">
        <v>956.21561581039668</v>
      </c>
      <c r="I75" s="1">
        <v>1507.5637578091807</v>
      </c>
      <c r="J75" s="1">
        <v>2237.4084137658328</v>
      </c>
      <c r="K75" s="1">
        <v>3011.6124692074259</v>
      </c>
      <c r="L75" s="1">
        <v>3812.7778731351436</v>
      </c>
      <c r="M75" s="1">
        <v>4223.7790370213752</v>
      </c>
      <c r="N75" s="1">
        <v>4485.7580872168237</v>
      </c>
      <c r="O75" s="1">
        <v>4957.6026729043024</v>
      </c>
      <c r="P75" s="1">
        <v>4410.3292236930702</v>
      </c>
      <c r="Q75" s="1">
        <v>4981.7082475581301</v>
      </c>
      <c r="R75" s="1">
        <v>5019.5274847798455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3.6323348347393827</v>
      </c>
      <c r="D77" s="1">
        <v>5.1380753687623315</v>
      </c>
      <c r="E77" s="1">
        <v>6.6629199843083642</v>
      </c>
      <c r="F77" s="1">
        <v>3.6593876529469695</v>
      </c>
      <c r="G77" s="1">
        <v>7.1249594224118171</v>
      </c>
      <c r="H77" s="1">
        <v>60.091362793363771</v>
      </c>
      <c r="I77" s="1">
        <v>233.65219949881933</v>
      </c>
      <c r="J77" s="1">
        <v>253.99601296843278</v>
      </c>
      <c r="K77" s="1">
        <v>107.5323134712018</v>
      </c>
      <c r="L77" s="1">
        <v>24.790981861407332</v>
      </c>
      <c r="M77" s="1">
        <v>16.50648342348666</v>
      </c>
      <c r="N77" s="1">
        <v>5.7538076546251382</v>
      </c>
      <c r="O77" s="1">
        <v>5.3919397818428569</v>
      </c>
      <c r="P77" s="1">
        <v>2.3903584386498529</v>
      </c>
      <c r="Q77" s="1">
        <v>4.2799694131156603</v>
      </c>
      <c r="R77" s="1">
        <v>2.2586151064469826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2.2020951678335282E-3</v>
      </c>
      <c r="G79" s="4">
        <v>3.2213009200931773E-3</v>
      </c>
      <c r="H79" s="4">
        <v>3.8422857932064562E-3</v>
      </c>
      <c r="I79" s="4">
        <v>1.8724973429266541E-2</v>
      </c>
      <c r="J79" s="4">
        <v>2.8202541325448045E-2</v>
      </c>
      <c r="K79" s="4">
        <v>0.52948165512126633</v>
      </c>
      <c r="L79" s="4">
        <v>1.0524700497377699</v>
      </c>
      <c r="M79" s="4">
        <v>3.3140331288147618</v>
      </c>
      <c r="N79" s="4">
        <v>9.7796158553840442</v>
      </c>
      <c r="O79" s="4">
        <v>16.635970255714863</v>
      </c>
      <c r="P79" s="4">
        <v>30.041445151303755</v>
      </c>
      <c r="Q79" s="4">
        <v>54.326469850614338</v>
      </c>
      <c r="R79" s="4">
        <v>90.505056911175004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485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14861.773401112836</v>
      </c>
      <c r="D2" s="30">
        <v>14868.772724889966</v>
      </c>
      <c r="E2" s="30">
        <v>14789.236407285332</v>
      </c>
      <c r="F2" s="30">
        <v>14797.869910206326</v>
      </c>
      <c r="G2" s="30">
        <v>14856.70579535829</v>
      </c>
      <c r="H2" s="30">
        <v>14636.222977112533</v>
      </c>
      <c r="I2" s="30">
        <v>14768.246989003308</v>
      </c>
      <c r="J2" s="30">
        <v>14779.918706974742</v>
      </c>
      <c r="K2" s="30">
        <v>14802.253438429558</v>
      </c>
      <c r="L2" s="30">
        <v>14570.770080725766</v>
      </c>
      <c r="M2" s="30">
        <v>14513.369929735753</v>
      </c>
      <c r="N2" s="30">
        <v>14417.35126425345</v>
      </c>
      <c r="O2" s="30">
        <v>14055.257092067917</v>
      </c>
      <c r="P2" s="30">
        <v>14072.115194281321</v>
      </c>
      <c r="Q2" s="30">
        <v>14240.188778288672</v>
      </c>
      <c r="R2" s="30">
        <v>14715.522975597676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14716.641355490665</v>
      </c>
      <c r="D21" s="4">
        <v>14673.822706164434</v>
      </c>
      <c r="E21" s="4">
        <v>14583.170389244948</v>
      </c>
      <c r="F21" s="4">
        <v>14526.829426531154</v>
      </c>
      <c r="G21" s="4">
        <v>14535.525036147383</v>
      </c>
      <c r="H21" s="4">
        <v>14241.56095071374</v>
      </c>
      <c r="I21" s="4">
        <v>14185.798960701642</v>
      </c>
      <c r="J21" s="4">
        <v>14068.658521011506</v>
      </c>
      <c r="K21" s="4">
        <v>13944.500097717035</v>
      </c>
      <c r="L21" s="4">
        <v>13572.942318831099</v>
      </c>
      <c r="M21" s="4">
        <v>13441.80183984448</v>
      </c>
      <c r="N21" s="4">
        <v>13236.006061186617</v>
      </c>
      <c r="O21" s="4">
        <v>12763.489653145534</v>
      </c>
      <c r="P21" s="4">
        <v>12783.353860231373</v>
      </c>
      <c r="Q21" s="4">
        <v>12873.41521619058</v>
      </c>
      <c r="R21" s="4">
        <v>13098.012994563198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14716.641355490665</v>
      </c>
      <c r="D30" s="3">
        <v>14673.822706164434</v>
      </c>
      <c r="E30" s="3">
        <v>14583.170389244948</v>
      </c>
      <c r="F30" s="3">
        <v>14526.829426531154</v>
      </c>
      <c r="G30" s="3">
        <v>14535.525036147383</v>
      </c>
      <c r="H30" s="3">
        <v>14241.56095071374</v>
      </c>
      <c r="I30" s="3">
        <v>14185.798960701642</v>
      </c>
      <c r="J30" s="3">
        <v>14068.658521011506</v>
      </c>
      <c r="K30" s="3">
        <v>13944.500097717035</v>
      </c>
      <c r="L30" s="3">
        <v>13572.942318831099</v>
      </c>
      <c r="M30" s="3">
        <v>13441.80183984448</v>
      </c>
      <c r="N30" s="3">
        <v>13236.006061186617</v>
      </c>
      <c r="O30" s="3">
        <v>12763.489653145534</v>
      </c>
      <c r="P30" s="3">
        <v>12783.353860231373</v>
      </c>
      <c r="Q30" s="3">
        <v>12873.41521619058</v>
      </c>
      <c r="R30" s="3">
        <v>13098.012994563198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13.224308383359222</v>
      </c>
      <c r="D34" s="2">
        <v>12.882763821341015</v>
      </c>
      <c r="E34" s="2">
        <v>12.2307804088308</v>
      </c>
      <c r="F34" s="2">
        <v>11.856484224676111</v>
      </c>
      <c r="G34" s="2">
        <v>23.101457364559248</v>
      </c>
      <c r="H34" s="2">
        <v>23.39234970862681</v>
      </c>
      <c r="I34" s="2">
        <v>22.629794107789007</v>
      </c>
      <c r="J34" s="2">
        <v>23.878988576127885</v>
      </c>
      <c r="K34" s="2">
        <v>24.278357734569212</v>
      </c>
      <c r="L34" s="2">
        <v>25.444993984024133</v>
      </c>
      <c r="M34" s="2">
        <v>25.779552342072776</v>
      </c>
      <c r="N34" s="2">
        <v>25.29705791548869</v>
      </c>
      <c r="O34" s="2">
        <v>24.172511062957664</v>
      </c>
      <c r="P34" s="2">
        <v>23.586338517727395</v>
      </c>
      <c r="Q34" s="2">
        <v>23.173714570048777</v>
      </c>
      <c r="R34" s="2">
        <v>21.925543612947141</v>
      </c>
    </row>
    <row r="35" spans="1:18" ht="11.25" customHeight="1" x14ac:dyDescent="0.25">
      <c r="A35" s="50" t="s">
        <v>324</v>
      </c>
      <c r="B35" s="51" t="s">
        <v>325</v>
      </c>
      <c r="C35" s="2">
        <v>63.263455610061257</v>
      </c>
      <c r="D35" s="2">
        <v>59.819265513837784</v>
      </c>
      <c r="E35" s="2">
        <v>56.729127857339094</v>
      </c>
      <c r="F35" s="2">
        <v>46.925586413294177</v>
      </c>
      <c r="G35" s="2">
        <v>41.46205966493595</v>
      </c>
      <c r="H35" s="2">
        <v>36.388853657978743</v>
      </c>
      <c r="I35" s="2">
        <v>33.419811735531567</v>
      </c>
      <c r="J35" s="2">
        <v>28.992671658911497</v>
      </c>
      <c r="K35" s="2">
        <v>26.135544657547822</v>
      </c>
      <c r="L35" s="2">
        <v>22.720044912048074</v>
      </c>
      <c r="M35" s="2">
        <v>19.976501712779601</v>
      </c>
      <c r="N35" s="2">
        <v>17.650856893365226</v>
      </c>
      <c r="O35" s="2">
        <v>15.666498493772677</v>
      </c>
      <c r="P35" s="2">
        <v>15.712390442304637</v>
      </c>
      <c r="Q35" s="2">
        <v>13.397452160981112</v>
      </c>
      <c r="R35" s="2">
        <v>12.239730858790907</v>
      </c>
    </row>
    <row r="36" spans="1:18" ht="11.25" customHeight="1" x14ac:dyDescent="0.25">
      <c r="A36" s="57" t="s">
        <v>47</v>
      </c>
      <c r="B36" s="53" t="s">
        <v>48</v>
      </c>
      <c r="C36" s="1">
        <v>63.263455610061257</v>
      </c>
      <c r="D36" s="1">
        <v>59.819265513837784</v>
      </c>
      <c r="E36" s="1">
        <v>56.729127857339094</v>
      </c>
      <c r="F36" s="1">
        <v>46.925586413294177</v>
      </c>
      <c r="G36" s="1">
        <v>41.46205966493595</v>
      </c>
      <c r="H36" s="1">
        <v>36.388853657978743</v>
      </c>
      <c r="I36" s="1">
        <v>33.419811735531567</v>
      </c>
      <c r="J36" s="1">
        <v>28.992671658911497</v>
      </c>
      <c r="K36" s="1">
        <v>26.135544657547822</v>
      </c>
      <c r="L36" s="1">
        <v>22.720044912048074</v>
      </c>
      <c r="M36" s="1">
        <v>19.976501712779601</v>
      </c>
      <c r="N36" s="1">
        <v>17.650856893365226</v>
      </c>
      <c r="O36" s="1">
        <v>15.666498493772677</v>
      </c>
      <c r="P36" s="1">
        <v>15.712390442304637</v>
      </c>
      <c r="Q36" s="1">
        <v>13.397452160981112</v>
      </c>
      <c r="R36" s="1">
        <v>12.239730858790907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2.3968193342423852E-3</v>
      </c>
      <c r="L38" s="2">
        <v>1.2388666015452452E-3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2.3968193342423852E-3</v>
      </c>
      <c r="L41" s="1">
        <v>1.2388666015452452E-3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0.25452401334113217</v>
      </c>
      <c r="K42" s="2">
        <v>0.28739715428877283</v>
      </c>
      <c r="L42" s="2">
        <v>0.28535121538118358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14639.828807085445</v>
      </c>
      <c r="D43" s="2">
        <v>14601.120676829256</v>
      </c>
      <c r="E43" s="2">
        <v>14514.210480978778</v>
      </c>
      <c r="F43" s="2">
        <v>14468.047355893184</v>
      </c>
      <c r="G43" s="2">
        <v>14470.233905876506</v>
      </c>
      <c r="H43" s="2">
        <v>14179.074028737065</v>
      </c>
      <c r="I43" s="2">
        <v>14129.305948064823</v>
      </c>
      <c r="J43" s="2">
        <v>14015.532336763126</v>
      </c>
      <c r="K43" s="2">
        <v>13893.644800947191</v>
      </c>
      <c r="L43" s="2">
        <v>13524.351960578524</v>
      </c>
      <c r="M43" s="2">
        <v>13395.856853960613</v>
      </c>
      <c r="N43" s="2">
        <v>13192.769314218544</v>
      </c>
      <c r="O43" s="2">
        <v>12723.318183733179</v>
      </c>
      <c r="P43" s="2">
        <v>12743.703344365025</v>
      </c>
      <c r="Q43" s="2">
        <v>12836.394012743751</v>
      </c>
      <c r="R43" s="2">
        <v>13063.402663908597</v>
      </c>
    </row>
    <row r="44" spans="1:18" ht="11.25" customHeight="1" x14ac:dyDescent="0.25">
      <c r="A44" s="50" t="s">
        <v>328</v>
      </c>
      <c r="B44" s="51" t="s">
        <v>61</v>
      </c>
      <c r="C44" s="2">
        <v>0.32478441180023188</v>
      </c>
      <c r="D44" s="2">
        <v>0</v>
      </c>
      <c r="E44" s="2">
        <v>0</v>
      </c>
      <c r="F44" s="2">
        <v>0</v>
      </c>
      <c r="G44" s="2">
        <v>0</v>
      </c>
      <c r="H44" s="2">
        <v>2.7057186100697637</v>
      </c>
      <c r="I44" s="2">
        <v>0.44340679350037038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0.72761324138099348</v>
      </c>
      <c r="H45" s="2">
        <v>0</v>
      </c>
      <c r="I45" s="2">
        <v>0</v>
      </c>
      <c r="J45" s="2">
        <v>0</v>
      </c>
      <c r="K45" s="2">
        <v>0.15160040410402492</v>
      </c>
      <c r="L45" s="2">
        <v>0.13872927452029329</v>
      </c>
      <c r="M45" s="2">
        <v>0.18893182901434594</v>
      </c>
      <c r="N45" s="2">
        <v>0.28883215921968258</v>
      </c>
      <c r="O45" s="2">
        <v>0.33245985562530267</v>
      </c>
      <c r="P45" s="2">
        <v>0.35178690631660758</v>
      </c>
      <c r="Q45" s="2">
        <v>0.45003671580034432</v>
      </c>
      <c r="R45" s="2">
        <v>0.44505618286436843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0.15160040410402492</v>
      </c>
      <c r="L46" s="1">
        <v>0.13872927452029329</v>
      </c>
      <c r="M46" s="1">
        <v>0.18893182901434594</v>
      </c>
      <c r="N46" s="1">
        <v>0.28883215921968258</v>
      </c>
      <c r="O46" s="1">
        <v>0.33245985562530267</v>
      </c>
      <c r="P46" s="1">
        <v>0.35178690631660758</v>
      </c>
      <c r="Q46" s="1">
        <v>0.45003671580034432</v>
      </c>
      <c r="R46" s="1">
        <v>0.44505618286436843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0.72761324138099348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68.227383725015841</v>
      </c>
      <c r="D52" s="4">
        <v>106.04481593317105</v>
      </c>
      <c r="E52" s="4">
        <v>109.12037912364156</v>
      </c>
      <c r="F52" s="4">
        <v>161.49917610525009</v>
      </c>
      <c r="G52" s="4">
        <v>179.47791233831668</v>
      </c>
      <c r="H52" s="4">
        <v>184.73380847456286</v>
      </c>
      <c r="I52" s="4">
        <v>245.80839939974302</v>
      </c>
      <c r="J52" s="4">
        <v>269.06834745940449</v>
      </c>
      <c r="K52" s="4">
        <v>270.97608877227333</v>
      </c>
      <c r="L52" s="4">
        <v>313.22397594144763</v>
      </c>
      <c r="M52" s="4">
        <v>345.63808686884158</v>
      </c>
      <c r="N52" s="4">
        <v>382.41275290098497</v>
      </c>
      <c r="O52" s="4">
        <v>443.35168229437534</v>
      </c>
      <c r="P52" s="4">
        <v>456.8679433762411</v>
      </c>
      <c r="Q52" s="4">
        <v>473.19751464400292</v>
      </c>
      <c r="R52" s="4">
        <v>706.64813286377819</v>
      </c>
    </row>
    <row r="53" spans="1:18" ht="11.25" customHeight="1" x14ac:dyDescent="0.25">
      <c r="A53" s="48" t="s">
        <v>76</v>
      </c>
      <c r="B53" s="49" t="s">
        <v>77</v>
      </c>
      <c r="C53" s="3">
        <v>68.227383725015841</v>
      </c>
      <c r="D53" s="3">
        <v>106.04481593317105</v>
      </c>
      <c r="E53" s="3">
        <v>109.12037912364156</v>
      </c>
      <c r="F53" s="3">
        <v>161.49917610525009</v>
      </c>
      <c r="G53" s="3">
        <v>179.47791233831668</v>
      </c>
      <c r="H53" s="3">
        <v>184.73380847456286</v>
      </c>
      <c r="I53" s="3">
        <v>245.80839939974302</v>
      </c>
      <c r="J53" s="3">
        <v>269.06834745940449</v>
      </c>
      <c r="K53" s="3">
        <v>270.97608877227333</v>
      </c>
      <c r="L53" s="3">
        <v>313.22397594144763</v>
      </c>
      <c r="M53" s="3">
        <v>345.63808686884158</v>
      </c>
      <c r="N53" s="3">
        <v>382.41275290098497</v>
      </c>
      <c r="O53" s="3">
        <v>443.35168229437534</v>
      </c>
      <c r="P53" s="3">
        <v>456.8679433762411</v>
      </c>
      <c r="Q53" s="3">
        <v>473.19751464400292</v>
      </c>
      <c r="R53" s="3">
        <v>706.64813286377819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53.229339333876098</v>
      </c>
      <c r="D61" s="4">
        <v>64.60103857872727</v>
      </c>
      <c r="E61" s="4">
        <v>72.194835310959363</v>
      </c>
      <c r="F61" s="4">
        <v>85.406951765974185</v>
      </c>
      <c r="G61" s="4">
        <v>117.41289343900984</v>
      </c>
      <c r="H61" s="4">
        <v>181.19294292118832</v>
      </c>
      <c r="I61" s="4">
        <v>308.70985347036407</v>
      </c>
      <c r="J61" s="4">
        <v>414.459044162233</v>
      </c>
      <c r="K61" s="4">
        <v>558.37538192474301</v>
      </c>
      <c r="L61" s="4">
        <v>655.42720221273589</v>
      </c>
      <c r="M61" s="4">
        <v>692.14544556266969</v>
      </c>
      <c r="N61" s="4">
        <v>763.85378873535672</v>
      </c>
      <c r="O61" s="4">
        <v>813.38331914322441</v>
      </c>
      <c r="P61" s="4">
        <v>785.11506936536421</v>
      </c>
      <c r="Q61" s="4">
        <v>848.59244316333547</v>
      </c>
      <c r="R61" s="4">
        <v>860.89894671224124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53.229339333876098</v>
      </c>
      <c r="D68" s="3">
        <v>64.60103857872727</v>
      </c>
      <c r="E68" s="3">
        <v>72.194835310959363</v>
      </c>
      <c r="F68" s="3">
        <v>85.406951765974185</v>
      </c>
      <c r="G68" s="3">
        <v>117.41289343900984</v>
      </c>
      <c r="H68" s="3">
        <v>181.19294292118832</v>
      </c>
      <c r="I68" s="3">
        <v>308.70985347036407</v>
      </c>
      <c r="J68" s="3">
        <v>414.459044162233</v>
      </c>
      <c r="K68" s="3">
        <v>558.37538192474301</v>
      </c>
      <c r="L68" s="3">
        <v>655.42720221273589</v>
      </c>
      <c r="M68" s="3">
        <v>692.14544556266969</v>
      </c>
      <c r="N68" s="3">
        <v>763.85378873535672</v>
      </c>
      <c r="O68" s="3">
        <v>813.38331914322441</v>
      </c>
      <c r="P68" s="3">
        <v>785.11506936536421</v>
      </c>
      <c r="Q68" s="3">
        <v>848.59244316333547</v>
      </c>
      <c r="R68" s="3">
        <v>860.89894671224124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14.956782468918597</v>
      </c>
      <c r="L71" s="2">
        <v>16.432674713265115</v>
      </c>
      <c r="M71" s="2">
        <v>16.708619768442599</v>
      </c>
      <c r="N71" s="2">
        <v>49.889308765719747</v>
      </c>
      <c r="O71" s="2">
        <v>56.572750513865429</v>
      </c>
      <c r="P71" s="2">
        <v>61.682650900378327</v>
      </c>
      <c r="Q71" s="2">
        <v>67.361505203526789</v>
      </c>
      <c r="R71" s="2">
        <v>68.469832130224617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53.229339333876098</v>
      </c>
      <c r="D73" s="2">
        <v>64.60103857872727</v>
      </c>
      <c r="E73" s="2">
        <v>72.194835310959363</v>
      </c>
      <c r="F73" s="2">
        <v>85.406951765974185</v>
      </c>
      <c r="G73" s="2">
        <v>117.41289343900984</v>
      </c>
      <c r="H73" s="2">
        <v>181.19294292118832</v>
      </c>
      <c r="I73" s="2">
        <v>308.70985347036407</v>
      </c>
      <c r="J73" s="2">
        <v>414.459044162233</v>
      </c>
      <c r="K73" s="2">
        <v>543.41859945582439</v>
      </c>
      <c r="L73" s="2">
        <v>638.99452749947079</v>
      </c>
      <c r="M73" s="2">
        <v>675.43682579422705</v>
      </c>
      <c r="N73" s="2">
        <v>713.96447996963695</v>
      </c>
      <c r="O73" s="2">
        <v>756.81056862935895</v>
      </c>
      <c r="P73" s="2">
        <v>723.43241846498586</v>
      </c>
      <c r="Q73" s="2">
        <v>781.23093795980867</v>
      </c>
      <c r="R73" s="2">
        <v>792.42911458201661</v>
      </c>
    </row>
    <row r="74" spans="1:18" ht="11.25" customHeight="1" x14ac:dyDescent="0.25">
      <c r="A74" s="52" t="s">
        <v>108</v>
      </c>
      <c r="B74" s="53" t="s">
        <v>109</v>
      </c>
      <c r="C74" s="1">
        <v>1.5081858342509007E-2</v>
      </c>
      <c r="D74" s="1">
        <v>2.8203233537966381E-2</v>
      </c>
      <c r="E74" s="1">
        <v>7.5571983414587748E-2</v>
      </c>
      <c r="F74" s="1">
        <v>0.10432822647066545</v>
      </c>
      <c r="G74" s="1">
        <v>0.11656467115063275</v>
      </c>
      <c r="H74" s="1">
        <v>0.13311773355711989</v>
      </c>
      <c r="I74" s="1">
        <v>0.21003917037888345</v>
      </c>
      <c r="J74" s="1">
        <v>0.24146806996336109</v>
      </c>
      <c r="K74" s="1">
        <v>0.4057106872184415</v>
      </c>
      <c r="L74" s="1">
        <v>0.5413866466743994</v>
      </c>
      <c r="M74" s="1">
        <v>0.7657426723934041</v>
      </c>
      <c r="N74" s="1">
        <v>0.69865922582057427</v>
      </c>
      <c r="O74" s="1">
        <v>0.59597451162596415</v>
      </c>
      <c r="P74" s="1">
        <v>0.53697291363910316</v>
      </c>
      <c r="Q74" s="1">
        <v>0.51162115095606187</v>
      </c>
      <c r="R74" s="1">
        <v>0.45578455026590903</v>
      </c>
    </row>
    <row r="75" spans="1:18" ht="11.25" customHeight="1" x14ac:dyDescent="0.25">
      <c r="A75" s="52" t="s">
        <v>340</v>
      </c>
      <c r="B75" s="53" t="s">
        <v>110</v>
      </c>
      <c r="C75" s="1">
        <v>52.055177093541381</v>
      </c>
      <c r="D75" s="1">
        <v>63.140001779932931</v>
      </c>
      <c r="E75" s="1">
        <v>70.462621628336336</v>
      </c>
      <c r="F75" s="1">
        <v>84.468256925421755</v>
      </c>
      <c r="G75" s="1">
        <v>115.92230438657232</v>
      </c>
      <c r="H75" s="1">
        <v>169.9634215537281</v>
      </c>
      <c r="I75" s="1">
        <v>267.7998991371378</v>
      </c>
      <c r="J75" s="1">
        <v>374.63041878616991</v>
      </c>
      <c r="K75" s="1">
        <v>526.94386359348391</v>
      </c>
      <c r="L75" s="1">
        <v>635.14291096649742</v>
      </c>
      <c r="M75" s="1">
        <v>672.31787561225224</v>
      </c>
      <c r="N75" s="1">
        <v>712.64245888814253</v>
      </c>
      <c r="O75" s="1">
        <v>755.68473585028107</v>
      </c>
      <c r="P75" s="1">
        <v>722.72046053382542</v>
      </c>
      <c r="Q75" s="1">
        <v>780.33560443923466</v>
      </c>
      <c r="R75" s="1">
        <v>791.77361631352494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1.159080381992202</v>
      </c>
      <c r="D77" s="1">
        <v>1.4328335652563688</v>
      </c>
      <c r="E77" s="1">
        <v>1.656641699208429</v>
      </c>
      <c r="F77" s="1">
        <v>0.83436661408176005</v>
      </c>
      <c r="G77" s="1">
        <v>1.3740243812868855</v>
      </c>
      <c r="H77" s="1">
        <v>11.096403633903089</v>
      </c>
      <c r="I77" s="1">
        <v>40.699915162847397</v>
      </c>
      <c r="J77" s="1">
        <v>39.587157306099726</v>
      </c>
      <c r="K77" s="1">
        <v>16.0690251751221</v>
      </c>
      <c r="L77" s="1">
        <v>3.3102298862990231</v>
      </c>
      <c r="M77" s="1">
        <v>2.353207509581368</v>
      </c>
      <c r="N77" s="1">
        <v>0.62336185567380653</v>
      </c>
      <c r="O77" s="1">
        <v>0.52985826745192288</v>
      </c>
      <c r="P77" s="1">
        <v>0.17498501752133683</v>
      </c>
      <c r="Q77" s="1">
        <v>0.38371236961789007</v>
      </c>
      <c r="R77" s="1">
        <v>0.19971371822577683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23.675322563277739</v>
      </c>
      <c r="D79" s="4">
        <v>24.304164213633573</v>
      </c>
      <c r="E79" s="4">
        <v>24.750803605783041</v>
      </c>
      <c r="F79" s="4">
        <v>24.134355803947578</v>
      </c>
      <c r="G79" s="4">
        <v>24.289953433581484</v>
      </c>
      <c r="H79" s="4">
        <v>28.735275003042254</v>
      </c>
      <c r="I79" s="4">
        <v>27.929775431558969</v>
      </c>
      <c r="J79" s="4">
        <v>27.732794341599369</v>
      </c>
      <c r="K79" s="4">
        <v>28.401870015505892</v>
      </c>
      <c r="L79" s="4">
        <v>29.176583740483544</v>
      </c>
      <c r="M79" s="4">
        <v>33.784557459762155</v>
      </c>
      <c r="N79" s="4">
        <v>35.078661430490136</v>
      </c>
      <c r="O79" s="4">
        <v>35.032437484784211</v>
      </c>
      <c r="P79" s="4">
        <v>46.778321308344047</v>
      </c>
      <c r="Q79" s="4">
        <v>44.983604290751465</v>
      </c>
      <c r="R79" s="4">
        <v>49.962901458459505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484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30339.303339344919</v>
      </c>
      <c r="D2" s="30">
        <v>30812.606579006519</v>
      </c>
      <c r="E2" s="30">
        <v>31159.977144392702</v>
      </c>
      <c r="F2" s="30">
        <v>32199.365572884697</v>
      </c>
      <c r="G2" s="30">
        <v>32953.075916294831</v>
      </c>
      <c r="H2" s="30">
        <v>33870.208973873865</v>
      </c>
      <c r="I2" s="30">
        <v>33817.110571437261</v>
      </c>
      <c r="J2" s="30">
        <v>35272.282173408028</v>
      </c>
      <c r="K2" s="30">
        <v>34831.623833333761</v>
      </c>
      <c r="L2" s="30">
        <v>34331.850140583723</v>
      </c>
      <c r="M2" s="30">
        <v>35098.296957306702</v>
      </c>
      <c r="N2" s="30">
        <v>35218.246965749902</v>
      </c>
      <c r="O2" s="30">
        <v>33956.745723640845</v>
      </c>
      <c r="P2" s="30">
        <v>33301.067170036578</v>
      </c>
      <c r="Q2" s="30">
        <v>33935.893115416038</v>
      </c>
      <c r="R2" s="30">
        <v>34105.273865086805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30236.637821315104</v>
      </c>
      <c r="D21" s="4">
        <v>30693.434650112242</v>
      </c>
      <c r="E21" s="4">
        <v>31022.802277845243</v>
      </c>
      <c r="F21" s="4">
        <v>32034.078357457678</v>
      </c>
      <c r="G21" s="4">
        <v>32708.729726386078</v>
      </c>
      <c r="H21" s="4">
        <v>33511.490321435936</v>
      </c>
      <c r="I21" s="4">
        <v>33256.858993958405</v>
      </c>
      <c r="J21" s="4">
        <v>34388.953655832454</v>
      </c>
      <c r="K21" s="4">
        <v>33543.785951738886</v>
      </c>
      <c r="L21" s="4">
        <v>32727.263376210212</v>
      </c>
      <c r="M21" s="4">
        <v>33307.637098881612</v>
      </c>
      <c r="N21" s="4">
        <v>33351.770456605744</v>
      </c>
      <c r="O21" s="4">
        <v>32049.71561032832</v>
      </c>
      <c r="P21" s="4">
        <v>31489.317330348775</v>
      </c>
      <c r="Q21" s="4">
        <v>31952.852950077096</v>
      </c>
      <c r="R21" s="4">
        <v>32151.157184692074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30236.637821315104</v>
      </c>
      <c r="D30" s="3">
        <v>30693.434650112242</v>
      </c>
      <c r="E30" s="3">
        <v>31022.802277845243</v>
      </c>
      <c r="F30" s="3">
        <v>32034.078357457678</v>
      </c>
      <c r="G30" s="3">
        <v>32708.729726386078</v>
      </c>
      <c r="H30" s="3">
        <v>33511.490321435936</v>
      </c>
      <c r="I30" s="3">
        <v>33256.858993958405</v>
      </c>
      <c r="J30" s="3">
        <v>34388.953655832454</v>
      </c>
      <c r="K30" s="3">
        <v>33543.785951738886</v>
      </c>
      <c r="L30" s="3">
        <v>32727.263376210212</v>
      </c>
      <c r="M30" s="3">
        <v>33307.637098881612</v>
      </c>
      <c r="N30" s="3">
        <v>33351.770456605744</v>
      </c>
      <c r="O30" s="3">
        <v>32049.71561032832</v>
      </c>
      <c r="P30" s="3">
        <v>31489.317330348775</v>
      </c>
      <c r="Q30" s="3">
        <v>31952.852950077096</v>
      </c>
      <c r="R30" s="3">
        <v>32151.157184692074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133.11750741269145</v>
      </c>
      <c r="D34" s="2">
        <v>175.38163034000956</v>
      </c>
      <c r="E34" s="2">
        <v>226.30057172626584</v>
      </c>
      <c r="F34" s="2">
        <v>252.44111289294273</v>
      </c>
      <c r="G34" s="2">
        <v>266.30119370201402</v>
      </c>
      <c r="H34" s="2">
        <v>277.2565217623868</v>
      </c>
      <c r="I34" s="2">
        <v>298.27008001543817</v>
      </c>
      <c r="J34" s="2">
        <v>300.52934263947856</v>
      </c>
      <c r="K34" s="2">
        <v>303.06801815170263</v>
      </c>
      <c r="L34" s="2">
        <v>289.69533463472408</v>
      </c>
      <c r="M34" s="2">
        <v>295.03746677601015</v>
      </c>
      <c r="N34" s="2">
        <v>296.63703338818914</v>
      </c>
      <c r="O34" s="2">
        <v>291.54878610530631</v>
      </c>
      <c r="P34" s="2">
        <v>285.96823975729507</v>
      </c>
      <c r="Q34" s="2">
        <v>291.43034155054977</v>
      </c>
      <c r="R34" s="2">
        <v>285.39623739724891</v>
      </c>
    </row>
    <row r="35" spans="1:18" ht="11.25" customHeight="1" x14ac:dyDescent="0.25">
      <c r="A35" s="50" t="s">
        <v>324</v>
      </c>
      <c r="B35" s="51" t="s">
        <v>325</v>
      </c>
      <c r="C35" s="2">
        <v>4746.6251721471781</v>
      </c>
      <c r="D35" s="2">
        <v>4481.6909274445643</v>
      </c>
      <c r="E35" s="2">
        <v>4171.3458382473755</v>
      </c>
      <c r="F35" s="2">
        <v>3916.4080782403571</v>
      </c>
      <c r="G35" s="2">
        <v>3582.5482022773854</v>
      </c>
      <c r="H35" s="2">
        <v>3330.9032857848579</v>
      </c>
      <c r="I35" s="2">
        <v>3095.3891895868564</v>
      </c>
      <c r="J35" s="2">
        <v>2889.8324194581951</v>
      </c>
      <c r="K35" s="2">
        <v>2610.5665108088006</v>
      </c>
      <c r="L35" s="2">
        <v>2397.5160657836382</v>
      </c>
      <c r="M35" s="2">
        <v>2201.1487110143103</v>
      </c>
      <c r="N35" s="2">
        <v>2034.5477410021429</v>
      </c>
      <c r="O35" s="2">
        <v>1865.2548286300844</v>
      </c>
      <c r="P35" s="2">
        <v>1771.9240760296946</v>
      </c>
      <c r="Q35" s="2">
        <v>1687.4999243313773</v>
      </c>
      <c r="R35" s="2">
        <v>1646.3756631583137</v>
      </c>
    </row>
    <row r="36" spans="1:18" ht="11.25" customHeight="1" x14ac:dyDescent="0.25">
      <c r="A36" s="57" t="s">
        <v>47</v>
      </c>
      <c r="B36" s="53" t="s">
        <v>48</v>
      </c>
      <c r="C36" s="1">
        <v>4746.6251721471781</v>
      </c>
      <c r="D36" s="1">
        <v>4481.6909274445643</v>
      </c>
      <c r="E36" s="1">
        <v>4171.3458382473755</v>
      </c>
      <c r="F36" s="1">
        <v>3916.4080782403571</v>
      </c>
      <c r="G36" s="1">
        <v>3582.5482022773854</v>
      </c>
      <c r="H36" s="1">
        <v>3330.9032857848579</v>
      </c>
      <c r="I36" s="1">
        <v>3095.3891895868564</v>
      </c>
      <c r="J36" s="1">
        <v>2889.8324194581951</v>
      </c>
      <c r="K36" s="1">
        <v>2610.5665108088006</v>
      </c>
      <c r="L36" s="1">
        <v>2397.5160657836382</v>
      </c>
      <c r="M36" s="1">
        <v>2201.1487110143103</v>
      </c>
      <c r="N36" s="1">
        <v>2034.5477410021429</v>
      </c>
      <c r="O36" s="1">
        <v>1865.2548286300844</v>
      </c>
      <c r="P36" s="1">
        <v>1771.9240760296946</v>
      </c>
      <c r="Q36" s="1">
        <v>1687.4999243313773</v>
      </c>
      <c r="R36" s="1">
        <v>1646.3756631583137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0.30649809669770267</v>
      </c>
      <c r="D38" s="2">
        <v>0.19890389111025136</v>
      </c>
      <c r="E38" s="2">
        <v>0.44661655148536694</v>
      </c>
      <c r="F38" s="2">
        <v>0.58594223471204887</v>
      </c>
      <c r="G38" s="2">
        <v>0.31889025823140743</v>
      </c>
      <c r="H38" s="2">
        <v>0.17168991705182682</v>
      </c>
      <c r="I38" s="2">
        <v>0.38802978691472834</v>
      </c>
      <c r="J38" s="2">
        <v>0.47897395787858865</v>
      </c>
      <c r="K38" s="2">
        <v>0.37909064174553297</v>
      </c>
      <c r="L38" s="2">
        <v>0.18842888484849474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0.30649809669770267</v>
      </c>
      <c r="D41" s="1">
        <v>0.19890389111025136</v>
      </c>
      <c r="E41" s="1">
        <v>0.44661655148536694</v>
      </c>
      <c r="F41" s="1">
        <v>0.58594223471204887</v>
      </c>
      <c r="G41" s="1">
        <v>0.31889025823140743</v>
      </c>
      <c r="H41" s="1">
        <v>0.17168991705182682</v>
      </c>
      <c r="I41" s="1">
        <v>0.38802978691472834</v>
      </c>
      <c r="J41" s="1">
        <v>0.47897395787858865</v>
      </c>
      <c r="K41" s="1">
        <v>0.37909064174553297</v>
      </c>
      <c r="L41" s="1">
        <v>0.18842888484849474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0.1275296878267532</v>
      </c>
      <c r="K42" s="2">
        <v>0.12354783617100694</v>
      </c>
      <c r="L42" s="2">
        <v>0.12402449483175494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25356.448017849456</v>
      </c>
      <c r="D43" s="2">
        <v>26036.163188436556</v>
      </c>
      <c r="E43" s="2">
        <v>26624.709251320117</v>
      </c>
      <c r="F43" s="2">
        <v>27864.643224089668</v>
      </c>
      <c r="G43" s="2">
        <v>28857.737264489428</v>
      </c>
      <c r="H43" s="2">
        <v>29901.952393670319</v>
      </c>
      <c r="I43" s="2">
        <v>29862.570583186465</v>
      </c>
      <c r="J43" s="2">
        <v>31197.985390089074</v>
      </c>
      <c r="K43" s="2">
        <v>30629.404627137312</v>
      </c>
      <c r="L43" s="2">
        <v>30039.491837632635</v>
      </c>
      <c r="M43" s="2">
        <v>30811.13089585516</v>
      </c>
      <c r="N43" s="2">
        <v>31020.08280029615</v>
      </c>
      <c r="O43" s="2">
        <v>29892.328889298435</v>
      </c>
      <c r="P43" s="2">
        <v>29430.795740370406</v>
      </c>
      <c r="Q43" s="2">
        <v>29973.119296222689</v>
      </c>
      <c r="R43" s="2">
        <v>30218.588203685395</v>
      </c>
    </row>
    <row r="44" spans="1:18" ht="11.25" customHeight="1" x14ac:dyDescent="0.25">
      <c r="A44" s="50" t="s">
        <v>328</v>
      </c>
      <c r="B44" s="51" t="s">
        <v>61</v>
      </c>
      <c r="C44" s="2">
        <v>0.14062580908061573</v>
      </c>
      <c r="D44" s="2">
        <v>0</v>
      </c>
      <c r="E44" s="2">
        <v>0</v>
      </c>
      <c r="F44" s="2">
        <v>0</v>
      </c>
      <c r="G44" s="2">
        <v>0</v>
      </c>
      <c r="H44" s="2">
        <v>1.2064303013165019</v>
      </c>
      <c r="I44" s="2">
        <v>0.24111138273333435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1.8241756590177538</v>
      </c>
      <c r="H45" s="2">
        <v>0</v>
      </c>
      <c r="I45" s="2">
        <v>0</v>
      </c>
      <c r="J45" s="2">
        <v>0</v>
      </c>
      <c r="K45" s="2">
        <v>0.24415716315398822</v>
      </c>
      <c r="L45" s="2">
        <v>0.24768477953354764</v>
      </c>
      <c r="M45" s="2">
        <v>0.32002523613378986</v>
      </c>
      <c r="N45" s="2">
        <v>0.50288191925873238</v>
      </c>
      <c r="O45" s="2">
        <v>0.58310629449325935</v>
      </c>
      <c r="P45" s="2">
        <v>0.62927419137879326</v>
      </c>
      <c r="Q45" s="2">
        <v>0.80338797248220284</v>
      </c>
      <c r="R45" s="2">
        <v>0.79708045111846559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0.24415716315398822</v>
      </c>
      <c r="L46" s="1">
        <v>0.24768477953354764</v>
      </c>
      <c r="M46" s="1">
        <v>0.32002523613378986</v>
      </c>
      <c r="N46" s="1">
        <v>0.50288191925873238</v>
      </c>
      <c r="O46" s="1">
        <v>0.58310629449325935</v>
      </c>
      <c r="P46" s="1">
        <v>0.62927419137879326</v>
      </c>
      <c r="Q46" s="1">
        <v>0.80338797248220284</v>
      </c>
      <c r="R46" s="1">
        <v>0.79708045111846559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1.8241756590177538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10.630740473599873</v>
      </c>
      <c r="D52" s="4">
        <v>12.316234160898045</v>
      </c>
      <c r="E52" s="4">
        <v>14.558653688682869</v>
      </c>
      <c r="F52" s="4">
        <v>17.242980779323226</v>
      </c>
      <c r="G52" s="4">
        <v>19.634216737157654</v>
      </c>
      <c r="H52" s="4">
        <v>22.738278122478047</v>
      </c>
      <c r="I52" s="4">
        <v>39.803072070666076</v>
      </c>
      <c r="J52" s="4">
        <v>47.008084989742947</v>
      </c>
      <c r="K52" s="4">
        <v>61.244810427896027</v>
      </c>
      <c r="L52" s="4">
        <v>81.193668904424982</v>
      </c>
      <c r="M52" s="4">
        <v>104.22905728387607</v>
      </c>
      <c r="N52" s="4">
        <v>109.9849454659592</v>
      </c>
      <c r="O52" s="4">
        <v>105.6384224969665</v>
      </c>
      <c r="P52" s="4">
        <v>109.92118411081979</v>
      </c>
      <c r="Q52" s="4">
        <v>118.26622753461244</v>
      </c>
      <c r="R52" s="4">
        <v>127.42711278609667</v>
      </c>
    </row>
    <row r="53" spans="1:18" ht="11.25" customHeight="1" x14ac:dyDescent="0.25">
      <c r="A53" s="48" t="s">
        <v>76</v>
      </c>
      <c r="B53" s="49" t="s">
        <v>77</v>
      </c>
      <c r="C53" s="3">
        <v>10.630740473599873</v>
      </c>
      <c r="D53" s="3">
        <v>12.316234160898045</v>
      </c>
      <c r="E53" s="3">
        <v>14.558653688682869</v>
      </c>
      <c r="F53" s="3">
        <v>17.242980779323226</v>
      </c>
      <c r="G53" s="3">
        <v>19.634216737157654</v>
      </c>
      <c r="H53" s="3">
        <v>22.738278122478047</v>
      </c>
      <c r="I53" s="3">
        <v>39.803072070666076</v>
      </c>
      <c r="J53" s="3">
        <v>47.008084989742947</v>
      </c>
      <c r="K53" s="3">
        <v>61.244810427896027</v>
      </c>
      <c r="L53" s="3">
        <v>81.193668904424982</v>
      </c>
      <c r="M53" s="3">
        <v>104.22905728387607</v>
      </c>
      <c r="N53" s="3">
        <v>109.9849454659592</v>
      </c>
      <c r="O53" s="3">
        <v>105.6384224969665</v>
      </c>
      <c r="P53" s="3">
        <v>109.92118411081979</v>
      </c>
      <c r="Q53" s="3">
        <v>118.26622753461244</v>
      </c>
      <c r="R53" s="3">
        <v>127.42711278609667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89.690302357810666</v>
      </c>
      <c r="D61" s="4">
        <v>104.28429087520473</v>
      </c>
      <c r="E61" s="4">
        <v>119.94327431010885</v>
      </c>
      <c r="F61" s="4">
        <v>145.33109184747099</v>
      </c>
      <c r="G61" s="4">
        <v>221.34382511460433</v>
      </c>
      <c r="H61" s="4">
        <v>332.67327747942255</v>
      </c>
      <c r="I61" s="4">
        <v>517.12532880201979</v>
      </c>
      <c r="J61" s="4">
        <v>832.94780564709981</v>
      </c>
      <c r="K61" s="4">
        <v>1223.4533536030353</v>
      </c>
      <c r="L61" s="4">
        <v>1520.1246176741461</v>
      </c>
      <c r="M61" s="4">
        <v>1683.2488790540147</v>
      </c>
      <c r="N61" s="4">
        <v>1752.7640954371461</v>
      </c>
      <c r="O61" s="4">
        <v>1794.8376751906515</v>
      </c>
      <c r="P61" s="4">
        <v>1692.1536433788283</v>
      </c>
      <c r="Q61" s="4">
        <v>1851.1567652947156</v>
      </c>
      <c r="R61" s="4">
        <v>1808.7343343191276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89.690302357810666</v>
      </c>
      <c r="D68" s="3">
        <v>104.28429087520473</v>
      </c>
      <c r="E68" s="3">
        <v>119.94327431010885</v>
      </c>
      <c r="F68" s="3">
        <v>145.33109184747099</v>
      </c>
      <c r="G68" s="3">
        <v>221.34382511460433</v>
      </c>
      <c r="H68" s="3">
        <v>332.67327747942255</v>
      </c>
      <c r="I68" s="3">
        <v>517.12532880201979</v>
      </c>
      <c r="J68" s="3">
        <v>832.94780564709981</v>
      </c>
      <c r="K68" s="3">
        <v>1223.4533536030353</v>
      </c>
      <c r="L68" s="3">
        <v>1520.1246176741461</v>
      </c>
      <c r="M68" s="3">
        <v>1683.2488790540147</v>
      </c>
      <c r="N68" s="3">
        <v>1752.7640954371461</v>
      </c>
      <c r="O68" s="3">
        <v>1794.8376751906515</v>
      </c>
      <c r="P68" s="3">
        <v>1692.1536433788283</v>
      </c>
      <c r="Q68" s="3">
        <v>1851.1567652947156</v>
      </c>
      <c r="R68" s="3">
        <v>1808.7343343191276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0.59661704824130946</v>
      </c>
      <c r="L71" s="2">
        <v>1.1155220378740216</v>
      </c>
      <c r="M71" s="2">
        <v>4.06403080291682</v>
      </c>
      <c r="N71" s="2">
        <v>4.7737346154974141</v>
      </c>
      <c r="O71" s="2">
        <v>7.5732081591071267</v>
      </c>
      <c r="P71" s="2">
        <v>8.7769970760021696</v>
      </c>
      <c r="Q71" s="2">
        <v>9.7953864518574889</v>
      </c>
      <c r="R71" s="2">
        <v>7.8802622102309474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89.690302357810666</v>
      </c>
      <c r="D73" s="2">
        <v>104.28429087520473</v>
      </c>
      <c r="E73" s="2">
        <v>119.94327431010885</v>
      </c>
      <c r="F73" s="2">
        <v>145.33109184747099</v>
      </c>
      <c r="G73" s="2">
        <v>221.34382511460433</v>
      </c>
      <c r="H73" s="2">
        <v>332.67327747942255</v>
      </c>
      <c r="I73" s="2">
        <v>517.12532880201979</v>
      </c>
      <c r="J73" s="2">
        <v>832.94780564709981</v>
      </c>
      <c r="K73" s="2">
        <v>1222.856736554794</v>
      </c>
      <c r="L73" s="2">
        <v>1519.0090956362721</v>
      </c>
      <c r="M73" s="2">
        <v>1679.1848482510977</v>
      </c>
      <c r="N73" s="2">
        <v>1747.9903608216487</v>
      </c>
      <c r="O73" s="2">
        <v>1787.2644670315444</v>
      </c>
      <c r="P73" s="2">
        <v>1683.3766463028262</v>
      </c>
      <c r="Q73" s="2">
        <v>1841.3613788428581</v>
      </c>
      <c r="R73" s="2">
        <v>1800.8540721088966</v>
      </c>
    </row>
    <row r="74" spans="1:18" ht="11.25" customHeight="1" x14ac:dyDescent="0.25">
      <c r="A74" s="52" t="s">
        <v>108</v>
      </c>
      <c r="B74" s="53" t="s">
        <v>109</v>
      </c>
      <c r="C74" s="1">
        <v>4.5339536980352184</v>
      </c>
      <c r="D74" s="1">
        <v>4.1188124153648769</v>
      </c>
      <c r="E74" s="1">
        <v>5.0281109772884651</v>
      </c>
      <c r="F74" s="1">
        <v>10.480227427610819</v>
      </c>
      <c r="G74" s="1">
        <v>8.7052015573198247</v>
      </c>
      <c r="H74" s="1">
        <v>15.431542433631522</v>
      </c>
      <c r="I74" s="1">
        <v>21.355057133742854</v>
      </c>
      <c r="J74" s="1">
        <v>29.242222900387311</v>
      </c>
      <c r="K74" s="1">
        <v>45.444123833884369</v>
      </c>
      <c r="L74" s="1">
        <v>53.55603176378272</v>
      </c>
      <c r="M74" s="1">
        <v>62.393170329362206</v>
      </c>
      <c r="N74" s="1">
        <v>61.532974852405239</v>
      </c>
      <c r="O74" s="1">
        <v>58.905805075830827</v>
      </c>
      <c r="P74" s="1">
        <v>56.972559651023793</v>
      </c>
      <c r="Q74" s="1">
        <v>52.26068496594791</v>
      </c>
      <c r="R74" s="1">
        <v>54.641850832452228</v>
      </c>
    </row>
    <row r="75" spans="1:18" ht="11.25" customHeight="1" x14ac:dyDescent="0.25">
      <c r="A75" s="52" t="s">
        <v>340</v>
      </c>
      <c r="B75" s="53" t="s">
        <v>110</v>
      </c>
      <c r="C75" s="1">
        <v>84.12150598429163</v>
      </c>
      <c r="D75" s="1">
        <v>98.79385669787824</v>
      </c>
      <c r="E75" s="1">
        <v>113.19560906204042</v>
      </c>
      <c r="F75" s="1">
        <v>133.96785659931905</v>
      </c>
      <c r="G75" s="1">
        <v>211.14787926614468</v>
      </c>
      <c r="H75" s="1">
        <v>304.46182717813105</v>
      </c>
      <c r="I75" s="1">
        <v>448.55895787414755</v>
      </c>
      <c r="J75" s="1">
        <v>752.28625657819703</v>
      </c>
      <c r="K75" s="1">
        <v>1155.5247034372617</v>
      </c>
      <c r="L75" s="1">
        <v>1460.2638822142876</v>
      </c>
      <c r="M75" s="1">
        <v>1613.2150602673887</v>
      </c>
      <c r="N75" s="1">
        <v>1684.9654674185024</v>
      </c>
      <c r="O75" s="1">
        <v>1727.004901734334</v>
      </c>
      <c r="P75" s="1">
        <v>1625.6068046395249</v>
      </c>
      <c r="Q75" s="1">
        <v>1787.9147198601863</v>
      </c>
      <c r="R75" s="1">
        <v>1745.508477819006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1.0348426754838205</v>
      </c>
      <c r="D77" s="1">
        <v>1.3716217619616133</v>
      </c>
      <c r="E77" s="1">
        <v>1.7195542707799609</v>
      </c>
      <c r="F77" s="1">
        <v>0.88300782054111093</v>
      </c>
      <c r="G77" s="1">
        <v>1.4907442911398381</v>
      </c>
      <c r="H77" s="1">
        <v>12.77990786765997</v>
      </c>
      <c r="I77" s="1">
        <v>47.211313794129438</v>
      </c>
      <c r="J77" s="1">
        <v>51.419326168515504</v>
      </c>
      <c r="K77" s="1">
        <v>21.887909283648018</v>
      </c>
      <c r="L77" s="1">
        <v>5.1891816582017825</v>
      </c>
      <c r="M77" s="1">
        <v>3.5766176543468138</v>
      </c>
      <c r="N77" s="1">
        <v>1.4919185507410984</v>
      </c>
      <c r="O77" s="1">
        <v>1.3537602213796363</v>
      </c>
      <c r="P77" s="1">
        <v>0.79728201227754669</v>
      </c>
      <c r="Q77" s="1">
        <v>1.1859740167239006</v>
      </c>
      <c r="R77" s="1">
        <v>0.7037434574383068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2.3444751984031296</v>
      </c>
      <c r="D79" s="4">
        <v>2.5714038581714074</v>
      </c>
      <c r="E79" s="4">
        <v>2.6729385486643102</v>
      </c>
      <c r="F79" s="4">
        <v>2.7131428002250835</v>
      </c>
      <c r="G79" s="4">
        <v>3.3681480569831184</v>
      </c>
      <c r="H79" s="4">
        <v>3.3070968360276316</v>
      </c>
      <c r="I79" s="4">
        <v>3.3231766061707972</v>
      </c>
      <c r="J79" s="4">
        <v>3.3726269387329446</v>
      </c>
      <c r="K79" s="4">
        <v>3.139717563944262</v>
      </c>
      <c r="L79" s="4">
        <v>3.2684777949418544</v>
      </c>
      <c r="M79" s="4">
        <v>3.1819220872000611</v>
      </c>
      <c r="N79" s="4">
        <v>3.7274682410569451</v>
      </c>
      <c r="O79" s="4">
        <v>6.5540156249029193</v>
      </c>
      <c r="P79" s="4">
        <v>9.6750121981524941</v>
      </c>
      <c r="Q79" s="4">
        <v>13.617172509610821</v>
      </c>
      <c r="R79" s="4">
        <v>17.955233289512304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483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62556.125845165909</v>
      </c>
      <c r="D2" s="30">
        <v>64547.523146181004</v>
      </c>
      <c r="E2" s="30">
        <v>65576.763324837739</v>
      </c>
      <c r="F2" s="30">
        <v>67893.564499851549</v>
      </c>
      <c r="G2" s="30">
        <v>71354.448610861873</v>
      </c>
      <c r="H2" s="30">
        <v>73438.470559230715</v>
      </c>
      <c r="I2" s="30">
        <v>75667.279331953105</v>
      </c>
      <c r="J2" s="30">
        <v>78378.406529249783</v>
      </c>
      <c r="K2" s="30">
        <v>76048.725426888588</v>
      </c>
      <c r="L2" s="30">
        <v>70709.866596901513</v>
      </c>
      <c r="M2" s="30">
        <v>72563.099442713938</v>
      </c>
      <c r="N2" s="30">
        <v>71348.770258857039</v>
      </c>
      <c r="O2" s="30">
        <v>68699.203918313171</v>
      </c>
      <c r="P2" s="30">
        <v>67824.931101985188</v>
      </c>
      <c r="Q2" s="30">
        <v>67223.513088960142</v>
      </c>
      <c r="R2" s="30">
        <v>68704.655062285281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62255.788099148813</v>
      </c>
      <c r="D21" s="4">
        <v>64198.956029134781</v>
      </c>
      <c r="E21" s="4">
        <v>65135.587187747049</v>
      </c>
      <c r="F21" s="4">
        <v>67347.926407312145</v>
      </c>
      <c r="G21" s="4">
        <v>70678.858091050104</v>
      </c>
      <c r="H21" s="4">
        <v>72339.074034631107</v>
      </c>
      <c r="I21" s="4">
        <v>73739.272655229361</v>
      </c>
      <c r="J21" s="4">
        <v>75679.792284823037</v>
      </c>
      <c r="K21" s="4">
        <v>72959.209181056736</v>
      </c>
      <c r="L21" s="4">
        <v>67362.848346623345</v>
      </c>
      <c r="M21" s="4">
        <v>68821.372239526027</v>
      </c>
      <c r="N21" s="4">
        <v>67524.332965253314</v>
      </c>
      <c r="O21" s="4">
        <v>64694.113471325014</v>
      </c>
      <c r="P21" s="4">
        <v>64283.013552084354</v>
      </c>
      <c r="Q21" s="4">
        <v>63406.830609139441</v>
      </c>
      <c r="R21" s="4">
        <v>64944.195945002852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62255.788099148813</v>
      </c>
      <c r="D30" s="3">
        <v>64198.956029134781</v>
      </c>
      <c r="E30" s="3">
        <v>65135.587187747049</v>
      </c>
      <c r="F30" s="3">
        <v>67347.926407312145</v>
      </c>
      <c r="G30" s="3">
        <v>70678.858091050104</v>
      </c>
      <c r="H30" s="3">
        <v>72339.074034631107</v>
      </c>
      <c r="I30" s="3">
        <v>73739.272655229361</v>
      </c>
      <c r="J30" s="3">
        <v>75679.792284823037</v>
      </c>
      <c r="K30" s="3">
        <v>72959.209181056736</v>
      </c>
      <c r="L30" s="3">
        <v>67362.848346623345</v>
      </c>
      <c r="M30" s="3">
        <v>68821.372239526027</v>
      </c>
      <c r="N30" s="3">
        <v>67524.332965253314</v>
      </c>
      <c r="O30" s="3">
        <v>64694.113471325014</v>
      </c>
      <c r="P30" s="3">
        <v>64283.013552084354</v>
      </c>
      <c r="Q30" s="3">
        <v>63406.830609139441</v>
      </c>
      <c r="R30" s="3">
        <v>64944.195945002852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0.32695269187200038</v>
      </c>
      <c r="K42" s="2">
        <v>0.25864708241852036</v>
      </c>
      <c r="L42" s="2">
        <v>0.22633101364416422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62255.402357135543</v>
      </c>
      <c r="D43" s="2">
        <v>64198.956029134781</v>
      </c>
      <c r="E43" s="2">
        <v>65135.587187747049</v>
      </c>
      <c r="F43" s="2">
        <v>67347.926407312145</v>
      </c>
      <c r="G43" s="2">
        <v>70676.757576641219</v>
      </c>
      <c r="H43" s="2">
        <v>72335.564863028718</v>
      </c>
      <c r="I43" s="2">
        <v>73738.527893976221</v>
      </c>
      <c r="J43" s="2">
        <v>75679.465332131163</v>
      </c>
      <c r="K43" s="2">
        <v>72957.648329429023</v>
      </c>
      <c r="L43" s="2">
        <v>67361.329480210494</v>
      </c>
      <c r="M43" s="2">
        <v>68819.513704349389</v>
      </c>
      <c r="N43" s="2">
        <v>67521.639891941231</v>
      </c>
      <c r="O43" s="2">
        <v>64690.921363214075</v>
      </c>
      <c r="P43" s="2">
        <v>64279.097821508316</v>
      </c>
      <c r="Q43" s="2">
        <v>63402.174438943897</v>
      </c>
      <c r="R43" s="2">
        <v>64939.511301896389</v>
      </c>
    </row>
    <row r="44" spans="1:18" ht="11.25" customHeight="1" x14ac:dyDescent="0.25">
      <c r="A44" s="50" t="s">
        <v>328</v>
      </c>
      <c r="B44" s="51" t="s">
        <v>61</v>
      </c>
      <c r="C44" s="2">
        <v>0.38574201327252866</v>
      </c>
      <c r="D44" s="2">
        <v>0</v>
      </c>
      <c r="E44" s="2">
        <v>0</v>
      </c>
      <c r="F44" s="2">
        <v>0</v>
      </c>
      <c r="G44" s="2">
        <v>0</v>
      </c>
      <c r="H44" s="2">
        <v>3.5091716023889932</v>
      </c>
      <c r="I44" s="2">
        <v>0.74476125314034802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2.100514408885001</v>
      </c>
      <c r="H45" s="2">
        <v>0</v>
      </c>
      <c r="I45" s="2">
        <v>0</v>
      </c>
      <c r="J45" s="2">
        <v>0</v>
      </c>
      <c r="K45" s="2">
        <v>1.3022045453021356</v>
      </c>
      <c r="L45" s="2">
        <v>1.2925353992098372</v>
      </c>
      <c r="M45" s="2">
        <v>1.8585351766400979</v>
      </c>
      <c r="N45" s="2">
        <v>2.6930733120761507</v>
      </c>
      <c r="O45" s="2">
        <v>3.1921081109393192</v>
      </c>
      <c r="P45" s="2">
        <v>3.9157305760360357</v>
      </c>
      <c r="Q45" s="2">
        <v>4.6561701955407262</v>
      </c>
      <c r="R45" s="2">
        <v>4.6846431064648479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1.3022045453021356</v>
      </c>
      <c r="L46" s="1">
        <v>1.2925353992098372</v>
      </c>
      <c r="M46" s="1">
        <v>1.8585351766400979</v>
      </c>
      <c r="N46" s="1">
        <v>2.6930733120761507</v>
      </c>
      <c r="O46" s="1">
        <v>3.1921081109393192</v>
      </c>
      <c r="P46" s="1">
        <v>3.9157305760360357</v>
      </c>
      <c r="Q46" s="1">
        <v>4.6561701955407262</v>
      </c>
      <c r="R46" s="1">
        <v>4.6846431064648479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2.100514408885001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300.33774601709621</v>
      </c>
      <c r="D61" s="4">
        <v>348.56711704622444</v>
      </c>
      <c r="E61" s="4">
        <v>441.17613709069008</v>
      </c>
      <c r="F61" s="4">
        <v>545.63809253939974</v>
      </c>
      <c r="G61" s="4">
        <v>675.5905198117656</v>
      </c>
      <c r="H61" s="4">
        <v>1099.3965245996083</v>
      </c>
      <c r="I61" s="4">
        <v>1928.0066767237379</v>
      </c>
      <c r="J61" s="4">
        <v>2698.6142444267525</v>
      </c>
      <c r="K61" s="4">
        <v>3089.5162458318555</v>
      </c>
      <c r="L61" s="4">
        <v>3347.0182502781627</v>
      </c>
      <c r="M61" s="4">
        <v>3741.727203187912</v>
      </c>
      <c r="N61" s="4">
        <v>3824.4372936037262</v>
      </c>
      <c r="O61" s="4">
        <v>4005.0904469881502</v>
      </c>
      <c r="P61" s="4">
        <v>3541.9175499008297</v>
      </c>
      <c r="Q61" s="4">
        <v>3816.6824798207072</v>
      </c>
      <c r="R61" s="4">
        <v>3760.4591172824316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300.33774601709621</v>
      </c>
      <c r="D68" s="3">
        <v>348.56711704622444</v>
      </c>
      <c r="E68" s="3">
        <v>441.17613709069008</v>
      </c>
      <c r="F68" s="3">
        <v>545.63809253939974</v>
      </c>
      <c r="G68" s="3">
        <v>675.5905198117656</v>
      </c>
      <c r="H68" s="3">
        <v>1099.3965245996083</v>
      </c>
      <c r="I68" s="3">
        <v>1928.0066767237379</v>
      </c>
      <c r="J68" s="3">
        <v>2698.6142444267525</v>
      </c>
      <c r="K68" s="3">
        <v>3089.5162458318555</v>
      </c>
      <c r="L68" s="3">
        <v>3347.0182502781627</v>
      </c>
      <c r="M68" s="3">
        <v>3741.727203187912</v>
      </c>
      <c r="N68" s="3">
        <v>3824.4372936037262</v>
      </c>
      <c r="O68" s="3">
        <v>4005.0904469881502</v>
      </c>
      <c r="P68" s="3">
        <v>3541.9175499008297</v>
      </c>
      <c r="Q68" s="3">
        <v>3816.6824798207072</v>
      </c>
      <c r="R68" s="3">
        <v>3760.4591172824316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300.33774601709621</v>
      </c>
      <c r="D73" s="2">
        <v>348.56711704622444</v>
      </c>
      <c r="E73" s="2">
        <v>441.17613709069008</v>
      </c>
      <c r="F73" s="2">
        <v>545.63809253939974</v>
      </c>
      <c r="G73" s="2">
        <v>675.5905198117656</v>
      </c>
      <c r="H73" s="2">
        <v>1099.3965245996083</v>
      </c>
      <c r="I73" s="2">
        <v>1928.0066767237379</v>
      </c>
      <c r="J73" s="2">
        <v>2698.6142444267525</v>
      </c>
      <c r="K73" s="2">
        <v>3089.5162458318555</v>
      </c>
      <c r="L73" s="2">
        <v>3347.0182502781627</v>
      </c>
      <c r="M73" s="2">
        <v>3741.727203187912</v>
      </c>
      <c r="N73" s="2">
        <v>3824.4372936037262</v>
      </c>
      <c r="O73" s="2">
        <v>4005.0904469881502</v>
      </c>
      <c r="P73" s="2">
        <v>3541.9175499008297</v>
      </c>
      <c r="Q73" s="2">
        <v>3816.6824798207072</v>
      </c>
      <c r="R73" s="2">
        <v>3760.4591172824316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291.7854823535036</v>
      </c>
      <c r="D75" s="1">
        <v>338.51000774220478</v>
      </c>
      <c r="E75" s="1">
        <v>429.61525304498684</v>
      </c>
      <c r="F75" s="1">
        <v>540.01448462696953</v>
      </c>
      <c r="G75" s="1">
        <v>666.38074790660414</v>
      </c>
      <c r="H75" s="1">
        <v>1028.6159270452504</v>
      </c>
      <c r="I75" s="1">
        <v>1659.162345179534</v>
      </c>
      <c r="J75" s="1">
        <v>2420.8065108698006</v>
      </c>
      <c r="K75" s="1">
        <v>2975.1692637618276</v>
      </c>
      <c r="L75" s="1">
        <v>3323.3080636840709</v>
      </c>
      <c r="M75" s="1">
        <v>3725.828795415654</v>
      </c>
      <c r="N75" s="1">
        <v>3819.9102421275425</v>
      </c>
      <c r="O75" s="1">
        <v>4000.638639408658</v>
      </c>
      <c r="P75" s="1">
        <v>3540.5987964089136</v>
      </c>
      <c r="Q75" s="1">
        <v>3814.1493465326366</v>
      </c>
      <c r="R75" s="1">
        <v>3759.1547212522401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8.5522636635925871</v>
      </c>
      <c r="D77" s="1">
        <v>10.057109304019683</v>
      </c>
      <c r="E77" s="1">
        <v>11.560884045703245</v>
      </c>
      <c r="F77" s="1">
        <v>5.6236079124301606</v>
      </c>
      <c r="G77" s="1">
        <v>9.2097719051614604</v>
      </c>
      <c r="H77" s="1">
        <v>70.780597554357939</v>
      </c>
      <c r="I77" s="1">
        <v>268.84433154420384</v>
      </c>
      <c r="J77" s="1">
        <v>277.80773355695197</v>
      </c>
      <c r="K77" s="1">
        <v>114.34698207002806</v>
      </c>
      <c r="L77" s="1">
        <v>23.710186594091866</v>
      </c>
      <c r="M77" s="1">
        <v>15.898407772257844</v>
      </c>
      <c r="N77" s="1">
        <v>4.5270514761835141</v>
      </c>
      <c r="O77" s="1">
        <v>4.4518075794920424</v>
      </c>
      <c r="P77" s="1">
        <v>1.3187534919161881</v>
      </c>
      <c r="Q77" s="1">
        <v>2.533133288070367</v>
      </c>
      <c r="R77" s="1">
        <v>1.3043960301914015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347</v>
      </c>
      <c r="B1" s="43" t="s">
        <v>296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9450.2360174528058</v>
      </c>
      <c r="D2" s="30">
        <v>9184.9482673562925</v>
      </c>
      <c r="E2" s="30">
        <v>9187.9420712225965</v>
      </c>
      <c r="F2" s="30">
        <v>9025.189221444858</v>
      </c>
      <c r="G2" s="30">
        <v>8735.1106826839841</v>
      </c>
      <c r="H2" s="30">
        <v>8553.1400765643484</v>
      </c>
      <c r="I2" s="30">
        <v>8225.5473870522728</v>
      </c>
      <c r="J2" s="30">
        <v>8353.8680736153692</v>
      </c>
      <c r="K2" s="30">
        <v>8205.0836330967104</v>
      </c>
      <c r="L2" s="30">
        <v>7835.5241200000009</v>
      </c>
      <c r="M2" s="30">
        <v>7909.4871610637565</v>
      </c>
      <c r="N2" s="30">
        <v>7903.1087643887331</v>
      </c>
      <c r="O2" s="30">
        <v>7910.8902992150943</v>
      </c>
      <c r="P2" s="30">
        <v>7572.17432189396</v>
      </c>
      <c r="Q2" s="30">
        <v>7260.6853919500836</v>
      </c>
      <c r="R2" s="30">
        <v>7232.0881688056925</v>
      </c>
    </row>
    <row r="3" spans="1:18" ht="11.25" customHeight="1" x14ac:dyDescent="0.25">
      <c r="A3" s="46" t="s">
        <v>4</v>
      </c>
      <c r="B3" s="47" t="s">
        <v>5</v>
      </c>
      <c r="C3" s="4">
        <v>9.7688217828087467</v>
      </c>
      <c r="D3" s="4">
        <v>31.598590000000002</v>
      </c>
      <c r="E3" s="4">
        <v>30.070160000000005</v>
      </c>
      <c r="F3" s="4">
        <v>6.0720900000000002</v>
      </c>
      <c r="G3" s="4">
        <v>5.5992699999999989</v>
      </c>
      <c r="H3" s="4">
        <v>8.1684379058083501</v>
      </c>
      <c r="I3" s="4">
        <v>14.50095</v>
      </c>
      <c r="J3" s="4">
        <v>14.300140000000003</v>
      </c>
      <c r="K3" s="4">
        <v>14.40042</v>
      </c>
      <c r="L3" s="4">
        <v>13.700550000000002</v>
      </c>
      <c r="M3" s="4">
        <v>13.781521648275481</v>
      </c>
      <c r="N3" s="4">
        <v>11.034686459537703</v>
      </c>
      <c r="O3" s="4">
        <v>11.751184773737746</v>
      </c>
      <c r="P3" s="4">
        <v>10.437692032285884</v>
      </c>
      <c r="Q3" s="4">
        <v>10.34219611670814</v>
      </c>
      <c r="R3" s="4">
        <v>10.342095535743496</v>
      </c>
    </row>
    <row r="4" spans="1:18" ht="11.25" customHeight="1" x14ac:dyDescent="0.25">
      <c r="A4" s="48" t="s">
        <v>304</v>
      </c>
      <c r="B4" s="49" t="s">
        <v>305</v>
      </c>
      <c r="C4" s="3">
        <v>7.9297219232526794</v>
      </c>
      <c r="D4" s="3">
        <v>25.400570000000002</v>
      </c>
      <c r="E4" s="3">
        <v>27.204890000000002</v>
      </c>
      <c r="F4" s="3">
        <v>1.3999200000000001</v>
      </c>
      <c r="G4" s="3">
        <v>2.6993099999999992</v>
      </c>
      <c r="H4" s="3">
        <v>5.4454637791667535</v>
      </c>
      <c r="I4" s="3">
        <v>14.10093</v>
      </c>
      <c r="J4" s="3">
        <v>14.000140000000002</v>
      </c>
      <c r="K4" s="3">
        <v>14.10041</v>
      </c>
      <c r="L4" s="3">
        <v>13.400530000000002</v>
      </c>
      <c r="M4" s="3">
        <v>13.423256053387563</v>
      </c>
      <c r="N4" s="3">
        <v>10.676416023282481</v>
      </c>
      <c r="O4" s="3">
        <v>11.392905210571984</v>
      </c>
      <c r="P4" s="3">
        <v>10.055545516657835</v>
      </c>
      <c r="Q4" s="3">
        <v>9.9755988790459789</v>
      </c>
      <c r="R4" s="3">
        <v>9.959940853578118</v>
      </c>
    </row>
    <row r="5" spans="1:18" ht="11.25" customHeight="1" x14ac:dyDescent="0.25">
      <c r="A5" s="50" t="s">
        <v>306</v>
      </c>
      <c r="B5" s="51" t="s">
        <v>307</v>
      </c>
      <c r="C5" s="2">
        <v>7.9297219232526794</v>
      </c>
      <c r="D5" s="2">
        <v>25.400570000000002</v>
      </c>
      <c r="E5" s="2">
        <v>26.504880000000004</v>
      </c>
      <c r="F5" s="2">
        <v>0.6999399999999999</v>
      </c>
      <c r="G5" s="2">
        <v>2.6993099999999992</v>
      </c>
      <c r="H5" s="2">
        <v>5.4454637791667535</v>
      </c>
      <c r="I5" s="2">
        <v>14.10093</v>
      </c>
      <c r="J5" s="2">
        <v>14.000140000000002</v>
      </c>
      <c r="K5" s="2">
        <v>14.10041</v>
      </c>
      <c r="L5" s="2">
        <v>13.400530000000002</v>
      </c>
      <c r="M5" s="2">
        <v>13.423256053387563</v>
      </c>
      <c r="N5" s="2">
        <v>10.676416023282481</v>
      </c>
      <c r="O5" s="2">
        <v>11.392905210571984</v>
      </c>
      <c r="P5" s="2">
        <v>10.055545516657835</v>
      </c>
      <c r="Q5" s="2">
        <v>9.9755988790459789</v>
      </c>
      <c r="R5" s="2">
        <v>9.959940853578118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7.9297219232526794</v>
      </c>
      <c r="D8" s="1">
        <v>25.400570000000002</v>
      </c>
      <c r="E8" s="1">
        <v>22.800160000000005</v>
      </c>
      <c r="F8" s="1">
        <v>0.6999399999999999</v>
      </c>
      <c r="G8" s="1">
        <v>0.59997999999999985</v>
      </c>
      <c r="H8" s="1">
        <v>2.9139205611061931</v>
      </c>
      <c r="I8" s="1">
        <v>14.10093</v>
      </c>
      <c r="J8" s="1">
        <v>14.000140000000002</v>
      </c>
      <c r="K8" s="1">
        <v>14.10041</v>
      </c>
      <c r="L8" s="1">
        <v>13.400530000000002</v>
      </c>
      <c r="M8" s="1">
        <v>13.423256053387563</v>
      </c>
      <c r="N8" s="1">
        <v>10.676416023282481</v>
      </c>
      <c r="O8" s="1">
        <v>11.392905210571984</v>
      </c>
      <c r="P8" s="1">
        <v>10.055545516657835</v>
      </c>
      <c r="Q8" s="1">
        <v>9.9755988790459789</v>
      </c>
      <c r="R8" s="1">
        <v>9.959940853578118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3.70472</v>
      </c>
      <c r="F9" s="1">
        <v>0</v>
      </c>
      <c r="G9" s="1">
        <v>2.0993299999999997</v>
      </c>
      <c r="H9" s="1">
        <v>2.5315432180605595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0.70001000000000002</v>
      </c>
      <c r="F11" s="2">
        <v>0.69998000000000005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0.70001000000000002</v>
      </c>
      <c r="F12" s="1">
        <v>0.69998000000000005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1.8390998595560686</v>
      </c>
      <c r="D15" s="3">
        <v>6.1980200000000014</v>
      </c>
      <c r="E15" s="3">
        <v>2.8652700000000002</v>
      </c>
      <c r="F15" s="3">
        <v>4.6721700000000004</v>
      </c>
      <c r="G15" s="3">
        <v>2.8999599999999992</v>
      </c>
      <c r="H15" s="3">
        <v>2.7229741266415965</v>
      </c>
      <c r="I15" s="3">
        <v>0.40001999999999999</v>
      </c>
      <c r="J15" s="3">
        <v>0.3</v>
      </c>
      <c r="K15" s="3">
        <v>0.30001</v>
      </c>
      <c r="L15" s="3">
        <v>0.30002000000000001</v>
      </c>
      <c r="M15" s="3">
        <v>0.35826559488791865</v>
      </c>
      <c r="N15" s="3">
        <v>0.35827043625522204</v>
      </c>
      <c r="O15" s="3">
        <v>0.35827956316576137</v>
      </c>
      <c r="P15" s="3">
        <v>0.38214651562804858</v>
      </c>
      <c r="Q15" s="3">
        <v>0.36659723766216112</v>
      </c>
      <c r="R15" s="3">
        <v>0.38215468216537751</v>
      </c>
    </row>
    <row r="16" spans="1:18" ht="11.25" customHeight="1" x14ac:dyDescent="0.25">
      <c r="A16" s="50" t="s">
        <v>22</v>
      </c>
      <c r="B16" s="51" t="s">
        <v>23</v>
      </c>
      <c r="C16" s="2">
        <v>0.40607787704049803</v>
      </c>
      <c r="D16" s="2">
        <v>2.89832</v>
      </c>
      <c r="E16" s="2">
        <v>0</v>
      </c>
      <c r="F16" s="2">
        <v>1.8008700000000002</v>
      </c>
      <c r="G16" s="2">
        <v>0</v>
      </c>
      <c r="H16" s="2">
        <v>0.33437929301209529</v>
      </c>
      <c r="I16" s="2">
        <v>0.40001999999999999</v>
      </c>
      <c r="J16" s="2">
        <v>0.3</v>
      </c>
      <c r="K16" s="2">
        <v>0.30001</v>
      </c>
      <c r="L16" s="2">
        <v>0.30002000000000001</v>
      </c>
      <c r="M16" s="2">
        <v>0.35826559488791865</v>
      </c>
      <c r="N16" s="2">
        <v>0.35827043625522204</v>
      </c>
      <c r="O16" s="2">
        <v>0.35827956316576137</v>
      </c>
      <c r="P16" s="2">
        <v>0.38214651562804858</v>
      </c>
      <c r="Q16" s="2">
        <v>0.36659723766216112</v>
      </c>
      <c r="R16" s="2">
        <v>0.38215468216537751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1.4330219825155703</v>
      </c>
      <c r="D18" s="2">
        <v>3.2997000000000005</v>
      </c>
      <c r="E18" s="2">
        <v>2.8652700000000002</v>
      </c>
      <c r="F18" s="2">
        <v>2.8713000000000002</v>
      </c>
      <c r="G18" s="2">
        <v>2.8999599999999992</v>
      </c>
      <c r="H18" s="2">
        <v>2.3885948336295013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3537.3094697298493</v>
      </c>
      <c r="D21" s="4">
        <v>3216.3798499999998</v>
      </c>
      <c r="E21" s="4">
        <v>3200.8225999999995</v>
      </c>
      <c r="F21" s="4">
        <v>3248.68876</v>
      </c>
      <c r="G21" s="4">
        <v>3320.57638</v>
      </c>
      <c r="H21" s="4">
        <v>3133.7089079101893</v>
      </c>
      <c r="I21" s="4">
        <v>2975.2962100000004</v>
      </c>
      <c r="J21" s="4">
        <v>3161.0284899999997</v>
      </c>
      <c r="K21" s="4">
        <v>3082.4338000000007</v>
      </c>
      <c r="L21" s="4">
        <v>2779.2112200000001</v>
      </c>
      <c r="M21" s="4">
        <v>2795.5172731831944</v>
      </c>
      <c r="N21" s="4">
        <v>2703.2115195184833</v>
      </c>
      <c r="O21" s="4">
        <v>2747.1413180474228</v>
      </c>
      <c r="P21" s="4">
        <v>2393.9752820866165</v>
      </c>
      <c r="Q21" s="4">
        <v>2246.3694339541248</v>
      </c>
      <c r="R21" s="4">
        <v>2110.1186550745665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3537.3094697298493</v>
      </c>
      <c r="D30" s="3">
        <v>3216.3798499999998</v>
      </c>
      <c r="E30" s="3">
        <v>3200.8225999999995</v>
      </c>
      <c r="F30" s="3">
        <v>3248.68876</v>
      </c>
      <c r="G30" s="3">
        <v>3320.57638</v>
      </c>
      <c r="H30" s="3">
        <v>3133.7089079101893</v>
      </c>
      <c r="I30" s="3">
        <v>2975.2962100000004</v>
      </c>
      <c r="J30" s="3">
        <v>3161.0284899999997</v>
      </c>
      <c r="K30" s="3">
        <v>3082.4338000000007</v>
      </c>
      <c r="L30" s="3">
        <v>2779.2112200000001</v>
      </c>
      <c r="M30" s="3">
        <v>2795.5172731831944</v>
      </c>
      <c r="N30" s="3">
        <v>2703.2115195184833</v>
      </c>
      <c r="O30" s="3">
        <v>2747.1413180474228</v>
      </c>
      <c r="P30" s="3">
        <v>2393.9752820866165</v>
      </c>
      <c r="Q30" s="3">
        <v>2246.3694339541248</v>
      </c>
      <c r="R30" s="3">
        <v>2110.1186550745665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12.324453040538186</v>
      </c>
      <c r="D38" s="2">
        <v>12.30036</v>
      </c>
      <c r="E38" s="2">
        <v>12.300090000000003</v>
      </c>
      <c r="F38" s="2">
        <v>12.300129999999999</v>
      </c>
      <c r="G38" s="2">
        <v>12.59965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12.324453040538186</v>
      </c>
      <c r="D41" s="1">
        <v>12.30036</v>
      </c>
      <c r="E41" s="1">
        <v>12.300090000000003</v>
      </c>
      <c r="F41" s="1">
        <v>12.300129999999999</v>
      </c>
      <c r="G41" s="1">
        <v>12.59965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3520.1091607625458</v>
      </c>
      <c r="D43" s="2">
        <v>3202.9795300000001</v>
      </c>
      <c r="E43" s="2">
        <v>3185.3225299999995</v>
      </c>
      <c r="F43" s="2">
        <v>3234.2885500000002</v>
      </c>
      <c r="G43" s="2">
        <v>3303.7767299999996</v>
      </c>
      <c r="H43" s="2">
        <v>3127.482013781434</v>
      </c>
      <c r="I43" s="2">
        <v>2970.0585700000001</v>
      </c>
      <c r="J43" s="2">
        <v>3156.8613799999998</v>
      </c>
      <c r="K43" s="2">
        <v>3081.4355000000005</v>
      </c>
      <c r="L43" s="2">
        <v>2779.2112200000001</v>
      </c>
      <c r="M43" s="2">
        <v>2795.5172731831944</v>
      </c>
      <c r="N43" s="2">
        <v>2703.2115195184833</v>
      </c>
      <c r="O43" s="2">
        <v>2747.1413180474228</v>
      </c>
      <c r="P43" s="2">
        <v>2393.9752820866165</v>
      </c>
      <c r="Q43" s="2">
        <v>2246.3694339541248</v>
      </c>
      <c r="R43" s="2">
        <v>2110.1186550745665</v>
      </c>
    </row>
    <row r="44" spans="1:18" ht="11.25" customHeight="1" x14ac:dyDescent="0.25">
      <c r="A44" s="50" t="s">
        <v>328</v>
      </c>
      <c r="B44" s="51" t="s">
        <v>61</v>
      </c>
      <c r="C44" s="2">
        <v>3.8215515425602176</v>
      </c>
      <c r="D44" s="2">
        <v>0</v>
      </c>
      <c r="E44" s="2">
        <v>0</v>
      </c>
      <c r="F44" s="2">
        <v>0</v>
      </c>
      <c r="G44" s="2">
        <v>0</v>
      </c>
      <c r="H44" s="2">
        <v>0.95527055560127072</v>
      </c>
      <c r="I44" s="2">
        <v>0</v>
      </c>
      <c r="J44" s="2">
        <v>0</v>
      </c>
      <c r="K44" s="2">
        <v>0.99829999999999985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1.0543043842051731</v>
      </c>
      <c r="D45" s="2">
        <v>1.09996</v>
      </c>
      <c r="E45" s="2">
        <v>3.19998</v>
      </c>
      <c r="F45" s="2">
        <v>2.1000800000000002</v>
      </c>
      <c r="G45" s="2">
        <v>4.2000000000000011</v>
      </c>
      <c r="H45" s="2">
        <v>5.2716235731539305</v>
      </c>
      <c r="I45" s="2">
        <v>5.2376399999999999</v>
      </c>
      <c r="J45" s="2">
        <v>4.1671099999999992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1.0543043842051731</v>
      </c>
      <c r="D46" s="1">
        <v>1.09996</v>
      </c>
      <c r="E46" s="1">
        <v>3.19998</v>
      </c>
      <c r="F46" s="1">
        <v>2.1000800000000002</v>
      </c>
      <c r="G46" s="1">
        <v>4.2000000000000011</v>
      </c>
      <c r="H46" s="1">
        <v>5.2716235731539305</v>
      </c>
      <c r="I46" s="1">
        <v>5.2376399999999999</v>
      </c>
      <c r="J46" s="1">
        <v>4.1671099999999992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0.31050282486270631</v>
      </c>
      <c r="D61" s="4">
        <v>1.3998899999999999</v>
      </c>
      <c r="E61" s="4">
        <v>3.6999300000000002</v>
      </c>
      <c r="F61" s="4">
        <v>3.0997299999999997</v>
      </c>
      <c r="G61" s="4">
        <v>4.5011599999999996</v>
      </c>
      <c r="H61" s="4">
        <v>11.321160550084556</v>
      </c>
      <c r="I61" s="4">
        <v>15.601839999999999</v>
      </c>
      <c r="J61" s="4">
        <v>23.499939999999995</v>
      </c>
      <c r="K61" s="4">
        <v>24.000999999999998</v>
      </c>
      <c r="L61" s="4">
        <v>25.799349999999997</v>
      </c>
      <c r="M61" s="4">
        <v>26.559785612396922</v>
      </c>
      <c r="N61" s="4">
        <v>26.491554551811451</v>
      </c>
      <c r="O61" s="4">
        <v>30.787889706842009</v>
      </c>
      <c r="P61" s="4">
        <v>27.585123862868389</v>
      </c>
      <c r="Q61" s="4">
        <v>30.861777178765898</v>
      </c>
      <c r="R61" s="4">
        <v>26.778552800371401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0.31050282486270631</v>
      </c>
      <c r="D68" s="3">
        <v>1.3998899999999999</v>
      </c>
      <c r="E68" s="3">
        <v>3.6999300000000002</v>
      </c>
      <c r="F68" s="3">
        <v>3.0997299999999997</v>
      </c>
      <c r="G68" s="3">
        <v>4.5011599999999996</v>
      </c>
      <c r="H68" s="3">
        <v>11.321160550084556</v>
      </c>
      <c r="I68" s="3">
        <v>15.601839999999999</v>
      </c>
      <c r="J68" s="3">
        <v>23.499939999999995</v>
      </c>
      <c r="K68" s="3">
        <v>24.000999999999998</v>
      </c>
      <c r="L68" s="3">
        <v>25.799349999999997</v>
      </c>
      <c r="M68" s="3">
        <v>26.559785612396922</v>
      </c>
      <c r="N68" s="3">
        <v>26.491554551811451</v>
      </c>
      <c r="O68" s="3">
        <v>30.787889706842009</v>
      </c>
      <c r="P68" s="3">
        <v>27.585123862868389</v>
      </c>
      <c r="Q68" s="3">
        <v>30.861777178765898</v>
      </c>
      <c r="R68" s="3">
        <v>26.778552800371401</v>
      </c>
    </row>
    <row r="69" spans="1:18" ht="11.25" customHeight="1" x14ac:dyDescent="0.25">
      <c r="A69" s="50" t="s">
        <v>559</v>
      </c>
      <c r="B69" s="51" t="s">
        <v>101</v>
      </c>
      <c r="C69" s="2">
        <v>0.31050282486270631</v>
      </c>
      <c r="D69" s="2">
        <v>1.3998899999999999</v>
      </c>
      <c r="E69" s="2">
        <v>3.6999300000000002</v>
      </c>
      <c r="F69" s="2">
        <v>3.0997299999999997</v>
      </c>
      <c r="G69" s="2">
        <v>9.9989999999999996E-2</v>
      </c>
      <c r="H69" s="2">
        <v>0.66876921144766555</v>
      </c>
      <c r="I69" s="2">
        <v>0.6</v>
      </c>
      <c r="J69" s="2">
        <v>1.39994</v>
      </c>
      <c r="K69" s="2">
        <v>0.10008999999999998</v>
      </c>
      <c r="L69" s="2">
        <v>9.9930000000000005E-2</v>
      </c>
      <c r="M69" s="2">
        <v>0</v>
      </c>
      <c r="N69" s="2">
        <v>2.3887383851482657E-2</v>
      </c>
      <c r="O69" s="2">
        <v>2.3884614257912704E-2</v>
      </c>
      <c r="P69" s="2">
        <v>0.31049802504130009</v>
      </c>
      <c r="Q69" s="2">
        <v>0.31050145336041673</v>
      </c>
      <c r="R69" s="2">
        <v>4.7763597013756875E-2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4.4011699999999996</v>
      </c>
      <c r="H73" s="2">
        <v>10.652391338636891</v>
      </c>
      <c r="I73" s="2">
        <v>15.00184</v>
      </c>
      <c r="J73" s="2">
        <v>22.099999999999998</v>
      </c>
      <c r="K73" s="2">
        <v>23.900909999999996</v>
      </c>
      <c r="L73" s="2">
        <v>25.699419999999996</v>
      </c>
      <c r="M73" s="2">
        <v>26.559785612396922</v>
      </c>
      <c r="N73" s="2">
        <v>26.467667167959966</v>
      </c>
      <c r="O73" s="2">
        <v>30.764005092584092</v>
      </c>
      <c r="P73" s="2">
        <v>27.274625837827088</v>
      </c>
      <c r="Q73" s="2">
        <v>30.551275725405482</v>
      </c>
      <c r="R73" s="2">
        <v>26.730789203357645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4.4011699999999996</v>
      </c>
      <c r="H75" s="1">
        <v>10.652391338636891</v>
      </c>
      <c r="I75" s="1">
        <v>15.00184</v>
      </c>
      <c r="J75" s="1">
        <v>22.099999999999998</v>
      </c>
      <c r="K75" s="1">
        <v>23.900909999999996</v>
      </c>
      <c r="L75" s="1">
        <v>25.699419999999996</v>
      </c>
      <c r="M75" s="1">
        <v>26.559785612396922</v>
      </c>
      <c r="N75" s="1">
        <v>26.467667167959966</v>
      </c>
      <c r="O75" s="1">
        <v>30.764005092584092</v>
      </c>
      <c r="P75" s="1">
        <v>27.274625837827088</v>
      </c>
      <c r="Q75" s="1">
        <v>30.551275725405482</v>
      </c>
      <c r="R75" s="1">
        <v>26.730789203357645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5902.8472231152855</v>
      </c>
      <c r="D79" s="4">
        <v>5935.5699373562929</v>
      </c>
      <c r="E79" s="4">
        <v>5953.349381222597</v>
      </c>
      <c r="F79" s="4">
        <v>5767.3286414448576</v>
      </c>
      <c r="G79" s="4">
        <v>5404.4338726839851</v>
      </c>
      <c r="H79" s="4">
        <v>5399.941570198268</v>
      </c>
      <c r="I79" s="4">
        <v>5220.1483870522725</v>
      </c>
      <c r="J79" s="4">
        <v>5155.0395036153695</v>
      </c>
      <c r="K79" s="4">
        <v>5084.2484130967096</v>
      </c>
      <c r="L79" s="4">
        <v>5016.8130000000001</v>
      </c>
      <c r="M79" s="4">
        <v>5073.6285806198894</v>
      </c>
      <c r="N79" s="4">
        <v>5162.3710038589015</v>
      </c>
      <c r="O79" s="4">
        <v>5121.2099066870924</v>
      </c>
      <c r="P79" s="4">
        <v>5140.1762239121899</v>
      </c>
      <c r="Q79" s="4">
        <v>4973.1119847004838</v>
      </c>
      <c r="R79" s="4">
        <v>5084.8488653950126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491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5913.8635282405239</v>
      </c>
      <c r="D2" s="30">
        <v>5721.9440223395086</v>
      </c>
      <c r="E2" s="30">
        <v>5694.8905610879601</v>
      </c>
      <c r="F2" s="30">
        <v>5545.6764836160637</v>
      </c>
      <c r="G2" s="30">
        <v>5141.7000116754571</v>
      </c>
      <c r="H2" s="30">
        <v>5066.8814738103665</v>
      </c>
      <c r="I2" s="30">
        <v>4740.9776387942966</v>
      </c>
      <c r="J2" s="30">
        <v>4801.1808716021951</v>
      </c>
      <c r="K2" s="30">
        <v>4716.3701155327781</v>
      </c>
      <c r="L2" s="30">
        <v>4597.1416933753553</v>
      </c>
      <c r="M2" s="30">
        <v>4600.8216055458606</v>
      </c>
      <c r="N2" s="30">
        <v>4560.8861529357127</v>
      </c>
      <c r="O2" s="30">
        <v>4660.1697206399385</v>
      </c>
      <c r="P2" s="30">
        <v>4506.0833376274495</v>
      </c>
      <c r="Q2" s="30">
        <v>4312.2008093431295</v>
      </c>
      <c r="R2" s="30">
        <v>4311.3495911108394</v>
      </c>
    </row>
    <row r="3" spans="1:18" ht="11.25" customHeight="1" x14ac:dyDescent="0.25">
      <c r="A3" s="46" t="s">
        <v>4</v>
      </c>
      <c r="B3" s="47" t="s">
        <v>5</v>
      </c>
      <c r="C3" s="4">
        <v>8.3224123301027113</v>
      </c>
      <c r="D3" s="4">
        <v>27.267136558349311</v>
      </c>
      <c r="E3" s="4">
        <v>26.248006748430566</v>
      </c>
      <c r="F3" s="4">
        <v>5.1191400969653937</v>
      </c>
      <c r="G3" s="4">
        <v>4.5790319050765209</v>
      </c>
      <c r="H3" s="4">
        <v>6.8897194678852323</v>
      </c>
      <c r="I3" s="4">
        <v>11.883372200625022</v>
      </c>
      <c r="J3" s="4">
        <v>12.147143028925303</v>
      </c>
      <c r="K3" s="4">
        <v>12.334334282425262</v>
      </c>
      <c r="L3" s="4">
        <v>11.95024596204666</v>
      </c>
      <c r="M3" s="4">
        <v>12.059640332343571</v>
      </c>
      <c r="N3" s="4">
        <v>9.6315787343160526</v>
      </c>
      <c r="O3" s="4">
        <v>10.114381160827561</v>
      </c>
      <c r="P3" s="4">
        <v>8.9490430063162396</v>
      </c>
      <c r="Q3" s="4">
        <v>8.8738788455836524</v>
      </c>
      <c r="R3" s="4">
        <v>8.8876097768939601</v>
      </c>
    </row>
    <row r="4" spans="1:18" ht="11.25" customHeight="1" x14ac:dyDescent="0.25">
      <c r="A4" s="48" t="s">
        <v>304</v>
      </c>
      <c r="B4" s="49" t="s">
        <v>305</v>
      </c>
      <c r="C4" s="3">
        <v>6.709041253587297</v>
      </c>
      <c r="D4" s="3">
        <v>21.801033463216864</v>
      </c>
      <c r="E4" s="3">
        <v>23.718948391003952</v>
      </c>
      <c r="F4" s="3">
        <v>1.0182300730521532</v>
      </c>
      <c r="G4" s="3">
        <v>2.2559918836715553</v>
      </c>
      <c r="H4" s="3">
        <v>4.591126997655218</v>
      </c>
      <c r="I4" s="3">
        <v>11.563490201798542</v>
      </c>
      <c r="J4" s="3">
        <v>11.908823881744793</v>
      </c>
      <c r="K4" s="3">
        <v>12.091690488982847</v>
      </c>
      <c r="L4" s="3">
        <v>11.715477296455964</v>
      </c>
      <c r="M4" s="3">
        <v>11.77678866761628</v>
      </c>
      <c r="N4" s="3">
        <v>9.3444700318662655</v>
      </c>
      <c r="O4" s="3">
        <v>9.8153357222082214</v>
      </c>
      <c r="P4" s="3">
        <v>8.6291282360578361</v>
      </c>
      <c r="Q4" s="3">
        <v>8.5796607326134531</v>
      </c>
      <c r="R4" s="3">
        <v>8.5820702076394983</v>
      </c>
    </row>
    <row r="5" spans="1:18" ht="11.25" customHeight="1" x14ac:dyDescent="0.25">
      <c r="A5" s="50" t="s">
        <v>306</v>
      </c>
      <c r="B5" s="51" t="s">
        <v>307</v>
      </c>
      <c r="C5" s="2">
        <v>6.709041253587297</v>
      </c>
      <c r="D5" s="2">
        <v>21.801033463216864</v>
      </c>
      <c r="E5" s="2">
        <v>23.167752415663067</v>
      </c>
      <c r="F5" s="2">
        <v>0.47812420059740279</v>
      </c>
      <c r="G5" s="2">
        <v>2.2559918836715553</v>
      </c>
      <c r="H5" s="2">
        <v>4.591126997655218</v>
      </c>
      <c r="I5" s="2">
        <v>11.563490201798542</v>
      </c>
      <c r="J5" s="2">
        <v>11.908823881744793</v>
      </c>
      <c r="K5" s="2">
        <v>12.091690488982847</v>
      </c>
      <c r="L5" s="2">
        <v>11.715477296455964</v>
      </c>
      <c r="M5" s="2">
        <v>11.77678866761628</v>
      </c>
      <c r="N5" s="2">
        <v>9.3444700318662655</v>
      </c>
      <c r="O5" s="2">
        <v>9.8153357222082214</v>
      </c>
      <c r="P5" s="2">
        <v>8.6291282360578361</v>
      </c>
      <c r="Q5" s="2">
        <v>8.5796607326134531</v>
      </c>
      <c r="R5" s="2">
        <v>8.5820702076394983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6.709041253587297</v>
      </c>
      <c r="D8" s="1">
        <v>21.801033463216864</v>
      </c>
      <c r="E8" s="1">
        <v>19.897745373420793</v>
      </c>
      <c r="F8" s="1">
        <v>0.47812420059740279</v>
      </c>
      <c r="G8" s="1">
        <v>0.52561832194579083</v>
      </c>
      <c r="H8" s="1">
        <v>2.4407040525930213</v>
      </c>
      <c r="I8" s="1">
        <v>11.563490201798542</v>
      </c>
      <c r="J8" s="1">
        <v>11.908823881744793</v>
      </c>
      <c r="K8" s="1">
        <v>12.091690488982847</v>
      </c>
      <c r="L8" s="1">
        <v>11.715477296455964</v>
      </c>
      <c r="M8" s="1">
        <v>11.77678866761628</v>
      </c>
      <c r="N8" s="1">
        <v>9.3444700318662655</v>
      </c>
      <c r="O8" s="1">
        <v>9.8153357222082214</v>
      </c>
      <c r="P8" s="1">
        <v>8.6291282360578361</v>
      </c>
      <c r="Q8" s="1">
        <v>8.5796607326134531</v>
      </c>
      <c r="R8" s="1">
        <v>8.5820702076394983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3.2700070422422733</v>
      </c>
      <c r="F9" s="1">
        <v>0</v>
      </c>
      <c r="G9" s="1">
        <v>1.7303735617257647</v>
      </c>
      <c r="H9" s="1">
        <v>2.1504229450621963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0.55119597534088571</v>
      </c>
      <c r="F11" s="2">
        <v>0.54010587245475028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0.55119597534088571</v>
      </c>
      <c r="F12" s="1">
        <v>0.54010587245475028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1.6133710765154152</v>
      </c>
      <c r="D15" s="3">
        <v>5.4661030951324463</v>
      </c>
      <c r="E15" s="3">
        <v>2.5290583574266123</v>
      </c>
      <c r="F15" s="3">
        <v>4.100910023913241</v>
      </c>
      <c r="G15" s="3">
        <v>2.3230400214049656</v>
      </c>
      <c r="H15" s="3">
        <v>2.2985924702300147</v>
      </c>
      <c r="I15" s="3">
        <v>0.31988199882648055</v>
      </c>
      <c r="J15" s="3">
        <v>0.23831914718051095</v>
      </c>
      <c r="K15" s="3">
        <v>0.24264379344241532</v>
      </c>
      <c r="L15" s="3">
        <v>0.2347686655906959</v>
      </c>
      <c r="M15" s="3">
        <v>0.28285166472729151</v>
      </c>
      <c r="N15" s="3">
        <v>0.28710870244978715</v>
      </c>
      <c r="O15" s="3">
        <v>0.29904543861933908</v>
      </c>
      <c r="P15" s="3">
        <v>0.3199147702584027</v>
      </c>
      <c r="Q15" s="3">
        <v>0.29421811297019929</v>
      </c>
      <c r="R15" s="3">
        <v>0.30553956925446168</v>
      </c>
    </row>
    <row r="16" spans="1:18" ht="11.25" customHeight="1" x14ac:dyDescent="0.25">
      <c r="A16" s="50" t="s">
        <v>22</v>
      </c>
      <c r="B16" s="51" t="s">
        <v>23</v>
      </c>
      <c r="C16" s="2">
        <v>0.35623639370407395</v>
      </c>
      <c r="D16" s="2">
        <v>2.5560607940413664</v>
      </c>
      <c r="E16" s="2">
        <v>0</v>
      </c>
      <c r="F16" s="2">
        <v>1.5584699255034142</v>
      </c>
      <c r="G16" s="2">
        <v>0</v>
      </c>
      <c r="H16" s="2">
        <v>0.26959723125913332</v>
      </c>
      <c r="I16" s="2">
        <v>0.31988199882648055</v>
      </c>
      <c r="J16" s="2">
        <v>0.23831914718051095</v>
      </c>
      <c r="K16" s="2">
        <v>0.24264379344241532</v>
      </c>
      <c r="L16" s="2">
        <v>0.2347686655906959</v>
      </c>
      <c r="M16" s="2">
        <v>0.28285166472729151</v>
      </c>
      <c r="N16" s="2">
        <v>0.28710870244978715</v>
      </c>
      <c r="O16" s="2">
        <v>0.29904543861933908</v>
      </c>
      <c r="P16" s="2">
        <v>0.3199147702584027</v>
      </c>
      <c r="Q16" s="2">
        <v>0.29421811297019929</v>
      </c>
      <c r="R16" s="2">
        <v>0.30553956925446168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1.2571346828113412</v>
      </c>
      <c r="D18" s="2">
        <v>2.9100423010910794</v>
      </c>
      <c r="E18" s="2">
        <v>2.5290583574266123</v>
      </c>
      <c r="F18" s="2">
        <v>2.5424400984098265</v>
      </c>
      <c r="G18" s="2">
        <v>2.3230400214049656</v>
      </c>
      <c r="H18" s="2">
        <v>2.0289952389708814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2672.1387330435796</v>
      </c>
      <c r="D21" s="4">
        <v>2439.4701075707458</v>
      </c>
      <c r="E21" s="4">
        <v>2420.3114727871839</v>
      </c>
      <c r="F21" s="4">
        <v>2382.5326609097533</v>
      </c>
      <c r="G21" s="4">
        <v>2386.2795611952697</v>
      </c>
      <c r="H21" s="4">
        <v>2162.2506501914477</v>
      </c>
      <c r="I21" s="4">
        <v>2090.9709115495534</v>
      </c>
      <c r="J21" s="4">
        <v>2231.1377358103509</v>
      </c>
      <c r="K21" s="4">
        <v>2174.0308205073775</v>
      </c>
      <c r="L21" s="4">
        <v>1983.9320293101423</v>
      </c>
      <c r="M21" s="4">
        <v>2003.9883862771676</v>
      </c>
      <c r="N21" s="4">
        <v>1890.9585651717734</v>
      </c>
      <c r="O21" s="4">
        <v>1973.6637190981137</v>
      </c>
      <c r="P21" s="4">
        <v>1774.5622171041427</v>
      </c>
      <c r="Q21" s="4">
        <v>1674.1340027586227</v>
      </c>
      <c r="R21" s="4">
        <v>1574.7076737423185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2672.1387330435796</v>
      </c>
      <c r="D30" s="3">
        <v>2439.4701075707458</v>
      </c>
      <c r="E30" s="3">
        <v>2420.3114727871839</v>
      </c>
      <c r="F30" s="3">
        <v>2382.5326609097533</v>
      </c>
      <c r="G30" s="3">
        <v>2386.2795611952697</v>
      </c>
      <c r="H30" s="3">
        <v>2162.2506501914477</v>
      </c>
      <c r="I30" s="3">
        <v>2090.9709115495534</v>
      </c>
      <c r="J30" s="3">
        <v>2231.1377358103509</v>
      </c>
      <c r="K30" s="3">
        <v>2174.0308205073775</v>
      </c>
      <c r="L30" s="3">
        <v>1983.9320293101423</v>
      </c>
      <c r="M30" s="3">
        <v>2003.9883862771676</v>
      </c>
      <c r="N30" s="3">
        <v>1890.9585651717734</v>
      </c>
      <c r="O30" s="3">
        <v>1973.6637190981137</v>
      </c>
      <c r="P30" s="3">
        <v>1774.5622171041427</v>
      </c>
      <c r="Q30" s="3">
        <v>1674.1340027586227</v>
      </c>
      <c r="R30" s="3">
        <v>1574.7076737423185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10.990186238006297</v>
      </c>
      <c r="D38" s="2">
        <v>10.93047688921496</v>
      </c>
      <c r="E38" s="2">
        <v>11.000805505747952</v>
      </c>
      <c r="F38" s="2">
        <v>11.021044887353474</v>
      </c>
      <c r="G38" s="2">
        <v>10.851891115728918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10.990186238006297</v>
      </c>
      <c r="D41" s="1">
        <v>10.93047688921496</v>
      </c>
      <c r="E41" s="1">
        <v>11.000805505747952</v>
      </c>
      <c r="F41" s="1">
        <v>11.021044887353474</v>
      </c>
      <c r="G41" s="1">
        <v>10.851891115728918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2657.5809431332746</v>
      </c>
      <c r="D43" s="2">
        <v>2427.8017572118656</v>
      </c>
      <c r="E43" s="2">
        <v>2407.2047739451309</v>
      </c>
      <c r="F43" s="2">
        <v>2370.0770658163956</v>
      </c>
      <c r="G43" s="2">
        <v>2372.6783410824883</v>
      </c>
      <c r="H43" s="2">
        <v>2157.9130333694575</v>
      </c>
      <c r="I43" s="2">
        <v>2087.3812560867045</v>
      </c>
      <c r="J43" s="2">
        <v>2228.2432268331804</v>
      </c>
      <c r="K43" s="2">
        <v>2173.3069345479789</v>
      </c>
      <c r="L43" s="2">
        <v>1983.9320293101423</v>
      </c>
      <c r="M43" s="2">
        <v>2003.9883862771676</v>
      </c>
      <c r="N43" s="2">
        <v>1890.9585651717734</v>
      </c>
      <c r="O43" s="2">
        <v>1973.6637190981137</v>
      </c>
      <c r="P43" s="2">
        <v>1774.5622171041427</v>
      </c>
      <c r="Q43" s="2">
        <v>1674.1340027586227</v>
      </c>
      <c r="R43" s="2">
        <v>1574.7076737423185</v>
      </c>
    </row>
    <row r="44" spans="1:18" ht="11.25" customHeight="1" x14ac:dyDescent="0.25">
      <c r="A44" s="50" t="s">
        <v>328</v>
      </c>
      <c r="B44" s="51" t="s">
        <v>61</v>
      </c>
      <c r="C44" s="2">
        <v>2.8486412111174717</v>
      </c>
      <c r="D44" s="2">
        <v>0</v>
      </c>
      <c r="E44" s="2">
        <v>0</v>
      </c>
      <c r="F44" s="2">
        <v>0</v>
      </c>
      <c r="G44" s="2">
        <v>0</v>
      </c>
      <c r="H44" s="2">
        <v>0.70976923159257332</v>
      </c>
      <c r="I44" s="2">
        <v>0</v>
      </c>
      <c r="J44" s="2">
        <v>0</v>
      </c>
      <c r="K44" s="2">
        <v>0.72388595939853129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0.71896246118160256</v>
      </c>
      <c r="D45" s="2">
        <v>0.73787346966554024</v>
      </c>
      <c r="E45" s="2">
        <v>2.1058933363050087</v>
      </c>
      <c r="F45" s="2">
        <v>1.4345502060042201</v>
      </c>
      <c r="G45" s="2">
        <v>2.7493289970523329</v>
      </c>
      <c r="H45" s="2">
        <v>3.6278475903977712</v>
      </c>
      <c r="I45" s="2">
        <v>3.5896554628488673</v>
      </c>
      <c r="J45" s="2">
        <v>2.8945089771706818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0.71896246118160256</v>
      </c>
      <c r="D46" s="1">
        <v>0.73787346966554024</v>
      </c>
      <c r="E46" s="1">
        <v>2.1058933363050087</v>
      </c>
      <c r="F46" s="1">
        <v>1.4345502060042201</v>
      </c>
      <c r="G46" s="1">
        <v>2.7493289970523329</v>
      </c>
      <c r="H46" s="1">
        <v>3.6278475903977712</v>
      </c>
      <c r="I46" s="1">
        <v>3.5896554628488673</v>
      </c>
      <c r="J46" s="1">
        <v>2.8945089771706818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0.22303958141143349</v>
      </c>
      <c r="D61" s="4">
        <v>1.0913312654250384</v>
      </c>
      <c r="E61" s="4">
        <v>2.4619499030242458</v>
      </c>
      <c r="F61" s="4">
        <v>2.1844145714863505</v>
      </c>
      <c r="G61" s="4">
        <v>3.8553741070890775</v>
      </c>
      <c r="H61" s="4">
        <v>9.6210338019763171</v>
      </c>
      <c r="I61" s="4">
        <v>12.662035775905608</v>
      </c>
      <c r="J61" s="4">
        <v>18.664543946453865</v>
      </c>
      <c r="K61" s="4">
        <v>18.990744530186298</v>
      </c>
      <c r="L61" s="4">
        <v>20.910518438382393</v>
      </c>
      <c r="M61" s="4">
        <v>20.510406439797126</v>
      </c>
      <c r="N61" s="4">
        <v>20.331554416170345</v>
      </c>
      <c r="O61" s="4">
        <v>21.601473848409935</v>
      </c>
      <c r="P61" s="4">
        <v>19.962213840785477</v>
      </c>
      <c r="Q61" s="4">
        <v>21.588239224439114</v>
      </c>
      <c r="R61" s="4">
        <v>18.683579491501813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0.22303958141143349</v>
      </c>
      <c r="D68" s="3">
        <v>1.0913312654250384</v>
      </c>
      <c r="E68" s="3">
        <v>2.4619499030242458</v>
      </c>
      <c r="F68" s="3">
        <v>2.1844145714863505</v>
      </c>
      <c r="G68" s="3">
        <v>3.8553741070890775</v>
      </c>
      <c r="H68" s="3">
        <v>9.6210338019763171</v>
      </c>
      <c r="I68" s="3">
        <v>12.662035775905608</v>
      </c>
      <c r="J68" s="3">
        <v>18.664543946453865</v>
      </c>
      <c r="K68" s="3">
        <v>18.990744530186298</v>
      </c>
      <c r="L68" s="3">
        <v>20.910518438382393</v>
      </c>
      <c r="M68" s="3">
        <v>20.510406439797126</v>
      </c>
      <c r="N68" s="3">
        <v>20.331554416170345</v>
      </c>
      <c r="O68" s="3">
        <v>21.601473848409935</v>
      </c>
      <c r="P68" s="3">
        <v>19.962213840785477</v>
      </c>
      <c r="Q68" s="3">
        <v>21.588239224439114</v>
      </c>
      <c r="R68" s="3">
        <v>18.683579491501813</v>
      </c>
    </row>
    <row r="69" spans="1:18" ht="11.25" customHeight="1" x14ac:dyDescent="0.25">
      <c r="A69" s="50" t="s">
        <v>559</v>
      </c>
      <c r="B69" s="51" t="s">
        <v>101</v>
      </c>
      <c r="C69" s="2">
        <v>0.22303958141143349</v>
      </c>
      <c r="D69" s="2">
        <v>1.0913312654250384</v>
      </c>
      <c r="E69" s="2">
        <v>2.4619499030242458</v>
      </c>
      <c r="F69" s="2">
        <v>2.1844145714863505</v>
      </c>
      <c r="G69" s="2">
        <v>6.9486931540762409E-2</v>
      </c>
      <c r="H69" s="2">
        <v>0.49689777052032208</v>
      </c>
      <c r="I69" s="2">
        <v>0.46258952306844708</v>
      </c>
      <c r="J69" s="2">
        <v>0.98115836741748352</v>
      </c>
      <c r="K69" s="2">
        <v>7.2577126791744967E-2</v>
      </c>
      <c r="L69" s="2">
        <v>7.7613752695395152E-2</v>
      </c>
      <c r="M69" s="2">
        <v>0</v>
      </c>
      <c r="N69" s="2">
        <v>1.7528956933537884E-2</v>
      </c>
      <c r="O69" s="2">
        <v>1.7248771759420058E-2</v>
      </c>
      <c r="P69" s="2">
        <v>0.22161336745241436</v>
      </c>
      <c r="Q69" s="2">
        <v>0.21876549898530939</v>
      </c>
      <c r="R69" s="2">
        <v>3.2003334935145379E-2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3.7858871755483152</v>
      </c>
      <c r="H73" s="2">
        <v>9.1241360314559952</v>
      </c>
      <c r="I73" s="2">
        <v>12.199446252837161</v>
      </c>
      <c r="J73" s="2">
        <v>17.683385579036383</v>
      </c>
      <c r="K73" s="2">
        <v>18.918167403394552</v>
      </c>
      <c r="L73" s="2">
        <v>20.832904685686998</v>
      </c>
      <c r="M73" s="2">
        <v>20.510406439797126</v>
      </c>
      <c r="N73" s="2">
        <v>20.314025459236806</v>
      </c>
      <c r="O73" s="2">
        <v>21.584225076650515</v>
      </c>
      <c r="P73" s="2">
        <v>19.740600473333064</v>
      </c>
      <c r="Q73" s="2">
        <v>21.369473725453805</v>
      </c>
      <c r="R73" s="2">
        <v>18.651576156566669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3.7858871755483152</v>
      </c>
      <c r="H75" s="1">
        <v>9.1241360314559952</v>
      </c>
      <c r="I75" s="1">
        <v>12.199446252837161</v>
      </c>
      <c r="J75" s="1">
        <v>17.683385579036383</v>
      </c>
      <c r="K75" s="1">
        <v>18.918167403394552</v>
      </c>
      <c r="L75" s="1">
        <v>20.832904685686998</v>
      </c>
      <c r="M75" s="1">
        <v>20.510406439797126</v>
      </c>
      <c r="N75" s="1">
        <v>20.314025459236806</v>
      </c>
      <c r="O75" s="1">
        <v>21.584225076650515</v>
      </c>
      <c r="P75" s="1">
        <v>19.740600473333064</v>
      </c>
      <c r="Q75" s="1">
        <v>21.369473725453805</v>
      </c>
      <c r="R75" s="1">
        <v>18.651576156566669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3233.1793432854301</v>
      </c>
      <c r="D79" s="4">
        <v>3254.1154469449884</v>
      </c>
      <c r="E79" s="4">
        <v>3245.8691316493214</v>
      </c>
      <c r="F79" s="4">
        <v>3155.8402680378586</v>
      </c>
      <c r="G79" s="4">
        <v>2746.9860444680221</v>
      </c>
      <c r="H79" s="4">
        <v>2888.1200703490572</v>
      </c>
      <c r="I79" s="4">
        <v>2625.4613192682127</v>
      </c>
      <c r="J79" s="4">
        <v>2539.2314488164657</v>
      </c>
      <c r="K79" s="4">
        <v>2511.0142162127895</v>
      </c>
      <c r="L79" s="4">
        <v>2580.3488996647834</v>
      </c>
      <c r="M79" s="4">
        <v>2564.2631724965522</v>
      </c>
      <c r="N79" s="4">
        <v>2639.9644546134532</v>
      </c>
      <c r="O79" s="4">
        <v>2654.7901465325876</v>
      </c>
      <c r="P79" s="4">
        <v>2702.6098636762054</v>
      </c>
      <c r="Q79" s="4">
        <v>2607.6046885144838</v>
      </c>
      <c r="R79" s="4">
        <v>2709.0707281001251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490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542.9207093538555</v>
      </c>
      <c r="D2" s="30">
        <v>599.02806774051089</v>
      </c>
      <c r="E2" s="30">
        <v>623.74771747880902</v>
      </c>
      <c r="F2" s="30">
        <v>639.2539287113716</v>
      </c>
      <c r="G2" s="30">
        <v>677.84047740439905</v>
      </c>
      <c r="H2" s="30">
        <v>697.0844134572294</v>
      </c>
      <c r="I2" s="30">
        <v>713.66282950573111</v>
      </c>
      <c r="J2" s="30">
        <v>736.32786717013073</v>
      </c>
      <c r="K2" s="30">
        <v>803.0636415463473</v>
      </c>
      <c r="L2" s="30">
        <v>857.25895806814572</v>
      </c>
      <c r="M2" s="30">
        <v>865.74592053607432</v>
      </c>
      <c r="N2" s="30">
        <v>877.15914052633775</v>
      </c>
      <c r="O2" s="30">
        <v>869.42721617691404</v>
      </c>
      <c r="P2" s="30">
        <v>869.98159999199447</v>
      </c>
      <c r="Q2" s="30">
        <v>846.28031480267032</v>
      </c>
      <c r="R2" s="30">
        <v>850.85415783461553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542.9207093538555</v>
      </c>
      <c r="D79" s="4">
        <v>599.02806774051089</v>
      </c>
      <c r="E79" s="4">
        <v>623.74771747880902</v>
      </c>
      <c r="F79" s="4">
        <v>639.2539287113716</v>
      </c>
      <c r="G79" s="4">
        <v>677.84047740439905</v>
      </c>
      <c r="H79" s="4">
        <v>697.0844134572294</v>
      </c>
      <c r="I79" s="4">
        <v>713.66282950573111</v>
      </c>
      <c r="J79" s="4">
        <v>736.32786717013073</v>
      </c>
      <c r="K79" s="4">
        <v>803.0636415463473</v>
      </c>
      <c r="L79" s="4">
        <v>857.25895806814572</v>
      </c>
      <c r="M79" s="4">
        <v>865.74592053607432</v>
      </c>
      <c r="N79" s="4">
        <v>877.15914052633775</v>
      </c>
      <c r="O79" s="4">
        <v>869.42721617691404</v>
      </c>
      <c r="P79" s="4">
        <v>869.98159999199447</v>
      </c>
      <c r="Q79" s="4">
        <v>846.28031480267032</v>
      </c>
      <c r="R79" s="4">
        <v>850.85415783461553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489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565.46195408289873</v>
      </c>
      <c r="D2" s="30">
        <v>557.46534546678845</v>
      </c>
      <c r="E2" s="30">
        <v>559.33513759153857</v>
      </c>
      <c r="F2" s="30">
        <v>540.91068302317115</v>
      </c>
      <c r="G2" s="30">
        <v>552.23612564787686</v>
      </c>
      <c r="H2" s="30">
        <v>543.12736428657911</v>
      </c>
      <c r="I2" s="30">
        <v>541.89599729266695</v>
      </c>
      <c r="J2" s="30">
        <v>545.44814765651245</v>
      </c>
      <c r="K2" s="30">
        <v>559.60638252517049</v>
      </c>
      <c r="L2" s="30">
        <v>556.51532055499263</v>
      </c>
      <c r="M2" s="30">
        <v>566.44493778568267</v>
      </c>
      <c r="N2" s="30">
        <v>563.40569882307443</v>
      </c>
      <c r="O2" s="30">
        <v>566.63742815017599</v>
      </c>
      <c r="P2" s="30">
        <v>557.39434947565337</v>
      </c>
      <c r="Q2" s="30">
        <v>551.06666607946238</v>
      </c>
      <c r="R2" s="30">
        <v>547.92160063433357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565.46195408289873</v>
      </c>
      <c r="D79" s="4">
        <v>557.46534546678845</v>
      </c>
      <c r="E79" s="4">
        <v>559.33513759153857</v>
      </c>
      <c r="F79" s="4">
        <v>540.91068302317115</v>
      </c>
      <c r="G79" s="4">
        <v>552.23612564787686</v>
      </c>
      <c r="H79" s="4">
        <v>543.12736428657911</v>
      </c>
      <c r="I79" s="4">
        <v>541.89599729266695</v>
      </c>
      <c r="J79" s="4">
        <v>545.44814765651245</v>
      </c>
      <c r="K79" s="4">
        <v>559.60638252517049</v>
      </c>
      <c r="L79" s="4">
        <v>556.51532055499263</v>
      </c>
      <c r="M79" s="4">
        <v>566.44493778568267</v>
      </c>
      <c r="N79" s="4">
        <v>563.40569882307443</v>
      </c>
      <c r="O79" s="4">
        <v>566.63742815017599</v>
      </c>
      <c r="P79" s="4">
        <v>557.39434947565337</v>
      </c>
      <c r="Q79" s="4">
        <v>551.06666607946238</v>
      </c>
      <c r="R79" s="4">
        <v>547.92160063433357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488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2427.9898257755281</v>
      </c>
      <c r="D2" s="30">
        <v>2306.5108318094849</v>
      </c>
      <c r="E2" s="30">
        <v>2309.9686550642896</v>
      </c>
      <c r="F2" s="30">
        <v>2299.3481260942517</v>
      </c>
      <c r="G2" s="30">
        <v>2363.3340679562511</v>
      </c>
      <c r="H2" s="30">
        <v>2246.0468250101749</v>
      </c>
      <c r="I2" s="30">
        <v>2229.0109214595777</v>
      </c>
      <c r="J2" s="30">
        <v>2270.9111871865307</v>
      </c>
      <c r="K2" s="30">
        <v>2126.0434934924142</v>
      </c>
      <c r="L2" s="30">
        <v>1824.6081480015073</v>
      </c>
      <c r="M2" s="30">
        <v>1876.474697196139</v>
      </c>
      <c r="N2" s="30">
        <v>1901.6577721036087</v>
      </c>
      <c r="O2" s="30">
        <v>1814.6559342480659</v>
      </c>
      <c r="P2" s="30">
        <v>1638.7150347988627</v>
      </c>
      <c r="Q2" s="30">
        <v>1551.137601724821</v>
      </c>
      <c r="R2" s="30">
        <v>1521.9628192259047</v>
      </c>
    </row>
    <row r="3" spans="1:18" ht="11.25" customHeight="1" x14ac:dyDescent="0.25">
      <c r="A3" s="46" t="s">
        <v>4</v>
      </c>
      <c r="B3" s="47" t="s">
        <v>5</v>
      </c>
      <c r="C3" s="4">
        <v>1.4464094527060356</v>
      </c>
      <c r="D3" s="4">
        <v>4.3314534416506927</v>
      </c>
      <c r="E3" s="4">
        <v>3.8221532515694392</v>
      </c>
      <c r="F3" s="4">
        <v>0.95294990303460625</v>
      </c>
      <c r="G3" s="4">
        <v>1.0202380949234777</v>
      </c>
      <c r="H3" s="4">
        <v>1.2787184379231171</v>
      </c>
      <c r="I3" s="4">
        <v>2.6175777993749771</v>
      </c>
      <c r="J3" s="4">
        <v>2.1529969710746988</v>
      </c>
      <c r="K3" s="4">
        <v>2.066085717574738</v>
      </c>
      <c r="L3" s="4">
        <v>1.7503040379533414</v>
      </c>
      <c r="M3" s="4">
        <v>1.7218813159319102</v>
      </c>
      <c r="N3" s="4">
        <v>1.4031077252216504</v>
      </c>
      <c r="O3" s="4">
        <v>1.6368036129101853</v>
      </c>
      <c r="P3" s="4">
        <v>1.488649025969645</v>
      </c>
      <c r="Q3" s="4">
        <v>1.4683172711244872</v>
      </c>
      <c r="R3" s="4">
        <v>1.4544857588495352</v>
      </c>
    </row>
    <row r="4" spans="1:18" ht="11.25" customHeight="1" x14ac:dyDescent="0.25">
      <c r="A4" s="48" t="s">
        <v>304</v>
      </c>
      <c r="B4" s="49" t="s">
        <v>305</v>
      </c>
      <c r="C4" s="3">
        <v>1.2206806696653822</v>
      </c>
      <c r="D4" s="3">
        <v>3.5995365367831385</v>
      </c>
      <c r="E4" s="3">
        <v>3.4859416089960513</v>
      </c>
      <c r="F4" s="3">
        <v>0.38168992694784687</v>
      </c>
      <c r="G4" s="3">
        <v>0.44331811632844398</v>
      </c>
      <c r="H4" s="3">
        <v>0.85433678151153525</v>
      </c>
      <c r="I4" s="3">
        <v>2.5374397982014578</v>
      </c>
      <c r="J4" s="3">
        <v>2.0913161182552096</v>
      </c>
      <c r="K4" s="3">
        <v>2.0087195110171532</v>
      </c>
      <c r="L4" s="3">
        <v>1.6850527035440372</v>
      </c>
      <c r="M4" s="3">
        <v>1.646467385771283</v>
      </c>
      <c r="N4" s="3">
        <v>1.3319459914162155</v>
      </c>
      <c r="O4" s="3">
        <v>1.577569488363763</v>
      </c>
      <c r="P4" s="3">
        <v>1.4264172805999991</v>
      </c>
      <c r="Q4" s="3">
        <v>1.3959381464325253</v>
      </c>
      <c r="R4" s="3">
        <v>1.3778706459386194</v>
      </c>
    </row>
    <row r="5" spans="1:18" ht="11.25" customHeight="1" x14ac:dyDescent="0.25">
      <c r="A5" s="50" t="s">
        <v>306</v>
      </c>
      <c r="B5" s="51" t="s">
        <v>307</v>
      </c>
      <c r="C5" s="2">
        <v>1.2206806696653822</v>
      </c>
      <c r="D5" s="2">
        <v>3.5995365367831385</v>
      </c>
      <c r="E5" s="2">
        <v>3.3371275843369368</v>
      </c>
      <c r="F5" s="2">
        <v>0.2218157994025971</v>
      </c>
      <c r="G5" s="2">
        <v>0.44331811632844398</v>
      </c>
      <c r="H5" s="2">
        <v>0.85433678151153525</v>
      </c>
      <c r="I5" s="2">
        <v>2.5374397982014578</v>
      </c>
      <c r="J5" s="2">
        <v>2.0913161182552096</v>
      </c>
      <c r="K5" s="2">
        <v>2.0087195110171532</v>
      </c>
      <c r="L5" s="2">
        <v>1.6850527035440372</v>
      </c>
      <c r="M5" s="2">
        <v>1.646467385771283</v>
      </c>
      <c r="N5" s="2">
        <v>1.3319459914162155</v>
      </c>
      <c r="O5" s="2">
        <v>1.577569488363763</v>
      </c>
      <c r="P5" s="2">
        <v>1.4264172805999991</v>
      </c>
      <c r="Q5" s="2">
        <v>1.3959381464325253</v>
      </c>
      <c r="R5" s="2">
        <v>1.3778706459386194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1.2206806696653822</v>
      </c>
      <c r="D8" s="1">
        <v>3.5995365367831385</v>
      </c>
      <c r="E8" s="1">
        <v>2.9024146265792101</v>
      </c>
      <c r="F8" s="1">
        <v>0.2218157994025971</v>
      </c>
      <c r="G8" s="1">
        <v>7.4361678054209027E-2</v>
      </c>
      <c r="H8" s="1">
        <v>0.47321650851317193</v>
      </c>
      <c r="I8" s="1">
        <v>2.5374397982014578</v>
      </c>
      <c r="J8" s="1">
        <v>2.0913161182552096</v>
      </c>
      <c r="K8" s="1">
        <v>2.0087195110171532</v>
      </c>
      <c r="L8" s="1">
        <v>1.6850527035440372</v>
      </c>
      <c r="M8" s="1">
        <v>1.646467385771283</v>
      </c>
      <c r="N8" s="1">
        <v>1.3319459914162155</v>
      </c>
      <c r="O8" s="1">
        <v>1.577569488363763</v>
      </c>
      <c r="P8" s="1">
        <v>1.4264172805999991</v>
      </c>
      <c r="Q8" s="1">
        <v>1.3959381464325253</v>
      </c>
      <c r="R8" s="1">
        <v>1.3778706459386194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0.43471295775772678</v>
      </c>
      <c r="F9" s="1">
        <v>0</v>
      </c>
      <c r="G9" s="1">
        <v>0.36895643827423497</v>
      </c>
      <c r="H9" s="1">
        <v>0.38112027299836326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0.14881402465911431</v>
      </c>
      <c r="F11" s="2">
        <v>0.15987412754524977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0.14881402465911431</v>
      </c>
      <c r="F12" s="1">
        <v>0.15987412754524977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0.2257287830406533</v>
      </c>
      <c r="D15" s="3">
        <v>0.73191690486755467</v>
      </c>
      <c r="E15" s="3">
        <v>0.33621164257338798</v>
      </c>
      <c r="F15" s="3">
        <v>0.57125997608675938</v>
      </c>
      <c r="G15" s="3">
        <v>0.57691997859503374</v>
      </c>
      <c r="H15" s="3">
        <v>0.42438165641158188</v>
      </c>
      <c r="I15" s="3">
        <v>8.0138001173519449E-2</v>
      </c>
      <c r="J15" s="3">
        <v>6.1680852819489033E-2</v>
      </c>
      <c r="K15" s="3">
        <v>5.7366206557584683E-2</v>
      </c>
      <c r="L15" s="3">
        <v>6.5251334409304126E-2</v>
      </c>
      <c r="M15" s="3">
        <v>7.5413930160627127E-2</v>
      </c>
      <c r="N15" s="3">
        <v>7.1161733805434918E-2</v>
      </c>
      <c r="O15" s="3">
        <v>5.9234124546422268E-2</v>
      </c>
      <c r="P15" s="3">
        <v>6.2231745369645902E-2</v>
      </c>
      <c r="Q15" s="3">
        <v>7.237912469196181E-2</v>
      </c>
      <c r="R15" s="3">
        <v>7.6615112910915856E-2</v>
      </c>
    </row>
    <row r="16" spans="1:18" ht="11.25" customHeight="1" x14ac:dyDescent="0.25">
      <c r="A16" s="50" t="s">
        <v>22</v>
      </c>
      <c r="B16" s="51" t="s">
        <v>23</v>
      </c>
      <c r="C16" s="2">
        <v>4.9841483336424089E-2</v>
      </c>
      <c r="D16" s="2">
        <v>0.34225920595863368</v>
      </c>
      <c r="E16" s="2">
        <v>0</v>
      </c>
      <c r="F16" s="2">
        <v>0.24240007449658585</v>
      </c>
      <c r="G16" s="2">
        <v>0</v>
      </c>
      <c r="H16" s="2">
        <v>6.4782061752961972E-2</v>
      </c>
      <c r="I16" s="2">
        <v>8.0138001173519449E-2</v>
      </c>
      <c r="J16" s="2">
        <v>6.1680852819489033E-2</v>
      </c>
      <c r="K16" s="2">
        <v>5.7366206557584683E-2</v>
      </c>
      <c r="L16" s="2">
        <v>6.5251334409304126E-2</v>
      </c>
      <c r="M16" s="2">
        <v>7.5413930160627127E-2</v>
      </c>
      <c r="N16" s="2">
        <v>7.1161733805434918E-2</v>
      </c>
      <c r="O16" s="2">
        <v>5.9234124546422268E-2</v>
      </c>
      <c r="P16" s="2">
        <v>6.2231745369645902E-2</v>
      </c>
      <c r="Q16" s="2">
        <v>7.237912469196181E-2</v>
      </c>
      <c r="R16" s="2">
        <v>7.6615112910915856E-2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0.17588729970422923</v>
      </c>
      <c r="D18" s="2">
        <v>0.38965769890892094</v>
      </c>
      <c r="E18" s="2">
        <v>0.33621164257338798</v>
      </c>
      <c r="F18" s="2">
        <v>0.32885990159017359</v>
      </c>
      <c r="G18" s="2">
        <v>0.57691997859503374</v>
      </c>
      <c r="H18" s="2">
        <v>0.3595995946586199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865.17073668626949</v>
      </c>
      <c r="D21" s="4">
        <v>776.90974242925404</v>
      </c>
      <c r="E21" s="4">
        <v>780.51112721281584</v>
      </c>
      <c r="F21" s="4">
        <v>866.1560990902467</v>
      </c>
      <c r="G21" s="4">
        <v>934.29681880473026</v>
      </c>
      <c r="H21" s="4">
        <v>971.45825771874149</v>
      </c>
      <c r="I21" s="4">
        <v>884.32529845044678</v>
      </c>
      <c r="J21" s="4">
        <v>929.89075418964876</v>
      </c>
      <c r="K21" s="4">
        <v>908.40297949262322</v>
      </c>
      <c r="L21" s="4">
        <v>795.27919068985773</v>
      </c>
      <c r="M21" s="4">
        <v>791.52888690602686</v>
      </c>
      <c r="N21" s="4">
        <v>812.25295434670988</v>
      </c>
      <c r="O21" s="4">
        <v>773.47759894930891</v>
      </c>
      <c r="P21" s="4">
        <v>619.41306498247388</v>
      </c>
      <c r="Q21" s="4">
        <v>572.2354311955022</v>
      </c>
      <c r="R21" s="4">
        <v>535.41098133224796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865.17073668626949</v>
      </c>
      <c r="D30" s="3">
        <v>776.90974242925404</v>
      </c>
      <c r="E30" s="3">
        <v>780.51112721281584</v>
      </c>
      <c r="F30" s="3">
        <v>866.1560990902467</v>
      </c>
      <c r="G30" s="3">
        <v>934.29681880473026</v>
      </c>
      <c r="H30" s="3">
        <v>971.45825771874149</v>
      </c>
      <c r="I30" s="3">
        <v>884.32529845044678</v>
      </c>
      <c r="J30" s="3">
        <v>929.89075418964876</v>
      </c>
      <c r="K30" s="3">
        <v>908.40297949262322</v>
      </c>
      <c r="L30" s="3">
        <v>795.27919068985773</v>
      </c>
      <c r="M30" s="3">
        <v>791.52888690602686</v>
      </c>
      <c r="N30" s="3">
        <v>812.25295434670988</v>
      </c>
      <c r="O30" s="3">
        <v>773.47759894930891</v>
      </c>
      <c r="P30" s="3">
        <v>619.41306498247388</v>
      </c>
      <c r="Q30" s="3">
        <v>572.2354311955022</v>
      </c>
      <c r="R30" s="3">
        <v>535.41098133224796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1.3342668025318889</v>
      </c>
      <c r="D38" s="2">
        <v>1.3698831107850393</v>
      </c>
      <c r="E38" s="2">
        <v>1.2992844942520507</v>
      </c>
      <c r="F38" s="2">
        <v>1.279085112646525</v>
      </c>
      <c r="G38" s="2">
        <v>1.7477588842710818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1.3342668025318889</v>
      </c>
      <c r="D41" s="1">
        <v>1.3698831107850393</v>
      </c>
      <c r="E41" s="1">
        <v>1.2992844942520507</v>
      </c>
      <c r="F41" s="1">
        <v>1.279085112646525</v>
      </c>
      <c r="G41" s="1">
        <v>1.7477588842710818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862.52821762927124</v>
      </c>
      <c r="D43" s="2">
        <v>775.17777278813458</v>
      </c>
      <c r="E43" s="2">
        <v>778.11775605486878</v>
      </c>
      <c r="F43" s="2">
        <v>864.2114841836044</v>
      </c>
      <c r="G43" s="2">
        <v>931.09838891751156</v>
      </c>
      <c r="H43" s="2">
        <v>969.56898041197655</v>
      </c>
      <c r="I43" s="2">
        <v>882.67731391329562</v>
      </c>
      <c r="J43" s="2">
        <v>928.61815316681941</v>
      </c>
      <c r="K43" s="2">
        <v>908.1285654520218</v>
      </c>
      <c r="L43" s="2">
        <v>795.27919068985773</v>
      </c>
      <c r="M43" s="2">
        <v>791.52888690602686</v>
      </c>
      <c r="N43" s="2">
        <v>812.25295434670988</v>
      </c>
      <c r="O43" s="2">
        <v>773.47759894930891</v>
      </c>
      <c r="P43" s="2">
        <v>619.41306498247388</v>
      </c>
      <c r="Q43" s="2">
        <v>572.2354311955022</v>
      </c>
      <c r="R43" s="2">
        <v>535.41098133224796</v>
      </c>
    </row>
    <row r="44" spans="1:18" ht="11.25" customHeight="1" x14ac:dyDescent="0.25">
      <c r="A44" s="50" t="s">
        <v>328</v>
      </c>
      <c r="B44" s="51" t="s">
        <v>61</v>
      </c>
      <c r="C44" s="2">
        <v>0.97291033144274586</v>
      </c>
      <c r="D44" s="2">
        <v>0</v>
      </c>
      <c r="E44" s="2">
        <v>0</v>
      </c>
      <c r="F44" s="2">
        <v>0</v>
      </c>
      <c r="G44" s="2">
        <v>0</v>
      </c>
      <c r="H44" s="2">
        <v>0.24550132400869742</v>
      </c>
      <c r="I44" s="2">
        <v>0</v>
      </c>
      <c r="J44" s="2">
        <v>0</v>
      </c>
      <c r="K44" s="2">
        <v>0.27441404060146857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0.33534192302357063</v>
      </c>
      <c r="D45" s="2">
        <v>0.36208653033445976</v>
      </c>
      <c r="E45" s="2">
        <v>1.0940866636949911</v>
      </c>
      <c r="F45" s="2">
        <v>0.66552979399577994</v>
      </c>
      <c r="G45" s="2">
        <v>1.4506710029476677</v>
      </c>
      <c r="H45" s="2">
        <v>1.6437759827561593</v>
      </c>
      <c r="I45" s="2">
        <v>1.6479845371511326</v>
      </c>
      <c r="J45" s="2">
        <v>1.2726010228293179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0.33534192302357063</v>
      </c>
      <c r="D46" s="1">
        <v>0.36208653033445976</v>
      </c>
      <c r="E46" s="1">
        <v>1.0940866636949911</v>
      </c>
      <c r="F46" s="1">
        <v>0.66552979399577994</v>
      </c>
      <c r="G46" s="1">
        <v>1.4506710029476677</v>
      </c>
      <c r="H46" s="1">
        <v>1.6437759827561593</v>
      </c>
      <c r="I46" s="1">
        <v>1.6479845371511326</v>
      </c>
      <c r="J46" s="1">
        <v>1.2726010228293179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8.7463243451272835E-2</v>
      </c>
      <c r="D61" s="4">
        <v>0.30855873457496141</v>
      </c>
      <c r="E61" s="4">
        <v>1.2379800969757542</v>
      </c>
      <c r="F61" s="4">
        <v>0.91531542851364911</v>
      </c>
      <c r="G61" s="4">
        <v>0.64578589291092192</v>
      </c>
      <c r="H61" s="4">
        <v>1.7001267481082394</v>
      </c>
      <c r="I61" s="4">
        <v>2.9398042240943916</v>
      </c>
      <c r="J61" s="4">
        <v>4.8353960535461322</v>
      </c>
      <c r="K61" s="4">
        <v>5.010255469813699</v>
      </c>
      <c r="L61" s="4">
        <v>4.8888315616176046</v>
      </c>
      <c r="M61" s="4">
        <v>6.0493791725997959</v>
      </c>
      <c r="N61" s="4">
        <v>6.1600001356411065</v>
      </c>
      <c r="O61" s="4">
        <v>9.1864158584320723</v>
      </c>
      <c r="P61" s="4">
        <v>7.6229100220829116</v>
      </c>
      <c r="Q61" s="4">
        <v>9.2735379543267822</v>
      </c>
      <c r="R61" s="4">
        <v>8.094973308869589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8.7463243451272835E-2</v>
      </c>
      <c r="D68" s="3">
        <v>0.30855873457496141</v>
      </c>
      <c r="E68" s="3">
        <v>1.2379800969757542</v>
      </c>
      <c r="F68" s="3">
        <v>0.91531542851364911</v>
      </c>
      <c r="G68" s="3">
        <v>0.64578589291092192</v>
      </c>
      <c r="H68" s="3">
        <v>1.7001267481082394</v>
      </c>
      <c r="I68" s="3">
        <v>2.9398042240943916</v>
      </c>
      <c r="J68" s="3">
        <v>4.8353960535461322</v>
      </c>
      <c r="K68" s="3">
        <v>5.010255469813699</v>
      </c>
      <c r="L68" s="3">
        <v>4.8888315616176046</v>
      </c>
      <c r="M68" s="3">
        <v>6.0493791725997959</v>
      </c>
      <c r="N68" s="3">
        <v>6.1600001356411065</v>
      </c>
      <c r="O68" s="3">
        <v>9.1864158584320723</v>
      </c>
      <c r="P68" s="3">
        <v>7.6229100220829116</v>
      </c>
      <c r="Q68" s="3">
        <v>9.2735379543267822</v>
      </c>
      <c r="R68" s="3">
        <v>8.094973308869589</v>
      </c>
    </row>
    <row r="69" spans="1:18" ht="11.25" customHeight="1" x14ac:dyDescent="0.25">
      <c r="A69" s="50" t="s">
        <v>559</v>
      </c>
      <c r="B69" s="51" t="s">
        <v>101</v>
      </c>
      <c r="C69" s="2">
        <v>8.7463243451272835E-2</v>
      </c>
      <c r="D69" s="2">
        <v>0.30855873457496141</v>
      </c>
      <c r="E69" s="2">
        <v>1.2379800969757542</v>
      </c>
      <c r="F69" s="2">
        <v>0.91531542851364911</v>
      </c>
      <c r="G69" s="2">
        <v>3.050306845923758E-2</v>
      </c>
      <c r="H69" s="2">
        <v>0.17187144092734352</v>
      </c>
      <c r="I69" s="2">
        <v>0.13741047693155289</v>
      </c>
      <c r="J69" s="2">
        <v>0.41878163258251633</v>
      </c>
      <c r="K69" s="2">
        <v>2.7512873208255025E-2</v>
      </c>
      <c r="L69" s="2">
        <v>2.2316247304604849E-2</v>
      </c>
      <c r="M69" s="2">
        <v>0</v>
      </c>
      <c r="N69" s="2">
        <v>6.3584269179447718E-3</v>
      </c>
      <c r="O69" s="2">
        <v>6.6358424984926476E-3</v>
      </c>
      <c r="P69" s="2">
        <v>8.8884657588885752E-2</v>
      </c>
      <c r="Q69" s="2">
        <v>9.1735954375107356E-2</v>
      </c>
      <c r="R69" s="2">
        <v>1.5760262078611496E-2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0.61528282445168436</v>
      </c>
      <c r="H73" s="2">
        <v>1.528255307180896</v>
      </c>
      <c r="I73" s="2">
        <v>2.8023937471628386</v>
      </c>
      <c r="J73" s="2">
        <v>4.416614420963616</v>
      </c>
      <c r="K73" s="2">
        <v>4.9827425966054442</v>
      </c>
      <c r="L73" s="2">
        <v>4.8665153143129993</v>
      </c>
      <c r="M73" s="2">
        <v>6.0493791725997959</v>
      </c>
      <c r="N73" s="2">
        <v>6.1536417087231614</v>
      </c>
      <c r="O73" s="2">
        <v>9.179780015933579</v>
      </c>
      <c r="P73" s="2">
        <v>7.5340253644940258</v>
      </c>
      <c r="Q73" s="2">
        <v>9.1818019999516753</v>
      </c>
      <c r="R73" s="2">
        <v>8.0792130467909775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0.61528282445168436</v>
      </c>
      <c r="H75" s="1">
        <v>1.528255307180896</v>
      </c>
      <c r="I75" s="1">
        <v>2.8023937471628386</v>
      </c>
      <c r="J75" s="1">
        <v>4.416614420963616</v>
      </c>
      <c r="K75" s="1">
        <v>4.9827425966054442</v>
      </c>
      <c r="L75" s="1">
        <v>4.8665153143129993</v>
      </c>
      <c r="M75" s="1">
        <v>6.0493791725997959</v>
      </c>
      <c r="N75" s="1">
        <v>6.1536417087231614</v>
      </c>
      <c r="O75" s="1">
        <v>9.179780015933579</v>
      </c>
      <c r="P75" s="1">
        <v>7.5340253644940258</v>
      </c>
      <c r="Q75" s="1">
        <v>9.1818019999516753</v>
      </c>
      <c r="R75" s="1">
        <v>8.0792130467909775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1561.2852163931013</v>
      </c>
      <c r="D79" s="4">
        <v>1524.9610772040053</v>
      </c>
      <c r="E79" s="4">
        <v>1524.3973945029286</v>
      </c>
      <c r="F79" s="4">
        <v>1431.3237616724566</v>
      </c>
      <c r="G79" s="4">
        <v>1427.3712251636866</v>
      </c>
      <c r="H79" s="4">
        <v>1271.6097221054022</v>
      </c>
      <c r="I79" s="4">
        <v>1339.1282409856617</v>
      </c>
      <c r="J79" s="4">
        <v>1334.0320399722609</v>
      </c>
      <c r="K79" s="4">
        <v>1210.5641728124026</v>
      </c>
      <c r="L79" s="4">
        <v>1022.6898217120787</v>
      </c>
      <c r="M79" s="4">
        <v>1077.1745498015805</v>
      </c>
      <c r="N79" s="4">
        <v>1081.8417098960363</v>
      </c>
      <c r="O79" s="4">
        <v>1030.3551158274147</v>
      </c>
      <c r="P79" s="4">
        <v>1010.1904107683364</v>
      </c>
      <c r="Q79" s="4">
        <v>968.16031530386749</v>
      </c>
      <c r="R79" s="4">
        <v>977.00237882593763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498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44942.583010291099</v>
      </c>
      <c r="D2" s="30">
        <v>43706.451609999996</v>
      </c>
      <c r="E2" s="30">
        <v>43126.16737000001</v>
      </c>
      <c r="F2" s="30">
        <v>44427.945620000013</v>
      </c>
      <c r="G2" s="30">
        <v>47637.009150000005</v>
      </c>
      <c r="H2" s="30">
        <v>50066.056725579867</v>
      </c>
      <c r="I2" s="30">
        <v>51683.193450000006</v>
      </c>
      <c r="J2" s="30">
        <v>53505.580400000006</v>
      </c>
      <c r="K2" s="30">
        <v>53492.077320000019</v>
      </c>
      <c r="L2" s="30">
        <v>49263.053420000004</v>
      </c>
      <c r="M2" s="30">
        <v>49274.498533417493</v>
      </c>
      <c r="N2" s="30">
        <v>50631.392204519725</v>
      </c>
      <c r="O2" s="30">
        <v>49344.47329343282</v>
      </c>
      <c r="P2" s="30">
        <v>49123.359627995611</v>
      </c>
      <c r="Q2" s="30">
        <v>49533.643705461764</v>
      </c>
      <c r="R2" s="30">
        <v>51313.60080887346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44942.583010291099</v>
      </c>
      <c r="D21" s="4">
        <v>43706.451609999996</v>
      </c>
      <c r="E21" s="4">
        <v>43126.16737000001</v>
      </c>
      <c r="F21" s="4">
        <v>44427.945620000013</v>
      </c>
      <c r="G21" s="4">
        <v>47637.009150000005</v>
      </c>
      <c r="H21" s="4">
        <v>50066.056725579867</v>
      </c>
      <c r="I21" s="4">
        <v>51683.193450000006</v>
      </c>
      <c r="J21" s="4">
        <v>53505.580400000006</v>
      </c>
      <c r="K21" s="4">
        <v>53492.077320000019</v>
      </c>
      <c r="L21" s="4">
        <v>49263.053420000004</v>
      </c>
      <c r="M21" s="4">
        <v>49274.498533417493</v>
      </c>
      <c r="N21" s="4">
        <v>50631.392204519725</v>
      </c>
      <c r="O21" s="4">
        <v>49344.47329343282</v>
      </c>
      <c r="P21" s="4">
        <v>49123.359627995611</v>
      </c>
      <c r="Q21" s="4">
        <v>49533.643705461764</v>
      </c>
      <c r="R21" s="4">
        <v>51313.60080887346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44942.583010291099</v>
      </c>
      <c r="D30" s="3">
        <v>43706.451609999996</v>
      </c>
      <c r="E30" s="3">
        <v>43126.16737000001</v>
      </c>
      <c r="F30" s="3">
        <v>44427.945620000013</v>
      </c>
      <c r="G30" s="3">
        <v>47637.009150000005</v>
      </c>
      <c r="H30" s="3">
        <v>50066.056725579867</v>
      </c>
      <c r="I30" s="3">
        <v>51683.193450000006</v>
      </c>
      <c r="J30" s="3">
        <v>53505.580400000006</v>
      </c>
      <c r="K30" s="3">
        <v>53492.077320000019</v>
      </c>
      <c r="L30" s="3">
        <v>49263.053420000004</v>
      </c>
      <c r="M30" s="3">
        <v>49274.498533417493</v>
      </c>
      <c r="N30" s="3">
        <v>50631.392204519725</v>
      </c>
      <c r="O30" s="3">
        <v>49344.47329343282</v>
      </c>
      <c r="P30" s="3">
        <v>49123.359627995611</v>
      </c>
      <c r="Q30" s="3">
        <v>49533.643705461764</v>
      </c>
      <c r="R30" s="3">
        <v>51313.60080887346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169.10287018970416</v>
      </c>
      <c r="D35" s="2">
        <v>171.62145999999998</v>
      </c>
      <c r="E35" s="2">
        <v>163.7244</v>
      </c>
      <c r="F35" s="2">
        <v>149.89660000000001</v>
      </c>
      <c r="G35" s="2">
        <v>155.09969000000001</v>
      </c>
      <c r="H35" s="2">
        <v>186.65720534161642</v>
      </c>
      <c r="I35" s="2">
        <v>158.36869999999999</v>
      </c>
      <c r="J35" s="2">
        <v>155.02066000000002</v>
      </c>
      <c r="K35" s="2">
        <v>174.07549000000003</v>
      </c>
      <c r="L35" s="2">
        <v>131.49932000000001</v>
      </c>
      <c r="M35" s="2">
        <v>120.8699233419199</v>
      </c>
      <c r="N35" s="2">
        <v>113.40154330581741</v>
      </c>
      <c r="O35" s="2">
        <v>94.511347817181644</v>
      </c>
      <c r="P35" s="2">
        <v>87.178760629468186</v>
      </c>
      <c r="Q35" s="2">
        <v>82.043504691022719</v>
      </c>
      <c r="R35" s="2">
        <v>77.57716206047192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2.1257070539060918</v>
      </c>
      <c r="I36" s="1">
        <v>6.3895099999999996</v>
      </c>
      <c r="J36" s="1">
        <v>4.1999700000000004</v>
      </c>
      <c r="K36" s="1">
        <v>2.09999</v>
      </c>
      <c r="L36" s="1">
        <v>2.10643</v>
      </c>
      <c r="M36" s="1">
        <v>2.1275026908806205</v>
      </c>
      <c r="N36" s="1">
        <v>2.1257456490797217</v>
      </c>
      <c r="O36" s="1">
        <v>2.1257178473084348</v>
      </c>
      <c r="P36" s="1">
        <v>2.1257184655142729</v>
      </c>
      <c r="Q36" s="1">
        <v>2.1257044663132341</v>
      </c>
      <c r="R36" s="1">
        <v>2.1257607777475034</v>
      </c>
    </row>
    <row r="37" spans="1:18" ht="11.25" customHeight="1" x14ac:dyDescent="0.25">
      <c r="A37" s="52" t="s">
        <v>49</v>
      </c>
      <c r="B37" s="53" t="s">
        <v>50</v>
      </c>
      <c r="C37" s="1">
        <v>169.10287018970416</v>
      </c>
      <c r="D37" s="1">
        <v>171.62145999999998</v>
      </c>
      <c r="E37" s="1">
        <v>163.7244</v>
      </c>
      <c r="F37" s="1">
        <v>149.89660000000001</v>
      </c>
      <c r="G37" s="1">
        <v>155.09969000000001</v>
      </c>
      <c r="H37" s="1">
        <v>184.53149828771032</v>
      </c>
      <c r="I37" s="1">
        <v>151.97918999999999</v>
      </c>
      <c r="J37" s="1">
        <v>150.82069000000001</v>
      </c>
      <c r="K37" s="1">
        <v>171.97550000000004</v>
      </c>
      <c r="L37" s="1">
        <v>129.39289000000002</v>
      </c>
      <c r="M37" s="1">
        <v>118.74242065103928</v>
      </c>
      <c r="N37" s="1">
        <v>111.27579765673769</v>
      </c>
      <c r="O37" s="1">
        <v>92.385629969873207</v>
      </c>
      <c r="P37" s="1">
        <v>85.053042163953918</v>
      </c>
      <c r="Q37" s="1">
        <v>79.917800224709481</v>
      </c>
      <c r="R37" s="1">
        <v>75.451401282724419</v>
      </c>
    </row>
    <row r="38" spans="1:18" ht="11.25" customHeight="1" x14ac:dyDescent="0.25">
      <c r="A38" s="50" t="s">
        <v>326</v>
      </c>
      <c r="B38" s="51" t="s">
        <v>327</v>
      </c>
      <c r="C38" s="2">
        <v>44773.480140101397</v>
      </c>
      <c r="D38" s="2">
        <v>43534.830149999994</v>
      </c>
      <c r="E38" s="2">
        <v>42962.442970000011</v>
      </c>
      <c r="F38" s="2">
        <v>44278.049020000013</v>
      </c>
      <c r="G38" s="2">
        <v>47472.70966</v>
      </c>
      <c r="H38" s="2">
        <v>49878.372481614992</v>
      </c>
      <c r="I38" s="2">
        <v>51524.824750000007</v>
      </c>
      <c r="J38" s="2">
        <v>53349.559790000007</v>
      </c>
      <c r="K38" s="2">
        <v>53317.001850000015</v>
      </c>
      <c r="L38" s="2">
        <v>49130.554029999999</v>
      </c>
      <c r="M38" s="2">
        <v>49153.628610075575</v>
      </c>
      <c r="N38" s="2">
        <v>50517.990661213909</v>
      </c>
      <c r="O38" s="2">
        <v>49249.961945615636</v>
      </c>
      <c r="P38" s="2">
        <v>49036.180867366144</v>
      </c>
      <c r="Q38" s="2">
        <v>49451.600200770743</v>
      </c>
      <c r="R38" s="2">
        <v>51236.023646812988</v>
      </c>
    </row>
    <row r="39" spans="1:18" ht="11.25" customHeight="1" x14ac:dyDescent="0.25">
      <c r="A39" s="52" t="s">
        <v>53</v>
      </c>
      <c r="B39" s="53" t="s">
        <v>54</v>
      </c>
      <c r="C39" s="1">
        <v>120.16351973971325</v>
      </c>
      <c r="D39" s="1">
        <v>103.00301</v>
      </c>
      <c r="E39" s="1">
        <v>34.101749999999996</v>
      </c>
      <c r="F39" s="1">
        <v>30.90044</v>
      </c>
      <c r="G39" s="1">
        <v>46.600149999999999</v>
      </c>
      <c r="H39" s="1">
        <v>14.378538935710713</v>
      </c>
      <c r="I39" s="1">
        <v>15.400169999999999</v>
      </c>
      <c r="J39" s="1">
        <v>3.1002600000000005</v>
      </c>
      <c r="K39" s="1">
        <v>1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44652.265689784646</v>
      </c>
      <c r="D40" s="1">
        <v>43430.813179999997</v>
      </c>
      <c r="E40" s="1">
        <v>42927.333040000012</v>
      </c>
      <c r="F40" s="1">
        <v>44246.148380000013</v>
      </c>
      <c r="G40" s="1">
        <v>47426.109510000002</v>
      </c>
      <c r="H40" s="1">
        <v>49863.993942679284</v>
      </c>
      <c r="I40" s="1">
        <v>51509.424580000006</v>
      </c>
      <c r="J40" s="1">
        <v>53346.459530000007</v>
      </c>
      <c r="K40" s="1">
        <v>53316.001850000015</v>
      </c>
      <c r="L40" s="1">
        <v>49130.554029999999</v>
      </c>
      <c r="M40" s="1">
        <v>49153.628610075575</v>
      </c>
      <c r="N40" s="1">
        <v>50515.984358323374</v>
      </c>
      <c r="O40" s="1">
        <v>49249.961945615636</v>
      </c>
      <c r="P40" s="1">
        <v>49036.180867366144</v>
      </c>
      <c r="Q40" s="1">
        <v>49451.600200770743</v>
      </c>
      <c r="R40" s="1">
        <v>51236.023646812988</v>
      </c>
    </row>
    <row r="41" spans="1:18" ht="11.25" customHeight="1" x14ac:dyDescent="0.25">
      <c r="A41" s="52" t="s">
        <v>51</v>
      </c>
      <c r="B41" s="53" t="s">
        <v>52</v>
      </c>
      <c r="C41" s="1">
        <v>1.0509305770402102</v>
      </c>
      <c r="D41" s="1">
        <v>1.01396</v>
      </c>
      <c r="E41" s="1">
        <v>1.0081800000000001</v>
      </c>
      <c r="F41" s="1">
        <v>1.0002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2.0063028905344797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9.1997999999999998</v>
      </c>
      <c r="H43" s="2">
        <v>1.0270386232578403</v>
      </c>
      <c r="I43" s="2">
        <v>0</v>
      </c>
      <c r="J43" s="2">
        <v>0.99995000000000001</v>
      </c>
      <c r="K43" s="2">
        <v>0.99997999999999998</v>
      </c>
      <c r="L43" s="2">
        <v>1.00007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500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7467.4311030863992</v>
      </c>
      <c r="D2" s="30">
        <v>7202.53881</v>
      </c>
      <c r="E2" s="30">
        <v>7075.9241000000011</v>
      </c>
      <c r="F2" s="30">
        <v>7345.6093499999997</v>
      </c>
      <c r="G2" s="30">
        <v>7444.0966000000008</v>
      </c>
      <c r="H2" s="30">
        <v>7709.9328270269898</v>
      </c>
      <c r="I2" s="30">
        <v>7852.2257999999983</v>
      </c>
      <c r="J2" s="30">
        <v>8017.0406800000001</v>
      </c>
      <c r="K2" s="30">
        <v>7870.9934699999994</v>
      </c>
      <c r="L2" s="30">
        <v>7183.3091099999983</v>
      </c>
      <c r="M2" s="30">
        <v>7577.970174477874</v>
      </c>
      <c r="N2" s="30">
        <v>7331.5310637230668</v>
      </c>
      <c r="O2" s="30">
        <v>6883.1784886727601</v>
      </c>
      <c r="P2" s="30">
        <v>6522.4798627233895</v>
      </c>
      <c r="Q2" s="30">
        <v>6541.2126553370463</v>
      </c>
      <c r="R2" s="30">
        <v>6786.2375882900142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7467.4311030863992</v>
      </c>
      <c r="D21" s="4">
        <v>7202.53881</v>
      </c>
      <c r="E21" s="4">
        <v>7075.9241000000011</v>
      </c>
      <c r="F21" s="4">
        <v>7345.6093499999997</v>
      </c>
      <c r="G21" s="4">
        <v>7444.0966000000008</v>
      </c>
      <c r="H21" s="4">
        <v>7709.9328270269898</v>
      </c>
      <c r="I21" s="4">
        <v>7852.2257999999983</v>
      </c>
      <c r="J21" s="4">
        <v>8017.0406800000001</v>
      </c>
      <c r="K21" s="4">
        <v>7870.9934699999994</v>
      </c>
      <c r="L21" s="4">
        <v>7183.3091099999983</v>
      </c>
      <c r="M21" s="4">
        <v>7577.970174477874</v>
      </c>
      <c r="N21" s="4">
        <v>7331.5310637230668</v>
      </c>
      <c r="O21" s="4">
        <v>6883.1784886727601</v>
      </c>
      <c r="P21" s="4">
        <v>6522.4798627233895</v>
      </c>
      <c r="Q21" s="4">
        <v>6541.2126553370463</v>
      </c>
      <c r="R21" s="4">
        <v>6786.2375882900142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7467.4311030863992</v>
      </c>
      <c r="D30" s="3">
        <v>7202.53881</v>
      </c>
      <c r="E30" s="3">
        <v>7075.9241000000011</v>
      </c>
      <c r="F30" s="3">
        <v>7345.6093499999997</v>
      </c>
      <c r="G30" s="3">
        <v>7444.0966000000008</v>
      </c>
      <c r="H30" s="3">
        <v>7709.9328270269898</v>
      </c>
      <c r="I30" s="3">
        <v>7852.2257999999983</v>
      </c>
      <c r="J30" s="3">
        <v>8017.0406800000001</v>
      </c>
      <c r="K30" s="3">
        <v>7870.9934699999994</v>
      </c>
      <c r="L30" s="3">
        <v>7183.3091099999983</v>
      </c>
      <c r="M30" s="3">
        <v>7577.970174477874</v>
      </c>
      <c r="N30" s="3">
        <v>7331.5310637230668</v>
      </c>
      <c r="O30" s="3">
        <v>6883.1784886727601</v>
      </c>
      <c r="P30" s="3">
        <v>6522.4798627233895</v>
      </c>
      <c r="Q30" s="3">
        <v>6541.2126553370463</v>
      </c>
      <c r="R30" s="3">
        <v>6786.2375882900142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27.203241803338006</v>
      </c>
      <c r="D35" s="2">
        <v>27.425447442535845</v>
      </c>
      <c r="E35" s="2">
        <v>27.450646776692295</v>
      </c>
      <c r="F35" s="2">
        <v>25.795168097333747</v>
      </c>
      <c r="G35" s="2">
        <v>23.410524326042481</v>
      </c>
      <c r="H35" s="2">
        <v>24.429583513493828</v>
      </c>
      <c r="I35" s="2">
        <v>22.919546600157148</v>
      </c>
      <c r="J35" s="2">
        <v>23.342315434621312</v>
      </c>
      <c r="K35" s="2">
        <v>23.384498980095159</v>
      </c>
      <c r="L35" s="2">
        <v>22.32389690337763</v>
      </c>
      <c r="M35" s="2">
        <v>21.382149711486512</v>
      </c>
      <c r="N35" s="2">
        <v>17.292593652226937</v>
      </c>
      <c r="O35" s="2">
        <v>13.954152145884732</v>
      </c>
      <c r="P35" s="2">
        <v>12.350339800850634</v>
      </c>
      <c r="Q35" s="2">
        <v>10.618211832815733</v>
      </c>
      <c r="R35" s="2">
        <v>10.355630235906808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3.6638242448965873E-2</v>
      </c>
      <c r="I36" s="1">
        <v>0.14594303539509257</v>
      </c>
      <c r="J36" s="1">
        <v>0.21567656817140884</v>
      </c>
      <c r="K36" s="1">
        <v>3.1218304377732382E-2</v>
      </c>
      <c r="L36" s="1">
        <v>3.8160325568136436E-2</v>
      </c>
      <c r="M36" s="1">
        <v>2.5926259317841982E-2</v>
      </c>
      <c r="N36" s="1">
        <v>8.3483905832883593E-3</v>
      </c>
      <c r="O36" s="1">
        <v>4.8914385813927522E-3</v>
      </c>
      <c r="P36" s="1">
        <v>5.0863077254839021E-3</v>
      </c>
      <c r="Q36" s="1">
        <v>4.1242840374862274E-3</v>
      </c>
      <c r="R36" s="1">
        <v>3.903295855474729E-3</v>
      </c>
    </row>
    <row r="37" spans="1:18" ht="11.25" customHeight="1" x14ac:dyDescent="0.25">
      <c r="A37" s="52" t="s">
        <v>49</v>
      </c>
      <c r="B37" s="53" t="s">
        <v>50</v>
      </c>
      <c r="C37" s="1">
        <v>27.203241803338006</v>
      </c>
      <c r="D37" s="1">
        <v>27.425447442535845</v>
      </c>
      <c r="E37" s="1">
        <v>27.450646776692295</v>
      </c>
      <c r="F37" s="1">
        <v>25.795168097333747</v>
      </c>
      <c r="G37" s="1">
        <v>23.410524326042481</v>
      </c>
      <c r="H37" s="1">
        <v>24.392945271044862</v>
      </c>
      <c r="I37" s="1">
        <v>22.773603564762055</v>
      </c>
      <c r="J37" s="1">
        <v>23.126638866449902</v>
      </c>
      <c r="K37" s="1">
        <v>23.353280675717428</v>
      </c>
      <c r="L37" s="1">
        <v>22.285736577809494</v>
      </c>
      <c r="M37" s="1">
        <v>21.35622345216867</v>
      </c>
      <c r="N37" s="1">
        <v>17.284245261643647</v>
      </c>
      <c r="O37" s="1">
        <v>13.94926070730334</v>
      </c>
      <c r="P37" s="1">
        <v>12.345253493125149</v>
      </c>
      <c r="Q37" s="1">
        <v>10.614087548778247</v>
      </c>
      <c r="R37" s="1">
        <v>10.351726940051334</v>
      </c>
    </row>
    <row r="38" spans="1:18" ht="11.25" customHeight="1" x14ac:dyDescent="0.25">
      <c r="A38" s="50" t="s">
        <v>326</v>
      </c>
      <c r="B38" s="51" t="s">
        <v>327</v>
      </c>
      <c r="C38" s="2">
        <v>7440.2278612830614</v>
      </c>
      <c r="D38" s="2">
        <v>7175.1133625574639</v>
      </c>
      <c r="E38" s="2">
        <v>7048.4734532233088</v>
      </c>
      <c r="F38" s="2">
        <v>7319.814181902666</v>
      </c>
      <c r="G38" s="2">
        <v>7419.9081156954371</v>
      </c>
      <c r="H38" s="2">
        <v>7685.3921703640808</v>
      </c>
      <c r="I38" s="2">
        <v>7829.3062533998409</v>
      </c>
      <c r="J38" s="2">
        <v>7993.6128362272057</v>
      </c>
      <c r="K38" s="2">
        <v>7847.518759516357</v>
      </c>
      <c r="L38" s="2">
        <v>7160.8719089257684</v>
      </c>
      <c r="M38" s="2">
        <v>7556.5880247663872</v>
      </c>
      <c r="N38" s="2">
        <v>7314.2384700708399</v>
      </c>
      <c r="O38" s="2">
        <v>6869.224336526875</v>
      </c>
      <c r="P38" s="2">
        <v>6510.1295229225389</v>
      </c>
      <c r="Q38" s="2">
        <v>6530.5944435042302</v>
      </c>
      <c r="R38" s="2">
        <v>6775.8819580541076</v>
      </c>
    </row>
    <row r="39" spans="1:18" ht="11.25" customHeight="1" x14ac:dyDescent="0.25">
      <c r="A39" s="52" t="s">
        <v>53</v>
      </c>
      <c r="B39" s="53" t="s">
        <v>54</v>
      </c>
      <c r="C39" s="1">
        <v>42.470145093987803</v>
      </c>
      <c r="D39" s="1">
        <v>25.91513988402491</v>
      </c>
      <c r="E39" s="1">
        <v>2.1538909920566827</v>
      </c>
      <c r="F39" s="1">
        <v>2.3962910715073575</v>
      </c>
      <c r="G39" s="1">
        <v>2.8928807884487324</v>
      </c>
      <c r="H39" s="1">
        <v>1.8677963493341683</v>
      </c>
      <c r="I39" s="1">
        <v>1.92789537466646</v>
      </c>
      <c r="J39" s="1">
        <v>0.41747248815671961</v>
      </c>
      <c r="K39" s="1">
        <v>0.12783570406557665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7397.6899571831163</v>
      </c>
      <c r="D40" s="1">
        <v>7149.1331399576893</v>
      </c>
      <c r="E40" s="1">
        <v>7046.2561741545942</v>
      </c>
      <c r="F40" s="1">
        <v>7317.3568675333527</v>
      </c>
      <c r="G40" s="1">
        <v>7417.0152349069886</v>
      </c>
      <c r="H40" s="1">
        <v>7683.5243740147471</v>
      </c>
      <c r="I40" s="1">
        <v>7827.3783580251747</v>
      </c>
      <c r="J40" s="1">
        <v>7993.1953637390488</v>
      </c>
      <c r="K40" s="1">
        <v>7847.3909238122915</v>
      </c>
      <c r="L40" s="1">
        <v>7160.8719089257684</v>
      </c>
      <c r="M40" s="1">
        <v>7556.5880247663872</v>
      </c>
      <c r="N40" s="1">
        <v>7314.2384700708399</v>
      </c>
      <c r="O40" s="1">
        <v>6869.224336526875</v>
      </c>
      <c r="P40" s="1">
        <v>6510.1295229225389</v>
      </c>
      <c r="Q40" s="1">
        <v>6530.5944435042302</v>
      </c>
      <c r="R40" s="1">
        <v>6775.8819580541076</v>
      </c>
    </row>
    <row r="41" spans="1:18" ht="11.25" customHeight="1" x14ac:dyDescent="0.25">
      <c r="A41" s="52" t="s">
        <v>51</v>
      </c>
      <c r="B41" s="53" t="s">
        <v>52</v>
      </c>
      <c r="C41" s="1">
        <v>6.7759005957349433E-2</v>
      </c>
      <c r="D41" s="1">
        <v>6.5082715749755979E-2</v>
      </c>
      <c r="E41" s="1">
        <v>6.3388076658077025E-2</v>
      </c>
      <c r="F41" s="1">
        <v>6.1023297805720599E-2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0.77795997852073173</v>
      </c>
      <c r="H43" s="2">
        <v>0.11107314941531754</v>
      </c>
      <c r="I43" s="2">
        <v>0</v>
      </c>
      <c r="J43" s="2">
        <v>8.5528338173418594E-2</v>
      </c>
      <c r="K43" s="2">
        <v>9.0211503546921437E-2</v>
      </c>
      <c r="L43" s="2">
        <v>0.11330417085225981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499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16481.774006908778</v>
      </c>
      <c r="D2" s="30">
        <v>17028.0702664079</v>
      </c>
      <c r="E2" s="30">
        <v>16683.303044355438</v>
      </c>
      <c r="F2" s="30">
        <v>17429.72245543138</v>
      </c>
      <c r="G2" s="30">
        <v>18271.229276213937</v>
      </c>
      <c r="H2" s="30">
        <v>19067.597010950361</v>
      </c>
      <c r="I2" s="30">
        <v>19597.028366239178</v>
      </c>
      <c r="J2" s="30">
        <v>20159.965277228002</v>
      </c>
      <c r="K2" s="30">
        <v>19623.746910194615</v>
      </c>
      <c r="L2" s="30">
        <v>17767.689690273859</v>
      </c>
      <c r="M2" s="30">
        <v>17783.262724281703</v>
      </c>
      <c r="N2" s="30">
        <v>19168.136114906563</v>
      </c>
      <c r="O2" s="30">
        <v>18646.622749545979</v>
      </c>
      <c r="P2" s="30">
        <v>18517.97885412534</v>
      </c>
      <c r="Q2" s="30">
        <v>18748.116912621568</v>
      </c>
      <c r="R2" s="30">
        <v>19530.053442128719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16481.774006908778</v>
      </c>
      <c r="D21" s="4">
        <v>17028.0702664079</v>
      </c>
      <c r="E21" s="4">
        <v>16683.303044355438</v>
      </c>
      <c r="F21" s="4">
        <v>17429.72245543138</v>
      </c>
      <c r="G21" s="4">
        <v>18271.229276213937</v>
      </c>
      <c r="H21" s="4">
        <v>19067.597010950361</v>
      </c>
      <c r="I21" s="4">
        <v>19597.028366239178</v>
      </c>
      <c r="J21" s="4">
        <v>20159.965277228002</v>
      </c>
      <c r="K21" s="4">
        <v>19623.746910194615</v>
      </c>
      <c r="L21" s="4">
        <v>17767.689690273859</v>
      </c>
      <c r="M21" s="4">
        <v>17783.262724281703</v>
      </c>
      <c r="N21" s="4">
        <v>19168.136114906563</v>
      </c>
      <c r="O21" s="4">
        <v>18646.622749545979</v>
      </c>
      <c r="P21" s="4">
        <v>18517.97885412534</v>
      </c>
      <c r="Q21" s="4">
        <v>18748.116912621568</v>
      </c>
      <c r="R21" s="4">
        <v>19530.053442128719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16481.774006908778</v>
      </c>
      <c r="D30" s="3">
        <v>17028.0702664079</v>
      </c>
      <c r="E30" s="3">
        <v>16683.303044355438</v>
      </c>
      <c r="F30" s="3">
        <v>17429.72245543138</v>
      </c>
      <c r="G30" s="3">
        <v>18271.229276213937</v>
      </c>
      <c r="H30" s="3">
        <v>19067.597010950361</v>
      </c>
      <c r="I30" s="3">
        <v>19597.028366239178</v>
      </c>
      <c r="J30" s="3">
        <v>20159.965277228002</v>
      </c>
      <c r="K30" s="3">
        <v>19623.746910194615</v>
      </c>
      <c r="L30" s="3">
        <v>17767.689690273859</v>
      </c>
      <c r="M30" s="3">
        <v>17783.262724281703</v>
      </c>
      <c r="N30" s="3">
        <v>19168.136114906563</v>
      </c>
      <c r="O30" s="3">
        <v>18646.622749545979</v>
      </c>
      <c r="P30" s="3">
        <v>18517.97885412534</v>
      </c>
      <c r="Q30" s="3">
        <v>18748.116912621568</v>
      </c>
      <c r="R30" s="3">
        <v>19530.053442128719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62.689448788212182</v>
      </c>
      <c r="D35" s="2">
        <v>67.553287247454421</v>
      </c>
      <c r="E35" s="2">
        <v>64.27742369589474</v>
      </c>
      <c r="F35" s="2">
        <v>60.319612217956248</v>
      </c>
      <c r="G35" s="2">
        <v>63.428349428681997</v>
      </c>
      <c r="H35" s="2">
        <v>86.323279681137393</v>
      </c>
      <c r="I35" s="2">
        <v>65.440816285324502</v>
      </c>
      <c r="J35" s="2">
        <v>67.934031398633138</v>
      </c>
      <c r="K35" s="2">
        <v>84.150916883749204</v>
      </c>
      <c r="L35" s="2">
        <v>49.426185028357303</v>
      </c>
      <c r="M35" s="2">
        <v>45.797617967252805</v>
      </c>
      <c r="N35" s="2">
        <v>43.933088802780972</v>
      </c>
      <c r="O35" s="2">
        <v>35.789613178808267</v>
      </c>
      <c r="P35" s="2">
        <v>33.367771472702891</v>
      </c>
      <c r="Q35" s="2">
        <v>31.641406506496832</v>
      </c>
      <c r="R35" s="2">
        <v>29.860625641410021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1.5682690827987995</v>
      </c>
      <c r="I36" s="1">
        <v>4.6829930505828532</v>
      </c>
      <c r="J36" s="1">
        <v>3.0972021179770062</v>
      </c>
      <c r="K36" s="1">
        <v>1.5599961191452048</v>
      </c>
      <c r="L36" s="1">
        <v>1.7548231074211194</v>
      </c>
      <c r="M36" s="1">
        <v>1.5854660289796558</v>
      </c>
      <c r="N36" s="1">
        <v>1.5956057195295124</v>
      </c>
      <c r="O36" s="1">
        <v>1.5776336319040614</v>
      </c>
      <c r="P36" s="1">
        <v>1.5484256156054017</v>
      </c>
      <c r="Q36" s="1">
        <v>1.511398705612379</v>
      </c>
      <c r="R36" s="1">
        <v>1.4739778455072894</v>
      </c>
    </row>
    <row r="37" spans="1:18" ht="11.25" customHeight="1" x14ac:dyDescent="0.25">
      <c r="A37" s="52" t="s">
        <v>49</v>
      </c>
      <c r="B37" s="53" t="s">
        <v>50</v>
      </c>
      <c r="C37" s="1">
        <v>62.689448788212182</v>
      </c>
      <c r="D37" s="1">
        <v>67.553287247454421</v>
      </c>
      <c r="E37" s="1">
        <v>64.27742369589474</v>
      </c>
      <c r="F37" s="1">
        <v>60.319612217956248</v>
      </c>
      <c r="G37" s="1">
        <v>63.428349428681997</v>
      </c>
      <c r="H37" s="1">
        <v>84.7550105983386</v>
      </c>
      <c r="I37" s="1">
        <v>60.757823234741643</v>
      </c>
      <c r="J37" s="1">
        <v>64.836829280656133</v>
      </c>
      <c r="K37" s="1">
        <v>82.590920764603993</v>
      </c>
      <c r="L37" s="1">
        <v>47.671361920936185</v>
      </c>
      <c r="M37" s="1">
        <v>44.212151938273152</v>
      </c>
      <c r="N37" s="1">
        <v>42.337483083251456</v>
      </c>
      <c r="O37" s="1">
        <v>34.211979546904203</v>
      </c>
      <c r="P37" s="1">
        <v>31.819345857097488</v>
      </c>
      <c r="Q37" s="1">
        <v>30.130007800884453</v>
      </c>
      <c r="R37" s="1">
        <v>28.386647795902732</v>
      </c>
    </row>
    <row r="38" spans="1:18" ht="11.25" customHeight="1" x14ac:dyDescent="0.25">
      <c r="A38" s="50" t="s">
        <v>326</v>
      </c>
      <c r="B38" s="51" t="s">
        <v>327</v>
      </c>
      <c r="C38" s="2">
        <v>16419.084558120565</v>
      </c>
      <c r="D38" s="2">
        <v>16960.516979160446</v>
      </c>
      <c r="E38" s="2">
        <v>16619.025620659544</v>
      </c>
      <c r="F38" s="2">
        <v>17369.402843213422</v>
      </c>
      <c r="G38" s="2">
        <v>18201.231547998406</v>
      </c>
      <c r="H38" s="2">
        <v>18980.501066211982</v>
      </c>
      <c r="I38" s="2">
        <v>19531.587549953852</v>
      </c>
      <c r="J38" s="2">
        <v>20091.289581145087</v>
      </c>
      <c r="K38" s="2">
        <v>19538.867038884902</v>
      </c>
      <c r="L38" s="2">
        <v>17717.538934890719</v>
      </c>
      <c r="M38" s="2">
        <v>17737.465106314452</v>
      </c>
      <c r="N38" s="2">
        <v>19124.203026103783</v>
      </c>
      <c r="O38" s="2">
        <v>18610.833136367171</v>
      </c>
      <c r="P38" s="2">
        <v>18484.611082652638</v>
      </c>
      <c r="Q38" s="2">
        <v>18716.475506115072</v>
      </c>
      <c r="R38" s="2">
        <v>19500.19281648731</v>
      </c>
    </row>
    <row r="39" spans="1:18" ht="11.25" customHeight="1" x14ac:dyDescent="0.25">
      <c r="A39" s="52" t="s">
        <v>53</v>
      </c>
      <c r="B39" s="53" t="s">
        <v>54</v>
      </c>
      <c r="C39" s="1">
        <v>54.113414384892003</v>
      </c>
      <c r="D39" s="1">
        <v>56.869377902856023</v>
      </c>
      <c r="E39" s="1">
        <v>25.802212547006896</v>
      </c>
      <c r="F39" s="1">
        <v>23.46963110224813</v>
      </c>
      <c r="G39" s="1">
        <v>36.218019390126841</v>
      </c>
      <c r="H39" s="1">
        <v>10.235298861905829</v>
      </c>
      <c r="I39" s="1">
        <v>10.537267354038311</v>
      </c>
      <c r="J39" s="1">
        <v>2.0425367331003907</v>
      </c>
      <c r="K39" s="1">
        <v>0.64829330816834507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16364.494713952839</v>
      </c>
      <c r="D40" s="1">
        <v>16903.135626805113</v>
      </c>
      <c r="E40" s="1">
        <v>16592.714979686451</v>
      </c>
      <c r="F40" s="1">
        <v>17345.397390706021</v>
      </c>
      <c r="G40" s="1">
        <v>18165.01352860828</v>
      </c>
      <c r="H40" s="1">
        <v>18970.265767350076</v>
      </c>
      <c r="I40" s="1">
        <v>19521.050282599816</v>
      </c>
      <c r="J40" s="1">
        <v>20089.247044411986</v>
      </c>
      <c r="K40" s="1">
        <v>19538.218745576734</v>
      </c>
      <c r="L40" s="1">
        <v>17717.538934890719</v>
      </c>
      <c r="M40" s="1">
        <v>17737.465106314452</v>
      </c>
      <c r="N40" s="1">
        <v>19122.795035358205</v>
      </c>
      <c r="O40" s="1">
        <v>18610.833136367171</v>
      </c>
      <c r="P40" s="1">
        <v>18484.611082652638</v>
      </c>
      <c r="Q40" s="1">
        <v>18716.475506115072</v>
      </c>
      <c r="R40" s="1">
        <v>19500.19281648731</v>
      </c>
    </row>
    <row r="41" spans="1:18" ht="11.25" customHeight="1" x14ac:dyDescent="0.25">
      <c r="A41" s="52" t="s">
        <v>51</v>
      </c>
      <c r="B41" s="53" t="s">
        <v>52</v>
      </c>
      <c r="C41" s="1">
        <v>0.47642978283339277</v>
      </c>
      <c r="D41" s="1">
        <v>0.511974452476888</v>
      </c>
      <c r="E41" s="1">
        <v>0.50842842608573235</v>
      </c>
      <c r="F41" s="1">
        <v>0.53582140515113352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1.407990745578712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6.5693787868459648</v>
      </c>
      <c r="H43" s="2">
        <v>0.77266505724202839</v>
      </c>
      <c r="I43" s="2">
        <v>0</v>
      </c>
      <c r="J43" s="2">
        <v>0.74166468428298327</v>
      </c>
      <c r="K43" s="2">
        <v>0.72895442596524773</v>
      </c>
      <c r="L43" s="2">
        <v>0.72457035478233411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501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18492.630159614495</v>
      </c>
      <c r="D2" s="30">
        <v>16895.251338953276</v>
      </c>
      <c r="E2" s="30">
        <v>16757.546295678472</v>
      </c>
      <c r="F2" s="30">
        <v>16925.108892890254</v>
      </c>
      <c r="G2" s="30">
        <v>19029.036775699919</v>
      </c>
      <c r="H2" s="30">
        <v>20338.532307790414</v>
      </c>
      <c r="I2" s="30">
        <v>21111.711086360847</v>
      </c>
      <c r="J2" s="30">
        <v>22003.136611221489</v>
      </c>
      <c r="K2" s="30">
        <v>22562.18939171189</v>
      </c>
      <c r="L2" s="30">
        <v>21235.827344980502</v>
      </c>
      <c r="M2" s="30">
        <v>20535.179861287743</v>
      </c>
      <c r="N2" s="30">
        <v>20688.556610179894</v>
      </c>
      <c r="O2" s="30">
        <v>20425.378686045548</v>
      </c>
      <c r="P2" s="30">
        <v>20650.028340384048</v>
      </c>
      <c r="Q2" s="30">
        <v>20880.232795862943</v>
      </c>
      <c r="R2" s="30">
        <v>21470.254214112465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18492.630159614495</v>
      </c>
      <c r="D21" s="4">
        <v>16895.251338953276</v>
      </c>
      <c r="E21" s="4">
        <v>16757.546295678472</v>
      </c>
      <c r="F21" s="4">
        <v>16925.108892890254</v>
      </c>
      <c r="G21" s="4">
        <v>19029.036775699919</v>
      </c>
      <c r="H21" s="4">
        <v>20338.532307790414</v>
      </c>
      <c r="I21" s="4">
        <v>21111.711086360847</v>
      </c>
      <c r="J21" s="4">
        <v>22003.136611221489</v>
      </c>
      <c r="K21" s="4">
        <v>22562.18939171189</v>
      </c>
      <c r="L21" s="4">
        <v>21235.827344980502</v>
      </c>
      <c r="M21" s="4">
        <v>20535.179861287743</v>
      </c>
      <c r="N21" s="4">
        <v>20688.556610179894</v>
      </c>
      <c r="O21" s="4">
        <v>20425.378686045548</v>
      </c>
      <c r="P21" s="4">
        <v>20650.028340384048</v>
      </c>
      <c r="Q21" s="4">
        <v>20880.232795862943</v>
      </c>
      <c r="R21" s="4">
        <v>21470.254214112465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18492.630159614495</v>
      </c>
      <c r="D30" s="3">
        <v>16895.251338953276</v>
      </c>
      <c r="E30" s="3">
        <v>16757.546295678472</v>
      </c>
      <c r="F30" s="3">
        <v>16925.108892890254</v>
      </c>
      <c r="G30" s="3">
        <v>19029.036775699919</v>
      </c>
      <c r="H30" s="3">
        <v>20338.532307790414</v>
      </c>
      <c r="I30" s="3">
        <v>21111.711086360847</v>
      </c>
      <c r="J30" s="3">
        <v>22003.136611221489</v>
      </c>
      <c r="K30" s="3">
        <v>22562.18939171189</v>
      </c>
      <c r="L30" s="3">
        <v>21235.827344980502</v>
      </c>
      <c r="M30" s="3">
        <v>20535.179861287743</v>
      </c>
      <c r="N30" s="3">
        <v>20688.556610179894</v>
      </c>
      <c r="O30" s="3">
        <v>20425.378686045548</v>
      </c>
      <c r="P30" s="3">
        <v>20650.028340384048</v>
      </c>
      <c r="Q30" s="3">
        <v>20880.232795862943</v>
      </c>
      <c r="R30" s="3">
        <v>21470.254214112465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70.99948787188778</v>
      </c>
      <c r="D35" s="2">
        <v>67.941175085089299</v>
      </c>
      <c r="E35" s="2">
        <v>63.867754130384512</v>
      </c>
      <c r="F35" s="2">
        <v>56.706706210740492</v>
      </c>
      <c r="G35" s="2">
        <v>61.237390458853056</v>
      </c>
      <c r="H35" s="2">
        <v>68.453840734008324</v>
      </c>
      <c r="I35" s="2">
        <v>62.929124123133874</v>
      </c>
      <c r="J35" s="2">
        <v>56.951524954865938</v>
      </c>
      <c r="K35" s="2">
        <v>59.80818365357274</v>
      </c>
      <c r="L35" s="2">
        <v>53.674363013048414</v>
      </c>
      <c r="M35" s="2">
        <v>47.988291810910795</v>
      </c>
      <c r="N35" s="2">
        <v>46.188268890481737</v>
      </c>
      <c r="O35" s="2">
        <v>39.514155615604665</v>
      </c>
      <c r="P35" s="2">
        <v>36.544101291439937</v>
      </c>
      <c r="Q35" s="2">
        <v>35.224615877362986</v>
      </c>
      <c r="R35" s="2">
        <v>32.796785303168804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0.47432177328195468</v>
      </c>
      <c r="I36" s="1">
        <v>1.4138069816086212</v>
      </c>
      <c r="J36" s="1">
        <v>0.80534496221702923</v>
      </c>
      <c r="K36" s="1">
        <v>0.46798837300831703</v>
      </c>
      <c r="L36" s="1">
        <v>0.2685636392053764</v>
      </c>
      <c r="M36" s="1">
        <v>0.46829281141724538</v>
      </c>
      <c r="N36" s="1">
        <v>0.47734097433273426</v>
      </c>
      <c r="O36" s="1">
        <v>0.493362087469566</v>
      </c>
      <c r="P36" s="1">
        <v>0.5213195905239284</v>
      </c>
      <c r="Q36" s="1">
        <v>0.55876592085913901</v>
      </c>
      <c r="R36" s="1">
        <v>0.59429524935870925</v>
      </c>
    </row>
    <row r="37" spans="1:18" ht="11.25" customHeight="1" x14ac:dyDescent="0.25">
      <c r="A37" s="52" t="s">
        <v>49</v>
      </c>
      <c r="B37" s="53" t="s">
        <v>50</v>
      </c>
      <c r="C37" s="1">
        <v>70.99948787188778</v>
      </c>
      <c r="D37" s="1">
        <v>67.941175085089299</v>
      </c>
      <c r="E37" s="1">
        <v>63.867754130384512</v>
      </c>
      <c r="F37" s="1">
        <v>56.706706210740492</v>
      </c>
      <c r="G37" s="1">
        <v>61.237390458853056</v>
      </c>
      <c r="H37" s="1">
        <v>67.979518960726367</v>
      </c>
      <c r="I37" s="1">
        <v>61.515317141525252</v>
      </c>
      <c r="J37" s="1">
        <v>56.146179992648911</v>
      </c>
      <c r="K37" s="1">
        <v>59.340195280564423</v>
      </c>
      <c r="L37" s="1">
        <v>53.405799373843038</v>
      </c>
      <c r="M37" s="1">
        <v>47.519998999493552</v>
      </c>
      <c r="N37" s="1">
        <v>45.710927916149004</v>
      </c>
      <c r="O37" s="1">
        <v>39.020793528135101</v>
      </c>
      <c r="P37" s="1">
        <v>36.022781700916006</v>
      </c>
      <c r="Q37" s="1">
        <v>34.665849956503848</v>
      </c>
      <c r="R37" s="1">
        <v>32.202490053810095</v>
      </c>
    </row>
    <row r="38" spans="1:18" ht="11.25" customHeight="1" x14ac:dyDescent="0.25">
      <c r="A38" s="50" t="s">
        <v>326</v>
      </c>
      <c r="B38" s="51" t="s">
        <v>327</v>
      </c>
      <c r="C38" s="2">
        <v>18421.630671742609</v>
      </c>
      <c r="D38" s="2">
        <v>16827.310163868187</v>
      </c>
      <c r="E38" s="2">
        <v>16693.678541548088</v>
      </c>
      <c r="F38" s="2">
        <v>16868.402186679512</v>
      </c>
      <c r="G38" s="2">
        <v>18966.12922882826</v>
      </c>
      <c r="H38" s="2">
        <v>20269.955514060224</v>
      </c>
      <c r="I38" s="2">
        <v>21048.781962237714</v>
      </c>
      <c r="J38" s="2">
        <v>21946.030412130363</v>
      </c>
      <c r="K38" s="2">
        <v>22502.214591172644</v>
      </c>
      <c r="L38" s="2">
        <v>21182.003864572696</v>
      </c>
      <c r="M38" s="2">
        <v>20487.191569476832</v>
      </c>
      <c r="N38" s="2">
        <v>20642.368341289413</v>
      </c>
      <c r="O38" s="2">
        <v>20385.864530429943</v>
      </c>
      <c r="P38" s="2">
        <v>20613.484239092606</v>
      </c>
      <c r="Q38" s="2">
        <v>20845.00817998558</v>
      </c>
      <c r="R38" s="2">
        <v>21437.457428809295</v>
      </c>
    </row>
    <row r="39" spans="1:18" ht="11.25" customHeight="1" x14ac:dyDescent="0.25">
      <c r="A39" s="52" t="s">
        <v>53</v>
      </c>
      <c r="B39" s="53" t="s">
        <v>54</v>
      </c>
      <c r="C39" s="1">
        <v>21.238068654918958</v>
      </c>
      <c r="D39" s="1">
        <v>17.303434251284841</v>
      </c>
      <c r="E39" s="1">
        <v>4.8789423705404475</v>
      </c>
      <c r="F39" s="1">
        <v>4.2508010649119674</v>
      </c>
      <c r="G39" s="1">
        <v>6.4910827154356188</v>
      </c>
      <c r="H39" s="1">
        <v>2.0402640988665595</v>
      </c>
      <c r="I39" s="1">
        <v>2.6744035051292476</v>
      </c>
      <c r="J39" s="1">
        <v>0.59230293745268414</v>
      </c>
      <c r="K39" s="1">
        <v>0.2082711960134925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18399.896328255309</v>
      </c>
      <c r="D40" s="1">
        <v>16809.580626109248</v>
      </c>
      <c r="E40" s="1">
        <v>16688.373969414846</v>
      </c>
      <c r="F40" s="1">
        <v>16863.75554327586</v>
      </c>
      <c r="G40" s="1">
        <v>18959.638146112826</v>
      </c>
      <c r="H40" s="1">
        <v>20267.915249961359</v>
      </c>
      <c r="I40" s="1">
        <v>21046.107558732583</v>
      </c>
      <c r="J40" s="1">
        <v>21945.43810919291</v>
      </c>
      <c r="K40" s="1">
        <v>22502.00631997663</v>
      </c>
      <c r="L40" s="1">
        <v>21182.003864572696</v>
      </c>
      <c r="M40" s="1">
        <v>20487.191569476832</v>
      </c>
      <c r="N40" s="1">
        <v>20641.824720641842</v>
      </c>
      <c r="O40" s="1">
        <v>20385.864530429943</v>
      </c>
      <c r="P40" s="1">
        <v>20613.484239092606</v>
      </c>
      <c r="Q40" s="1">
        <v>20845.00817998558</v>
      </c>
      <c r="R40" s="1">
        <v>21437.457428809295</v>
      </c>
    </row>
    <row r="41" spans="1:18" ht="11.25" customHeight="1" x14ac:dyDescent="0.25">
      <c r="A41" s="52" t="s">
        <v>51</v>
      </c>
      <c r="B41" s="53" t="s">
        <v>52</v>
      </c>
      <c r="C41" s="1">
        <v>0.49627483238076703</v>
      </c>
      <c r="D41" s="1">
        <v>0.42610350765376348</v>
      </c>
      <c r="E41" s="1">
        <v>0.42562976270258557</v>
      </c>
      <c r="F41" s="1">
        <v>0.39584233874106312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0.54362064757029871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1.6701564128034507</v>
      </c>
      <c r="H43" s="2">
        <v>0.12295299618324469</v>
      </c>
      <c r="I43" s="2">
        <v>0</v>
      </c>
      <c r="J43" s="2">
        <v>0.15467413625799378</v>
      </c>
      <c r="K43" s="2">
        <v>0.16661688567642929</v>
      </c>
      <c r="L43" s="2">
        <v>0.14911739475735705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502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656.50606331393817</v>
      </c>
      <c r="D2" s="30">
        <v>643.47490676012899</v>
      </c>
      <c r="E2" s="30">
        <v>621.30299090265476</v>
      </c>
      <c r="F2" s="30">
        <v>632.19824127734103</v>
      </c>
      <c r="G2" s="30">
        <v>642.74201578139343</v>
      </c>
      <c r="H2" s="30">
        <v>651.71710605246562</v>
      </c>
      <c r="I2" s="30">
        <v>694.92948903235822</v>
      </c>
      <c r="J2" s="30">
        <v>723.70293594171551</v>
      </c>
      <c r="K2" s="30">
        <v>729.48758017847354</v>
      </c>
      <c r="L2" s="30">
        <v>667.96172236757491</v>
      </c>
      <c r="M2" s="30">
        <v>655.36753919064165</v>
      </c>
      <c r="N2" s="30">
        <v>629.00271121914534</v>
      </c>
      <c r="O2" s="30">
        <v>621.61540132433538</v>
      </c>
      <c r="P2" s="30">
        <v>595.63779726256678</v>
      </c>
      <c r="Q2" s="30">
        <v>586.76751276443713</v>
      </c>
      <c r="R2" s="30">
        <v>599.29683562151934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656.50606331393817</v>
      </c>
      <c r="D21" s="4">
        <v>643.47490676012899</v>
      </c>
      <c r="E21" s="4">
        <v>621.30299090265476</v>
      </c>
      <c r="F21" s="4">
        <v>632.19824127734103</v>
      </c>
      <c r="G21" s="4">
        <v>642.74201578139343</v>
      </c>
      <c r="H21" s="4">
        <v>651.71710605246562</v>
      </c>
      <c r="I21" s="4">
        <v>694.92948903235822</v>
      </c>
      <c r="J21" s="4">
        <v>723.70293594171551</v>
      </c>
      <c r="K21" s="4">
        <v>729.48758017847354</v>
      </c>
      <c r="L21" s="4">
        <v>667.96172236757491</v>
      </c>
      <c r="M21" s="4">
        <v>655.36753919064165</v>
      </c>
      <c r="N21" s="4">
        <v>629.00271121914534</v>
      </c>
      <c r="O21" s="4">
        <v>621.61540132433538</v>
      </c>
      <c r="P21" s="4">
        <v>595.63779726256678</v>
      </c>
      <c r="Q21" s="4">
        <v>586.76751276443713</v>
      </c>
      <c r="R21" s="4">
        <v>599.29683562151934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656.50606331393817</v>
      </c>
      <c r="D30" s="3">
        <v>643.47490676012899</v>
      </c>
      <c r="E30" s="3">
        <v>621.30299090265476</v>
      </c>
      <c r="F30" s="3">
        <v>632.19824127734103</v>
      </c>
      <c r="G30" s="3">
        <v>642.74201578139343</v>
      </c>
      <c r="H30" s="3">
        <v>651.71710605246562</v>
      </c>
      <c r="I30" s="3">
        <v>694.92948903235822</v>
      </c>
      <c r="J30" s="3">
        <v>723.70293594171551</v>
      </c>
      <c r="K30" s="3">
        <v>729.48758017847354</v>
      </c>
      <c r="L30" s="3">
        <v>667.96172236757491</v>
      </c>
      <c r="M30" s="3">
        <v>655.36753919064165</v>
      </c>
      <c r="N30" s="3">
        <v>629.00271121914534</v>
      </c>
      <c r="O30" s="3">
        <v>621.61540132433538</v>
      </c>
      <c r="P30" s="3">
        <v>595.63779726256678</v>
      </c>
      <c r="Q30" s="3">
        <v>586.76751276443713</v>
      </c>
      <c r="R30" s="3">
        <v>599.29683562151934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2.5235930125096693</v>
      </c>
      <c r="D35" s="2">
        <v>2.4421334619511113</v>
      </c>
      <c r="E35" s="2">
        <v>2.2685240294909388</v>
      </c>
      <c r="F35" s="2">
        <v>1.9776770266718402</v>
      </c>
      <c r="G35" s="2">
        <v>1.9428410037629051</v>
      </c>
      <c r="H35" s="2">
        <v>2.2464622275106851</v>
      </c>
      <c r="I35" s="2">
        <v>1.9951629411491851</v>
      </c>
      <c r="J35" s="2">
        <v>2.1759382484767604</v>
      </c>
      <c r="K35" s="2">
        <v>2.2900450444607987</v>
      </c>
      <c r="L35" s="2">
        <v>1.8050736295271921</v>
      </c>
      <c r="M35" s="2">
        <v>1.450786266204056</v>
      </c>
      <c r="N35" s="2">
        <v>1.4333251013424642</v>
      </c>
      <c r="O35" s="2">
        <v>1.235201446080352</v>
      </c>
      <c r="P35" s="2">
        <v>1.146501400335215</v>
      </c>
      <c r="Q35" s="2">
        <v>1.0373410910508922</v>
      </c>
      <c r="R35" s="2">
        <v>1.0516017321867737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2.4435263859439556E-2</v>
      </c>
      <c r="I36" s="1">
        <v>7.7270643115728885E-2</v>
      </c>
      <c r="J36" s="1">
        <v>5.614913177308993E-2</v>
      </c>
      <c r="K36" s="1">
        <v>2.067892729704187E-2</v>
      </c>
      <c r="L36" s="1">
        <v>2.4020254921870821E-2</v>
      </c>
      <c r="M36" s="1">
        <v>2.2424421766090493E-2</v>
      </c>
      <c r="N36" s="1">
        <v>2.0113942864717644E-2</v>
      </c>
      <c r="O36" s="1">
        <v>2.0043239442211685E-2</v>
      </c>
      <c r="P36" s="1">
        <v>1.7987248189404219E-2</v>
      </c>
      <c r="Q36" s="1">
        <v>1.6021074317275959E-2</v>
      </c>
      <c r="R36" s="1">
        <v>1.5082777106846326E-2</v>
      </c>
    </row>
    <row r="37" spans="1:18" ht="11.25" customHeight="1" x14ac:dyDescent="0.25">
      <c r="A37" s="52" t="s">
        <v>49</v>
      </c>
      <c r="B37" s="53" t="s">
        <v>50</v>
      </c>
      <c r="C37" s="1">
        <v>2.5235930125096693</v>
      </c>
      <c r="D37" s="1">
        <v>2.4421334619511113</v>
      </c>
      <c r="E37" s="1">
        <v>2.2685240294909388</v>
      </c>
      <c r="F37" s="1">
        <v>1.9776770266718402</v>
      </c>
      <c r="G37" s="1">
        <v>1.9428410037629051</v>
      </c>
      <c r="H37" s="1">
        <v>2.2220269636512455</v>
      </c>
      <c r="I37" s="1">
        <v>1.9178922980334563</v>
      </c>
      <c r="J37" s="1">
        <v>2.1197891167036707</v>
      </c>
      <c r="K37" s="1">
        <v>2.2693661171637567</v>
      </c>
      <c r="L37" s="1">
        <v>1.7810533746053212</v>
      </c>
      <c r="M37" s="1">
        <v>1.4283618444379655</v>
      </c>
      <c r="N37" s="1">
        <v>1.4132111584777465</v>
      </c>
      <c r="O37" s="1">
        <v>1.2151582066381403</v>
      </c>
      <c r="P37" s="1">
        <v>1.1285141521458109</v>
      </c>
      <c r="Q37" s="1">
        <v>1.0213200167336163</v>
      </c>
      <c r="R37" s="1">
        <v>1.0365189550799274</v>
      </c>
    </row>
    <row r="38" spans="1:18" ht="11.25" customHeight="1" x14ac:dyDescent="0.25">
      <c r="A38" s="50" t="s">
        <v>326</v>
      </c>
      <c r="B38" s="51" t="s">
        <v>327</v>
      </c>
      <c r="C38" s="2">
        <v>653.98247030142852</v>
      </c>
      <c r="D38" s="2">
        <v>641.03277329817786</v>
      </c>
      <c r="E38" s="2">
        <v>619.03446687316386</v>
      </c>
      <c r="F38" s="2">
        <v>630.22056425066921</v>
      </c>
      <c r="G38" s="2">
        <v>640.64312293638022</v>
      </c>
      <c r="H38" s="2">
        <v>649.4523826932658</v>
      </c>
      <c r="I38" s="2">
        <v>692.93432609120907</v>
      </c>
      <c r="J38" s="2">
        <v>721.51050331010731</v>
      </c>
      <c r="K38" s="2">
        <v>727.18496380721433</v>
      </c>
      <c r="L38" s="2">
        <v>666.14461286147548</v>
      </c>
      <c r="M38" s="2">
        <v>653.91675292443756</v>
      </c>
      <c r="N38" s="2">
        <v>627.56938611780288</v>
      </c>
      <c r="O38" s="2">
        <v>620.38019987825498</v>
      </c>
      <c r="P38" s="2">
        <v>594.4912958622316</v>
      </c>
      <c r="Q38" s="2">
        <v>585.73017167338628</v>
      </c>
      <c r="R38" s="2">
        <v>598.24523388933255</v>
      </c>
    </row>
    <row r="39" spans="1:18" ht="11.25" customHeight="1" x14ac:dyDescent="0.25">
      <c r="A39" s="52" t="s">
        <v>53</v>
      </c>
      <c r="B39" s="53" t="s">
        <v>54</v>
      </c>
      <c r="C39" s="1">
        <v>1.6349850539262545</v>
      </c>
      <c r="D39" s="1">
        <v>2.3038556505660814</v>
      </c>
      <c r="E39" s="1">
        <v>1.1037296254349735</v>
      </c>
      <c r="F39" s="1">
        <v>0.64586160028525441</v>
      </c>
      <c r="G39" s="1">
        <v>0.79249544718960852</v>
      </c>
      <c r="H39" s="1">
        <v>0.19816046200670381</v>
      </c>
      <c r="I39" s="1">
        <v>0.21671287580550133</v>
      </c>
      <c r="J39" s="1">
        <v>3.8937547852024579E-2</v>
      </c>
      <c r="K39" s="1">
        <v>1.2165309785828348E-2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652.33750898057588</v>
      </c>
      <c r="D40" s="1">
        <v>638.71867997275535</v>
      </c>
      <c r="E40" s="1">
        <v>617.92069710670944</v>
      </c>
      <c r="F40" s="1">
        <v>629.56783340109791</v>
      </c>
      <c r="G40" s="1">
        <v>639.85062748919063</v>
      </c>
      <c r="H40" s="1">
        <v>649.25422223125906</v>
      </c>
      <c r="I40" s="1">
        <v>692.71761321540362</v>
      </c>
      <c r="J40" s="1">
        <v>721.4715657622553</v>
      </c>
      <c r="K40" s="1">
        <v>727.17279849742852</v>
      </c>
      <c r="L40" s="1">
        <v>666.14461286147548</v>
      </c>
      <c r="M40" s="1">
        <v>653.91675292443756</v>
      </c>
      <c r="N40" s="1">
        <v>627.53564692339796</v>
      </c>
      <c r="O40" s="1">
        <v>620.38019987825498</v>
      </c>
      <c r="P40" s="1">
        <v>594.4912958622316</v>
      </c>
      <c r="Q40" s="1">
        <v>585.73017167338628</v>
      </c>
      <c r="R40" s="1">
        <v>598.24523388933255</v>
      </c>
    </row>
    <row r="41" spans="1:18" ht="11.25" customHeight="1" x14ac:dyDescent="0.25">
      <c r="A41" s="52" t="s">
        <v>51</v>
      </c>
      <c r="B41" s="53" t="s">
        <v>52</v>
      </c>
      <c r="C41" s="1">
        <v>9.9762669264253784E-3</v>
      </c>
      <c r="D41" s="1">
        <v>1.0237674856456243E-2</v>
      </c>
      <c r="E41" s="1">
        <v>1.0040141019413371E-2</v>
      </c>
      <c r="F41" s="1">
        <v>6.8692492860053687E-3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3.3739194404968045E-2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0.15605184125033544</v>
      </c>
      <c r="H43" s="2">
        <v>1.8261131689093543E-2</v>
      </c>
      <c r="I43" s="2">
        <v>0</v>
      </c>
      <c r="J43" s="2">
        <v>1.6494383131433941E-2</v>
      </c>
      <c r="K43" s="2">
        <v>1.2571326798368742E-2</v>
      </c>
      <c r="L43" s="2">
        <v>1.2035876572262225E-2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503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1844.2416773675009</v>
      </c>
      <c r="D2" s="30">
        <v>1937.1162878786913</v>
      </c>
      <c r="E2" s="30">
        <v>1988.0909390634356</v>
      </c>
      <c r="F2" s="30">
        <v>2095.30668040103</v>
      </c>
      <c r="G2" s="30">
        <v>2249.9044823047525</v>
      </c>
      <c r="H2" s="30">
        <v>2298.2774737596246</v>
      </c>
      <c r="I2" s="30">
        <v>2427.298708367618</v>
      </c>
      <c r="J2" s="30">
        <v>2601.7348956087935</v>
      </c>
      <c r="K2" s="30">
        <v>2705.6599679150195</v>
      </c>
      <c r="L2" s="30">
        <v>2408.26555237807</v>
      </c>
      <c r="M2" s="30">
        <v>2722.7182341795333</v>
      </c>
      <c r="N2" s="30">
        <v>2814.1657044910512</v>
      </c>
      <c r="O2" s="30">
        <v>2767.6779678441976</v>
      </c>
      <c r="P2" s="30">
        <v>2837.2347735002745</v>
      </c>
      <c r="Q2" s="30">
        <v>2777.3138288757868</v>
      </c>
      <c r="R2" s="30">
        <v>2927.758728720753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1844.2416773675009</v>
      </c>
      <c r="D21" s="4">
        <v>1937.1162878786913</v>
      </c>
      <c r="E21" s="4">
        <v>1988.0909390634356</v>
      </c>
      <c r="F21" s="4">
        <v>2095.30668040103</v>
      </c>
      <c r="G21" s="4">
        <v>2249.9044823047525</v>
      </c>
      <c r="H21" s="4">
        <v>2298.2774737596246</v>
      </c>
      <c r="I21" s="4">
        <v>2427.298708367618</v>
      </c>
      <c r="J21" s="4">
        <v>2601.7348956087935</v>
      </c>
      <c r="K21" s="4">
        <v>2705.6599679150195</v>
      </c>
      <c r="L21" s="4">
        <v>2408.26555237807</v>
      </c>
      <c r="M21" s="4">
        <v>2722.7182341795333</v>
      </c>
      <c r="N21" s="4">
        <v>2814.1657044910512</v>
      </c>
      <c r="O21" s="4">
        <v>2767.6779678441976</v>
      </c>
      <c r="P21" s="4">
        <v>2837.2347735002745</v>
      </c>
      <c r="Q21" s="4">
        <v>2777.3138288757868</v>
      </c>
      <c r="R21" s="4">
        <v>2927.758728720753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1844.2416773675009</v>
      </c>
      <c r="D30" s="3">
        <v>1937.1162878786913</v>
      </c>
      <c r="E30" s="3">
        <v>1988.0909390634356</v>
      </c>
      <c r="F30" s="3">
        <v>2095.30668040103</v>
      </c>
      <c r="G30" s="3">
        <v>2249.9044823047525</v>
      </c>
      <c r="H30" s="3">
        <v>2298.2774737596246</v>
      </c>
      <c r="I30" s="3">
        <v>2427.298708367618</v>
      </c>
      <c r="J30" s="3">
        <v>2601.7348956087935</v>
      </c>
      <c r="K30" s="3">
        <v>2705.6599679150195</v>
      </c>
      <c r="L30" s="3">
        <v>2408.26555237807</v>
      </c>
      <c r="M30" s="3">
        <v>2722.7182341795333</v>
      </c>
      <c r="N30" s="3">
        <v>2814.1657044910512</v>
      </c>
      <c r="O30" s="3">
        <v>2767.6779678441976</v>
      </c>
      <c r="P30" s="3">
        <v>2837.2347735002745</v>
      </c>
      <c r="Q30" s="3">
        <v>2777.3138288757868</v>
      </c>
      <c r="R30" s="3">
        <v>2927.758728720753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5.6870987137565416</v>
      </c>
      <c r="D35" s="2">
        <v>6.2594167629692929</v>
      </c>
      <c r="E35" s="2">
        <v>5.860051367537551</v>
      </c>
      <c r="F35" s="2">
        <v>5.097436447297687</v>
      </c>
      <c r="G35" s="2">
        <v>5.0805847826595603</v>
      </c>
      <c r="H35" s="2">
        <v>5.2040391854662058</v>
      </c>
      <c r="I35" s="2">
        <v>5.0840500502353052</v>
      </c>
      <c r="J35" s="2">
        <v>4.6168499634028644</v>
      </c>
      <c r="K35" s="2">
        <v>4.441845438122094</v>
      </c>
      <c r="L35" s="2">
        <v>4.2698014256894687</v>
      </c>
      <c r="M35" s="2">
        <v>4.2510775860657146</v>
      </c>
      <c r="N35" s="2">
        <v>4.554266858985323</v>
      </c>
      <c r="O35" s="2">
        <v>4.0182254308036072</v>
      </c>
      <c r="P35" s="2">
        <v>3.7700466641395098</v>
      </c>
      <c r="Q35" s="2">
        <v>3.5219293832962681</v>
      </c>
      <c r="R35" s="2">
        <v>3.5125191477995115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2.2042691516932281E-2</v>
      </c>
      <c r="I36" s="1">
        <v>6.9496289297702851E-2</v>
      </c>
      <c r="J36" s="1">
        <v>2.5597219861465341E-2</v>
      </c>
      <c r="K36" s="1">
        <v>2.0108276171704187E-2</v>
      </c>
      <c r="L36" s="1">
        <v>2.0862672883496965E-2</v>
      </c>
      <c r="M36" s="1">
        <v>2.5393169399786926E-2</v>
      </c>
      <c r="N36" s="1">
        <v>2.4336621769468793E-2</v>
      </c>
      <c r="O36" s="1">
        <v>2.9787449911203176E-2</v>
      </c>
      <c r="P36" s="1">
        <v>3.2899703470054747E-2</v>
      </c>
      <c r="Q36" s="1">
        <v>3.5394481486953726E-2</v>
      </c>
      <c r="R36" s="1">
        <v>3.8501609919183728E-2</v>
      </c>
    </row>
    <row r="37" spans="1:18" ht="11.25" customHeight="1" x14ac:dyDescent="0.25">
      <c r="A37" s="52" t="s">
        <v>49</v>
      </c>
      <c r="B37" s="53" t="s">
        <v>50</v>
      </c>
      <c r="C37" s="1">
        <v>5.6870987137565416</v>
      </c>
      <c r="D37" s="1">
        <v>6.2594167629692929</v>
      </c>
      <c r="E37" s="1">
        <v>5.860051367537551</v>
      </c>
      <c r="F37" s="1">
        <v>5.097436447297687</v>
      </c>
      <c r="G37" s="1">
        <v>5.0805847826595603</v>
      </c>
      <c r="H37" s="1">
        <v>5.1819964939492733</v>
      </c>
      <c r="I37" s="1">
        <v>5.0145537609376021</v>
      </c>
      <c r="J37" s="1">
        <v>4.591252743541399</v>
      </c>
      <c r="K37" s="1">
        <v>4.4217371619503902</v>
      </c>
      <c r="L37" s="1">
        <v>4.2489387528059721</v>
      </c>
      <c r="M37" s="1">
        <v>4.2256844166659278</v>
      </c>
      <c r="N37" s="1">
        <v>4.5299302372158543</v>
      </c>
      <c r="O37" s="1">
        <v>3.9884379808924044</v>
      </c>
      <c r="P37" s="1">
        <v>3.7371469606694552</v>
      </c>
      <c r="Q37" s="1">
        <v>3.4865349018093146</v>
      </c>
      <c r="R37" s="1">
        <v>3.4740175378803277</v>
      </c>
    </row>
    <row r="38" spans="1:18" ht="11.25" customHeight="1" x14ac:dyDescent="0.25">
      <c r="A38" s="50" t="s">
        <v>326</v>
      </c>
      <c r="B38" s="51" t="s">
        <v>327</v>
      </c>
      <c r="C38" s="2">
        <v>1838.5545786537443</v>
      </c>
      <c r="D38" s="2">
        <v>1930.856871115722</v>
      </c>
      <c r="E38" s="2">
        <v>1982.230887695898</v>
      </c>
      <c r="F38" s="2">
        <v>2090.2092439537323</v>
      </c>
      <c r="G38" s="2">
        <v>2244.7976445415134</v>
      </c>
      <c r="H38" s="2">
        <v>2293.0713482854303</v>
      </c>
      <c r="I38" s="2">
        <v>2422.2146583173826</v>
      </c>
      <c r="J38" s="2">
        <v>2597.1164571872368</v>
      </c>
      <c r="K38" s="2">
        <v>2701.2164966188843</v>
      </c>
      <c r="L38" s="2">
        <v>2403.9947087493447</v>
      </c>
      <c r="M38" s="2">
        <v>2718.4671565934677</v>
      </c>
      <c r="N38" s="2">
        <v>2809.6114376320661</v>
      </c>
      <c r="O38" s="2">
        <v>2763.6597424133938</v>
      </c>
      <c r="P38" s="2">
        <v>2833.464726836135</v>
      </c>
      <c r="Q38" s="2">
        <v>2773.7918994924908</v>
      </c>
      <c r="R38" s="2">
        <v>2924.2462095729534</v>
      </c>
    </row>
    <row r="39" spans="1:18" ht="11.25" customHeight="1" x14ac:dyDescent="0.25">
      <c r="A39" s="52" t="s">
        <v>53</v>
      </c>
      <c r="B39" s="53" t="s">
        <v>54</v>
      </c>
      <c r="C39" s="1">
        <v>0.70690655198823338</v>
      </c>
      <c r="D39" s="1">
        <v>0.61120231126814806</v>
      </c>
      <c r="E39" s="1">
        <v>0.16297446496100396</v>
      </c>
      <c r="F39" s="1">
        <v>0.13785516104729176</v>
      </c>
      <c r="G39" s="1">
        <v>0.2056716587992064</v>
      </c>
      <c r="H39" s="1">
        <v>3.7019163597451589E-2</v>
      </c>
      <c r="I39" s="1">
        <v>4.389089036047699E-2</v>
      </c>
      <c r="J39" s="1">
        <v>9.0102934381807772E-3</v>
      </c>
      <c r="K39" s="1">
        <v>3.4344819667575391E-3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1837.8471814128138</v>
      </c>
      <c r="D40" s="1">
        <v>1930.2451071551907</v>
      </c>
      <c r="E40" s="1">
        <v>1982.0672196374028</v>
      </c>
      <c r="F40" s="1">
        <v>2090.070745083669</v>
      </c>
      <c r="G40" s="1">
        <v>2244.5919728827143</v>
      </c>
      <c r="H40" s="1">
        <v>2293.0343291218328</v>
      </c>
      <c r="I40" s="1">
        <v>2422.1707674270219</v>
      </c>
      <c r="J40" s="1">
        <v>2597.1074468937986</v>
      </c>
      <c r="K40" s="1">
        <v>2701.2130621369174</v>
      </c>
      <c r="L40" s="1">
        <v>2403.9947087493447</v>
      </c>
      <c r="M40" s="1">
        <v>2718.4671565934677</v>
      </c>
      <c r="N40" s="1">
        <v>2809.5904853290858</v>
      </c>
      <c r="O40" s="1">
        <v>2763.6597424133938</v>
      </c>
      <c r="P40" s="1">
        <v>2833.464726836135</v>
      </c>
      <c r="Q40" s="1">
        <v>2773.7918994924908</v>
      </c>
      <c r="R40" s="1">
        <v>2924.2462095729534</v>
      </c>
    </row>
    <row r="41" spans="1:18" ht="11.25" customHeight="1" x14ac:dyDescent="0.25">
      <c r="A41" s="52" t="s">
        <v>51</v>
      </c>
      <c r="B41" s="53" t="s">
        <v>52</v>
      </c>
      <c r="C41" s="1">
        <v>4.9068894227549458E-4</v>
      </c>
      <c r="D41" s="1">
        <v>5.6164926313613257E-4</v>
      </c>
      <c r="E41" s="1">
        <v>6.9359353419162762E-4</v>
      </c>
      <c r="F41" s="1">
        <v>6.4370901607739962E-4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2.095230298050119E-2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0</v>
      </c>
      <c r="D43" s="2">
        <v>0</v>
      </c>
      <c r="E43" s="2">
        <v>0</v>
      </c>
      <c r="F43" s="2">
        <v>0</v>
      </c>
      <c r="G43" s="2">
        <v>2.6252980579517665E-2</v>
      </c>
      <c r="H43" s="2">
        <v>2.0862887281560809E-3</v>
      </c>
      <c r="I43" s="2">
        <v>0</v>
      </c>
      <c r="J43" s="2">
        <v>1.5884581541703642E-3</v>
      </c>
      <c r="K43" s="2">
        <v>1.6258580130326583E-3</v>
      </c>
      <c r="L43" s="2">
        <v>1.0422030357868472E-3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</row>
    <row r="44" spans="1:18" ht="11.25" customHeight="1" x14ac:dyDescent="0.25">
      <c r="A44" s="50" t="s">
        <v>328</v>
      </c>
      <c r="B44" s="51" t="s">
        <v>61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346</v>
      </c>
      <c r="B1" s="43" t="s">
        <v>299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6062.6226867543037</v>
      </c>
      <c r="D2" s="30">
        <v>5942.7674800000004</v>
      </c>
      <c r="E2" s="30">
        <v>5926.5366199999999</v>
      </c>
      <c r="F2" s="30">
        <v>6676.6860100000004</v>
      </c>
      <c r="G2" s="30">
        <v>6747.6959400000005</v>
      </c>
      <c r="H2" s="30">
        <v>6838.8876456092585</v>
      </c>
      <c r="I2" s="30">
        <v>7387.3518999999997</v>
      </c>
      <c r="J2" s="30">
        <v>7047.5715</v>
      </c>
      <c r="K2" s="30">
        <v>6292.5069100000001</v>
      </c>
      <c r="L2" s="30">
        <v>6177.0196399999995</v>
      </c>
      <c r="M2" s="30">
        <v>5905.3966244446019</v>
      </c>
      <c r="N2" s="30">
        <v>5343.337406944057</v>
      </c>
      <c r="O2" s="30">
        <v>5098.6367391131907</v>
      </c>
      <c r="P2" s="30">
        <v>4591.2405522711197</v>
      </c>
      <c r="Q2" s="30">
        <v>4239.3838442329115</v>
      </c>
      <c r="R2" s="30">
        <v>4570.1768133158866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6062.6226867543037</v>
      </c>
      <c r="D21" s="4">
        <v>5942.7674800000004</v>
      </c>
      <c r="E21" s="4">
        <v>5926.5366199999999</v>
      </c>
      <c r="F21" s="4">
        <v>6676.6860100000004</v>
      </c>
      <c r="G21" s="4">
        <v>6747.6959400000005</v>
      </c>
      <c r="H21" s="4">
        <v>6838.8876456092585</v>
      </c>
      <c r="I21" s="4">
        <v>7387.3518999999997</v>
      </c>
      <c r="J21" s="4">
        <v>7047.5715</v>
      </c>
      <c r="K21" s="4">
        <v>6291.20694</v>
      </c>
      <c r="L21" s="4">
        <v>6174.1222099999995</v>
      </c>
      <c r="M21" s="4">
        <v>5903.1992429173679</v>
      </c>
      <c r="N21" s="4">
        <v>5339.6114065873408</v>
      </c>
      <c r="O21" s="4">
        <v>5094.8627518314897</v>
      </c>
      <c r="P21" s="4">
        <v>4588.136028986879</v>
      </c>
      <c r="Q21" s="4">
        <v>4234.7263414218914</v>
      </c>
      <c r="R21" s="4">
        <v>4565.4952266413256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6062.6226867543037</v>
      </c>
      <c r="D30" s="3">
        <v>5942.7674800000004</v>
      </c>
      <c r="E30" s="3">
        <v>5926.5366199999999</v>
      </c>
      <c r="F30" s="3">
        <v>6676.6860100000004</v>
      </c>
      <c r="G30" s="3">
        <v>6747.6959400000005</v>
      </c>
      <c r="H30" s="3">
        <v>6838.8876456092585</v>
      </c>
      <c r="I30" s="3">
        <v>7387.3518999999997</v>
      </c>
      <c r="J30" s="3">
        <v>7047.5715</v>
      </c>
      <c r="K30" s="3">
        <v>6291.20694</v>
      </c>
      <c r="L30" s="3">
        <v>6174.1222099999995</v>
      </c>
      <c r="M30" s="3">
        <v>5903.1992429173679</v>
      </c>
      <c r="N30" s="3">
        <v>5339.6114065873408</v>
      </c>
      <c r="O30" s="3">
        <v>5094.8627518314897</v>
      </c>
      <c r="P30" s="3">
        <v>4588.136028986879</v>
      </c>
      <c r="Q30" s="3">
        <v>4234.7263414218914</v>
      </c>
      <c r="R30" s="3">
        <v>4565.4952266413256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2.19902</v>
      </c>
      <c r="F34" s="2">
        <v>0</v>
      </c>
      <c r="G34" s="2">
        <v>0</v>
      </c>
      <c r="H34" s="2">
        <v>0</v>
      </c>
      <c r="I34" s="2">
        <v>0</v>
      </c>
      <c r="J34" s="2">
        <v>1.1012299999999999</v>
      </c>
      <c r="K34" s="2">
        <v>6.9002100000000004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309.8644642971073</v>
      </c>
      <c r="D35" s="2">
        <v>285.20016999999996</v>
      </c>
      <c r="E35" s="2">
        <v>292.70159999999998</v>
      </c>
      <c r="F35" s="2">
        <v>300.20218</v>
      </c>
      <c r="G35" s="2">
        <v>344.30014</v>
      </c>
      <c r="H35" s="2">
        <v>307.70440330729082</v>
      </c>
      <c r="I35" s="2">
        <v>315.21761000000004</v>
      </c>
      <c r="J35" s="2">
        <v>316.29693000000003</v>
      </c>
      <c r="K35" s="2">
        <v>317.73374999999999</v>
      </c>
      <c r="L35" s="2">
        <v>322.02967000000001</v>
      </c>
      <c r="M35" s="2">
        <v>329.39252592380757</v>
      </c>
      <c r="N35" s="2">
        <v>324.4490814474446</v>
      </c>
      <c r="O35" s="2">
        <v>328.72361234786672</v>
      </c>
      <c r="P35" s="2">
        <v>334.98249207710592</v>
      </c>
      <c r="Q35" s="2">
        <v>336.21552995934258</v>
      </c>
      <c r="R35" s="2">
        <v>340.41321058422335</v>
      </c>
    </row>
    <row r="36" spans="1:18" ht="11.25" customHeight="1" x14ac:dyDescent="0.25">
      <c r="A36" s="57" t="s">
        <v>47</v>
      </c>
      <c r="B36" s="53" t="s">
        <v>48</v>
      </c>
      <c r="C36" s="1">
        <v>309.8644642971073</v>
      </c>
      <c r="D36" s="1">
        <v>285.20016999999996</v>
      </c>
      <c r="E36" s="1">
        <v>292.70159999999998</v>
      </c>
      <c r="F36" s="1">
        <v>300.20218</v>
      </c>
      <c r="G36" s="1">
        <v>344.30014</v>
      </c>
      <c r="H36" s="1">
        <v>307.70440330729082</v>
      </c>
      <c r="I36" s="1">
        <v>315.21761000000004</v>
      </c>
      <c r="J36" s="1">
        <v>316.29693000000003</v>
      </c>
      <c r="K36" s="1">
        <v>317.73374999999999</v>
      </c>
      <c r="L36" s="1">
        <v>322.02967000000001</v>
      </c>
      <c r="M36" s="1">
        <v>329.39252592380757</v>
      </c>
      <c r="N36" s="1">
        <v>324.4490814474446</v>
      </c>
      <c r="O36" s="1">
        <v>328.72361234786672</v>
      </c>
      <c r="P36" s="1">
        <v>334.98249207710592</v>
      </c>
      <c r="Q36" s="1">
        <v>336.21552995934258</v>
      </c>
      <c r="R36" s="1">
        <v>340.41321058422335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9.2433391418334008</v>
      </c>
      <c r="D38" s="2">
        <v>8.1999399999999998</v>
      </c>
      <c r="E38" s="2">
        <v>0</v>
      </c>
      <c r="F38" s="2">
        <v>0</v>
      </c>
      <c r="G38" s="2">
        <v>0</v>
      </c>
      <c r="H38" s="2">
        <v>0</v>
      </c>
      <c r="I38" s="2">
        <v>5.1066599999999998</v>
      </c>
      <c r="J38" s="2">
        <v>6.1999199999999997</v>
      </c>
      <c r="K38" s="2">
        <v>4.1011699999999998</v>
      </c>
      <c r="L38" s="2">
        <v>5.1046899999999997</v>
      </c>
      <c r="M38" s="2">
        <v>7.1892349306284418</v>
      </c>
      <c r="N38" s="2">
        <v>6.1622915732924097</v>
      </c>
      <c r="O38" s="2">
        <v>5.1351783895003908</v>
      </c>
      <c r="P38" s="2">
        <v>4.1081400575857963</v>
      </c>
      <c r="Q38" s="2">
        <v>2.0540819939641515</v>
      </c>
      <c r="R38" s="2">
        <v>2.0540738494908228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9.2433391418334008</v>
      </c>
      <c r="D41" s="1">
        <v>8.1999399999999998</v>
      </c>
      <c r="E41" s="1">
        <v>0</v>
      </c>
      <c r="F41" s="1">
        <v>0</v>
      </c>
      <c r="G41" s="1">
        <v>0</v>
      </c>
      <c r="H41" s="1">
        <v>0</v>
      </c>
      <c r="I41" s="1">
        <v>5.1066599999999998</v>
      </c>
      <c r="J41" s="1">
        <v>6.1999199999999997</v>
      </c>
      <c r="K41" s="1">
        <v>4.1011699999999998</v>
      </c>
      <c r="L41" s="1">
        <v>5.1046899999999997</v>
      </c>
      <c r="M41" s="1">
        <v>7.1892349306284418</v>
      </c>
      <c r="N41" s="1">
        <v>6.1622915732924097</v>
      </c>
      <c r="O41" s="1">
        <v>5.1351783895003908</v>
      </c>
      <c r="P41" s="1">
        <v>4.1081400575857963</v>
      </c>
      <c r="Q41" s="1">
        <v>2.0540819939641515</v>
      </c>
      <c r="R41" s="1">
        <v>2.0540738494908228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4405.0214140053677</v>
      </c>
      <c r="D43" s="2">
        <v>4213.4284100000004</v>
      </c>
      <c r="E43" s="2">
        <v>4171.8662699999995</v>
      </c>
      <c r="F43" s="2">
        <v>4763.6784900000002</v>
      </c>
      <c r="G43" s="2">
        <v>4683.7108600000001</v>
      </c>
      <c r="H43" s="2">
        <v>4864.0380774137639</v>
      </c>
      <c r="I43" s="2">
        <v>5096.9881199999991</v>
      </c>
      <c r="J43" s="2">
        <v>4613.7114600000004</v>
      </c>
      <c r="K43" s="2">
        <v>4377.6154800000004</v>
      </c>
      <c r="L43" s="2">
        <v>3991.5189499999997</v>
      </c>
      <c r="M43" s="2">
        <v>4021.7601038742778</v>
      </c>
      <c r="N43" s="2">
        <v>3732.6088770756814</v>
      </c>
      <c r="O43" s="2">
        <v>3655.6216695012522</v>
      </c>
      <c r="P43" s="2">
        <v>3323.2771930612353</v>
      </c>
      <c r="Q43" s="2">
        <v>3017.5075113580929</v>
      </c>
      <c r="R43" s="2">
        <v>3285.7906148113102</v>
      </c>
    </row>
    <row r="44" spans="1:18" ht="11.25" customHeight="1" x14ac:dyDescent="0.25">
      <c r="A44" s="50" t="s">
        <v>328</v>
      </c>
      <c r="B44" s="51" t="s">
        <v>61</v>
      </c>
      <c r="C44" s="2">
        <v>1338.4934693099951</v>
      </c>
      <c r="D44" s="2">
        <v>1435.9389600000002</v>
      </c>
      <c r="E44" s="2">
        <v>1459.76973</v>
      </c>
      <c r="F44" s="2">
        <v>1612.8053400000001</v>
      </c>
      <c r="G44" s="2">
        <v>1719.6849400000001</v>
      </c>
      <c r="H44" s="2">
        <v>1667.1451648882044</v>
      </c>
      <c r="I44" s="2">
        <v>1970.0395100000001</v>
      </c>
      <c r="J44" s="2">
        <v>2110.2619599999998</v>
      </c>
      <c r="K44" s="2">
        <v>1584.8563299999998</v>
      </c>
      <c r="L44" s="2">
        <v>1855.4688999999998</v>
      </c>
      <c r="M44" s="2">
        <v>1544.8573781886541</v>
      </c>
      <c r="N44" s="2">
        <v>1276.391156490922</v>
      </c>
      <c r="O44" s="2">
        <v>1105.3822915928702</v>
      </c>
      <c r="P44" s="2">
        <v>925.76820379095261</v>
      </c>
      <c r="Q44" s="2">
        <v>878.94921811049187</v>
      </c>
      <c r="R44" s="2">
        <v>937.23732739630088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1.2999700000000001</v>
      </c>
      <c r="L61" s="4">
        <v>2.8974299999999999</v>
      </c>
      <c r="M61" s="4">
        <v>2.1973815272337922</v>
      </c>
      <c r="N61" s="4">
        <v>3.7260003567165851</v>
      </c>
      <c r="O61" s="4">
        <v>3.7739872817010829</v>
      </c>
      <c r="P61" s="4">
        <v>3.1045232842411581</v>
      </c>
      <c r="Q61" s="4">
        <v>4.6575028110197936</v>
      </c>
      <c r="R61" s="4">
        <v>4.6815866745605756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1.2999700000000001</v>
      </c>
      <c r="L68" s="3">
        <v>2.8974299999999999</v>
      </c>
      <c r="M68" s="3">
        <v>2.1973815272337922</v>
      </c>
      <c r="N68" s="3">
        <v>3.7260003567165851</v>
      </c>
      <c r="O68" s="3">
        <v>3.7739872817010829</v>
      </c>
      <c r="P68" s="3">
        <v>3.1045232842411581</v>
      </c>
      <c r="Q68" s="3">
        <v>4.6575028110197936</v>
      </c>
      <c r="R68" s="3">
        <v>4.6815866745605756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1.2999700000000001</v>
      </c>
      <c r="L73" s="2">
        <v>2.8974299999999999</v>
      </c>
      <c r="M73" s="2">
        <v>2.1973815272337922</v>
      </c>
      <c r="N73" s="2">
        <v>3.7260003567165851</v>
      </c>
      <c r="O73" s="2">
        <v>3.7739872817010829</v>
      </c>
      <c r="P73" s="2">
        <v>3.1045232842411581</v>
      </c>
      <c r="Q73" s="2">
        <v>4.6575028110197936</v>
      </c>
      <c r="R73" s="2">
        <v>4.6815866745605756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1.2999700000000001</v>
      </c>
      <c r="L74" s="1">
        <v>1.9974400000000001</v>
      </c>
      <c r="M74" s="1">
        <v>2.1973815272337922</v>
      </c>
      <c r="N74" s="1">
        <v>1.9585236947458724</v>
      </c>
      <c r="O74" s="1">
        <v>1.9824161083020935</v>
      </c>
      <c r="P74" s="1">
        <v>1.3135241563465383</v>
      </c>
      <c r="Q74" s="1">
        <v>1.9824331179326524</v>
      </c>
      <c r="R74" s="1">
        <v>2.0303550068586929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0.89998999999999996</v>
      </c>
      <c r="M75" s="1">
        <v>0</v>
      </c>
      <c r="N75" s="1">
        <v>1.767476661970713</v>
      </c>
      <c r="O75" s="1">
        <v>1.7915711733989896</v>
      </c>
      <c r="P75" s="1">
        <v>1.7909991278946196</v>
      </c>
      <c r="Q75" s="1">
        <v>2.6750696930871412</v>
      </c>
      <c r="R75" s="1">
        <v>2.6512316677018823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493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5069.6418099727762</v>
      </c>
      <c r="D2" s="30">
        <v>4995.0745538939718</v>
      </c>
      <c r="E2" s="30">
        <v>4992.9424411871387</v>
      </c>
      <c r="F2" s="30">
        <v>5774.686623836018</v>
      </c>
      <c r="G2" s="30">
        <v>5842.5372312446289</v>
      </c>
      <c r="H2" s="30">
        <v>5860.4430569969682</v>
      </c>
      <c r="I2" s="30">
        <v>6453.7792171498204</v>
      </c>
      <c r="J2" s="30">
        <v>6048.736852689266</v>
      </c>
      <c r="K2" s="30">
        <v>5355.3285217543053</v>
      </c>
      <c r="L2" s="30">
        <v>5219.5191268603912</v>
      </c>
      <c r="M2" s="30">
        <v>4917.0556493111044</v>
      </c>
      <c r="N2" s="30">
        <v>4324.1954489855816</v>
      </c>
      <c r="O2" s="30">
        <v>4140.3858242833176</v>
      </c>
      <c r="P2" s="30">
        <v>3609.80848434987</v>
      </c>
      <c r="Q2" s="30">
        <v>3290.0565673439501</v>
      </c>
      <c r="R2" s="30">
        <v>3512.1296173603528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5069.6418099727762</v>
      </c>
      <c r="D21" s="4">
        <v>4995.0745538939718</v>
      </c>
      <c r="E21" s="4">
        <v>4992.9424411871387</v>
      </c>
      <c r="F21" s="4">
        <v>5774.686623836018</v>
      </c>
      <c r="G21" s="4">
        <v>5842.5372312446289</v>
      </c>
      <c r="H21" s="4">
        <v>5860.4430569969682</v>
      </c>
      <c r="I21" s="4">
        <v>6453.7792171498204</v>
      </c>
      <c r="J21" s="4">
        <v>6048.736852689266</v>
      </c>
      <c r="K21" s="4">
        <v>5354.0341988645032</v>
      </c>
      <c r="L21" s="4">
        <v>5216.6293247019603</v>
      </c>
      <c r="M21" s="4">
        <v>4914.8653593066647</v>
      </c>
      <c r="N21" s="4">
        <v>4320.4765754552973</v>
      </c>
      <c r="O21" s="4">
        <v>4136.6226361814024</v>
      </c>
      <c r="P21" s="4">
        <v>3606.7109475547845</v>
      </c>
      <c r="Q21" s="4">
        <v>3285.4108712798929</v>
      </c>
      <c r="R21" s="4">
        <v>3507.4601730745949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5069.6418099727762</v>
      </c>
      <c r="D30" s="3">
        <v>4995.0745538939718</v>
      </c>
      <c r="E30" s="3">
        <v>4992.9424411871387</v>
      </c>
      <c r="F30" s="3">
        <v>5774.686623836018</v>
      </c>
      <c r="G30" s="3">
        <v>5842.5372312446289</v>
      </c>
      <c r="H30" s="3">
        <v>5860.4430569969682</v>
      </c>
      <c r="I30" s="3">
        <v>6453.7792171498204</v>
      </c>
      <c r="J30" s="3">
        <v>6048.736852689266</v>
      </c>
      <c r="K30" s="3">
        <v>5354.0341988645032</v>
      </c>
      <c r="L30" s="3">
        <v>5216.6293247019603</v>
      </c>
      <c r="M30" s="3">
        <v>4914.8653593066647</v>
      </c>
      <c r="N30" s="3">
        <v>4320.4765754552973</v>
      </c>
      <c r="O30" s="3">
        <v>4136.6226361814024</v>
      </c>
      <c r="P30" s="3">
        <v>3606.7109475547845</v>
      </c>
      <c r="Q30" s="3">
        <v>3285.4108712798929</v>
      </c>
      <c r="R30" s="3">
        <v>3507.4601730745949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1.09999</v>
      </c>
      <c r="F34" s="2">
        <v>0</v>
      </c>
      <c r="G34" s="2">
        <v>0</v>
      </c>
      <c r="H34" s="2">
        <v>0</v>
      </c>
      <c r="I34" s="2">
        <v>0</v>
      </c>
      <c r="J34" s="2">
        <v>7.1732696584545621E-3</v>
      </c>
      <c r="K34" s="2">
        <v>4.2398259529253995E-2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249.98125775992855</v>
      </c>
      <c r="D35" s="2">
        <v>234.34016802064585</v>
      </c>
      <c r="E35" s="2">
        <v>240.37291433705164</v>
      </c>
      <c r="F35" s="2">
        <v>245.9879240030991</v>
      </c>
      <c r="G35" s="2">
        <v>282.70426953948277</v>
      </c>
      <c r="H35" s="2">
        <v>253.17168411201951</v>
      </c>
      <c r="I35" s="2">
        <v>258.49860653506516</v>
      </c>
      <c r="J35" s="2">
        <v>264.75848637831615</v>
      </c>
      <c r="K35" s="2">
        <v>266.19967142495801</v>
      </c>
      <c r="L35" s="2">
        <v>262.19467041951555</v>
      </c>
      <c r="M35" s="2">
        <v>267.54125453357096</v>
      </c>
      <c r="N35" s="2">
        <v>264.72679695601101</v>
      </c>
      <c r="O35" s="2">
        <v>266.15463907198045</v>
      </c>
      <c r="P35" s="2">
        <v>270.3239103520329</v>
      </c>
      <c r="Q35" s="2">
        <v>273.33747684882053</v>
      </c>
      <c r="R35" s="2">
        <v>278.62293325153138</v>
      </c>
    </row>
    <row r="36" spans="1:18" ht="11.25" customHeight="1" x14ac:dyDescent="0.25">
      <c r="A36" s="57" t="s">
        <v>47</v>
      </c>
      <c r="B36" s="53" t="s">
        <v>48</v>
      </c>
      <c r="C36" s="1">
        <v>249.98125775992855</v>
      </c>
      <c r="D36" s="1">
        <v>234.34016802064585</v>
      </c>
      <c r="E36" s="1">
        <v>240.37291433705164</v>
      </c>
      <c r="F36" s="1">
        <v>245.9879240030991</v>
      </c>
      <c r="G36" s="1">
        <v>282.70426953948277</v>
      </c>
      <c r="H36" s="1">
        <v>253.17168411201951</v>
      </c>
      <c r="I36" s="1">
        <v>258.49860653506516</v>
      </c>
      <c r="J36" s="1">
        <v>264.75848637831615</v>
      </c>
      <c r="K36" s="1">
        <v>266.19967142495801</v>
      </c>
      <c r="L36" s="1">
        <v>262.19467041951555</v>
      </c>
      <c r="M36" s="1">
        <v>267.54125453357096</v>
      </c>
      <c r="N36" s="1">
        <v>264.72679695601101</v>
      </c>
      <c r="O36" s="1">
        <v>266.15463907198045</v>
      </c>
      <c r="P36" s="1">
        <v>270.3239103520329</v>
      </c>
      <c r="Q36" s="1">
        <v>273.33747684882053</v>
      </c>
      <c r="R36" s="1">
        <v>278.62293325153138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0.10270023844769281</v>
      </c>
      <c r="D38" s="2">
        <v>7.7631500675030177E-2</v>
      </c>
      <c r="E38" s="2">
        <v>0</v>
      </c>
      <c r="F38" s="2">
        <v>0</v>
      </c>
      <c r="G38" s="2">
        <v>0</v>
      </c>
      <c r="H38" s="2">
        <v>0</v>
      </c>
      <c r="I38" s="2">
        <v>4.5515150347873269E-2</v>
      </c>
      <c r="J38" s="2">
        <v>7.0890944395055958E-2</v>
      </c>
      <c r="K38" s="2">
        <v>4.4774211857802663E-2</v>
      </c>
      <c r="L38" s="2">
        <v>5.1304027068884053E-2</v>
      </c>
      <c r="M38" s="2">
        <v>5.9979968500601659E-2</v>
      </c>
      <c r="N38" s="2">
        <v>5.1290068545275146E-2</v>
      </c>
      <c r="O38" s="2">
        <v>3.6679593425891742E-2</v>
      </c>
      <c r="P38" s="2">
        <v>2.9971975799753345E-2</v>
      </c>
      <c r="Q38" s="2">
        <v>1.5421428973993819E-2</v>
      </c>
      <c r="R38" s="2">
        <v>1.5660335525547627E-2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0.10270023844769281</v>
      </c>
      <c r="D41" s="1">
        <v>7.7631500675030177E-2</v>
      </c>
      <c r="E41" s="1">
        <v>0</v>
      </c>
      <c r="F41" s="1">
        <v>0</v>
      </c>
      <c r="G41" s="1">
        <v>0</v>
      </c>
      <c r="H41" s="1">
        <v>0</v>
      </c>
      <c r="I41" s="1">
        <v>4.5515150347873269E-2</v>
      </c>
      <c r="J41" s="1">
        <v>7.0890944395055958E-2</v>
      </c>
      <c r="K41" s="1">
        <v>4.4774211857802663E-2</v>
      </c>
      <c r="L41" s="1">
        <v>5.1304027068884053E-2</v>
      </c>
      <c r="M41" s="1">
        <v>5.9979968500601659E-2</v>
      </c>
      <c r="N41" s="1">
        <v>5.1290068545275146E-2</v>
      </c>
      <c r="O41" s="1">
        <v>3.6679593425891742E-2</v>
      </c>
      <c r="P41" s="1">
        <v>2.9971975799753345E-2</v>
      </c>
      <c r="Q41" s="1">
        <v>1.5421428973993819E-2</v>
      </c>
      <c r="R41" s="1">
        <v>1.5660335525547627E-2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3690.1874551718452</v>
      </c>
      <c r="D43" s="2">
        <v>3543.5615323731263</v>
      </c>
      <c r="E43" s="2">
        <v>3472.6835866634669</v>
      </c>
      <c r="F43" s="2">
        <v>4103.0766943309127</v>
      </c>
      <c r="G43" s="2">
        <v>3961.8402225477525</v>
      </c>
      <c r="H43" s="2">
        <v>4028.0687724764589</v>
      </c>
      <c r="I43" s="2">
        <v>4252.4232604427052</v>
      </c>
      <c r="J43" s="2">
        <v>3694.2476513904144</v>
      </c>
      <c r="K43" s="2">
        <v>3517.8686022074467</v>
      </c>
      <c r="L43" s="2">
        <v>3115.2296939406156</v>
      </c>
      <c r="M43" s="2">
        <v>3119.5691550190236</v>
      </c>
      <c r="N43" s="2">
        <v>2800.1035261378929</v>
      </c>
      <c r="O43" s="2">
        <v>2780.5467194316338</v>
      </c>
      <c r="P43" s="2">
        <v>2425.8424596503032</v>
      </c>
      <c r="Q43" s="2">
        <v>2145.3846513941403</v>
      </c>
      <c r="R43" s="2">
        <v>2301.323095439654</v>
      </c>
    </row>
    <row r="44" spans="1:18" ht="11.25" customHeight="1" x14ac:dyDescent="0.25">
      <c r="A44" s="50" t="s">
        <v>328</v>
      </c>
      <c r="B44" s="51" t="s">
        <v>61</v>
      </c>
      <c r="C44" s="2">
        <v>1129.3703968025545</v>
      </c>
      <c r="D44" s="2">
        <v>1217.0952219995252</v>
      </c>
      <c r="E44" s="2">
        <v>1278.7859501866196</v>
      </c>
      <c r="F44" s="2">
        <v>1425.6220055020067</v>
      </c>
      <c r="G44" s="2">
        <v>1597.992739157394</v>
      </c>
      <c r="H44" s="2">
        <v>1579.2026004084905</v>
      </c>
      <c r="I44" s="2">
        <v>1942.8118350217021</v>
      </c>
      <c r="J44" s="2">
        <v>2089.6526507064823</v>
      </c>
      <c r="K44" s="2">
        <v>1569.8787527607114</v>
      </c>
      <c r="L44" s="2">
        <v>1839.1536563147604</v>
      </c>
      <c r="M44" s="2">
        <v>1527.6949697855691</v>
      </c>
      <c r="N44" s="2">
        <v>1255.5949622928483</v>
      </c>
      <c r="O44" s="2">
        <v>1089.8845980843621</v>
      </c>
      <c r="P44" s="2">
        <v>910.51460557664871</v>
      </c>
      <c r="Q44" s="2">
        <v>866.67332160795843</v>
      </c>
      <c r="R44" s="2">
        <v>927.49848404788418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1.2943228898018388</v>
      </c>
      <c r="L61" s="4">
        <v>2.8898021584312463</v>
      </c>
      <c r="M61" s="4">
        <v>2.1902900044399285</v>
      </c>
      <c r="N61" s="4">
        <v>3.7188735302841254</v>
      </c>
      <c r="O61" s="4">
        <v>3.7631881019153064</v>
      </c>
      <c r="P61" s="4">
        <v>3.0975367950856718</v>
      </c>
      <c r="Q61" s="4">
        <v>4.6456960640572635</v>
      </c>
      <c r="R61" s="4">
        <v>4.6694442857579244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1.2943228898018388</v>
      </c>
      <c r="L68" s="3">
        <v>2.8898021584312463</v>
      </c>
      <c r="M68" s="3">
        <v>2.1902900044399285</v>
      </c>
      <c r="N68" s="3">
        <v>3.7188735302841254</v>
      </c>
      <c r="O68" s="3">
        <v>3.7631881019153064</v>
      </c>
      <c r="P68" s="3">
        <v>3.0975367950856718</v>
      </c>
      <c r="Q68" s="3">
        <v>4.6456960640572635</v>
      </c>
      <c r="R68" s="3">
        <v>4.6694442857579244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1.2943228898018388</v>
      </c>
      <c r="L73" s="2">
        <v>2.8898021584312463</v>
      </c>
      <c r="M73" s="2">
        <v>2.1902900044399285</v>
      </c>
      <c r="N73" s="2">
        <v>3.7188735302841254</v>
      </c>
      <c r="O73" s="2">
        <v>3.7631881019153064</v>
      </c>
      <c r="P73" s="2">
        <v>3.0975367950856718</v>
      </c>
      <c r="Q73" s="2">
        <v>4.6456960640572635</v>
      </c>
      <c r="R73" s="2">
        <v>4.6694442857579244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1.2943228898018388</v>
      </c>
      <c r="L74" s="1">
        <v>1.9898121584312465</v>
      </c>
      <c r="M74" s="1">
        <v>2.1902900044399285</v>
      </c>
      <c r="N74" s="1">
        <v>1.9513968683134124</v>
      </c>
      <c r="O74" s="1">
        <v>1.9716169285163168</v>
      </c>
      <c r="P74" s="1">
        <v>1.306537667191052</v>
      </c>
      <c r="Q74" s="1">
        <v>1.9706263709701224</v>
      </c>
      <c r="R74" s="1">
        <v>2.0182126180560416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0.89998999999999996</v>
      </c>
      <c r="M75" s="1">
        <v>0</v>
      </c>
      <c r="N75" s="1">
        <v>1.767476661970713</v>
      </c>
      <c r="O75" s="1">
        <v>1.7915711733989896</v>
      </c>
      <c r="P75" s="1">
        <v>1.7909991278946196</v>
      </c>
      <c r="Q75" s="1">
        <v>2.6750696930871412</v>
      </c>
      <c r="R75" s="1">
        <v>2.6512316677018823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492</v>
      </c>
      <c r="B1" s="43"/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992.98087678152694</v>
      </c>
      <c r="D2" s="30">
        <v>947.69292610602736</v>
      </c>
      <c r="E2" s="30">
        <v>933.5941788128622</v>
      </c>
      <c r="F2" s="30">
        <v>901.99938616398174</v>
      </c>
      <c r="G2" s="30">
        <v>905.15870875537098</v>
      </c>
      <c r="H2" s="30">
        <v>978.4445886122902</v>
      </c>
      <c r="I2" s="30">
        <v>933.57268285017994</v>
      </c>
      <c r="J2" s="30">
        <v>998.83464731073377</v>
      </c>
      <c r="K2" s="30">
        <v>937.17838824569424</v>
      </c>
      <c r="L2" s="30">
        <v>957.50051313960807</v>
      </c>
      <c r="M2" s="30">
        <v>988.34097513349798</v>
      </c>
      <c r="N2" s="30">
        <v>1019.1419579584758</v>
      </c>
      <c r="O2" s="30">
        <v>958.25091482987261</v>
      </c>
      <c r="P2" s="30">
        <v>981.4320679212492</v>
      </c>
      <c r="Q2" s="30">
        <v>949.32727688896091</v>
      </c>
      <c r="R2" s="30">
        <v>1058.0471959555325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992.98087678152694</v>
      </c>
      <c r="D21" s="4">
        <v>947.69292610602736</v>
      </c>
      <c r="E21" s="4">
        <v>933.5941788128622</v>
      </c>
      <c r="F21" s="4">
        <v>901.99938616398174</v>
      </c>
      <c r="G21" s="4">
        <v>905.15870875537098</v>
      </c>
      <c r="H21" s="4">
        <v>978.4445886122902</v>
      </c>
      <c r="I21" s="4">
        <v>933.57268285017994</v>
      </c>
      <c r="J21" s="4">
        <v>998.83464731073377</v>
      </c>
      <c r="K21" s="4">
        <v>937.17274113549604</v>
      </c>
      <c r="L21" s="4">
        <v>957.49288529803937</v>
      </c>
      <c r="M21" s="4">
        <v>988.33388361070411</v>
      </c>
      <c r="N21" s="4">
        <v>1019.1348311320434</v>
      </c>
      <c r="O21" s="4">
        <v>958.24011565008686</v>
      </c>
      <c r="P21" s="4">
        <v>981.42508143209375</v>
      </c>
      <c r="Q21" s="4">
        <v>949.31547014199839</v>
      </c>
      <c r="R21" s="4">
        <v>1058.0350535667299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992.98087678152694</v>
      </c>
      <c r="D30" s="3">
        <v>947.69292610602736</v>
      </c>
      <c r="E30" s="3">
        <v>933.5941788128622</v>
      </c>
      <c r="F30" s="3">
        <v>901.99938616398174</v>
      </c>
      <c r="G30" s="3">
        <v>905.15870875537098</v>
      </c>
      <c r="H30" s="3">
        <v>978.4445886122902</v>
      </c>
      <c r="I30" s="3">
        <v>933.57268285017994</v>
      </c>
      <c r="J30" s="3">
        <v>998.83464731073377</v>
      </c>
      <c r="K30" s="3">
        <v>937.17274113549604</v>
      </c>
      <c r="L30" s="3">
        <v>957.49288529803937</v>
      </c>
      <c r="M30" s="3">
        <v>988.33388361070411</v>
      </c>
      <c r="N30" s="3">
        <v>1019.1348311320434</v>
      </c>
      <c r="O30" s="3">
        <v>958.24011565008686</v>
      </c>
      <c r="P30" s="3">
        <v>981.42508143209375</v>
      </c>
      <c r="Q30" s="3">
        <v>949.31547014199839</v>
      </c>
      <c r="R30" s="3">
        <v>1058.0350535667299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1.09903</v>
      </c>
      <c r="F34" s="2">
        <v>0</v>
      </c>
      <c r="G34" s="2">
        <v>0</v>
      </c>
      <c r="H34" s="2">
        <v>0</v>
      </c>
      <c r="I34" s="2">
        <v>0</v>
      </c>
      <c r="J34" s="2">
        <v>1.0940567303415454</v>
      </c>
      <c r="K34" s="2">
        <v>6.8578117404707468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59.883206537178765</v>
      </c>
      <c r="D35" s="2">
        <v>50.860001979354152</v>
      </c>
      <c r="E35" s="2">
        <v>52.328685662948367</v>
      </c>
      <c r="F35" s="2">
        <v>54.214255996900924</v>
      </c>
      <c r="G35" s="2">
        <v>61.595870460517176</v>
      </c>
      <c r="H35" s="2">
        <v>54.532719195271333</v>
      </c>
      <c r="I35" s="2">
        <v>56.719003464934858</v>
      </c>
      <c r="J35" s="2">
        <v>51.538443621683847</v>
      </c>
      <c r="K35" s="2">
        <v>51.534078575041939</v>
      </c>
      <c r="L35" s="2">
        <v>59.834999580484464</v>
      </c>
      <c r="M35" s="2">
        <v>61.851271390236626</v>
      </c>
      <c r="N35" s="2">
        <v>59.722284491433555</v>
      </c>
      <c r="O35" s="2">
        <v>62.568973275886307</v>
      </c>
      <c r="P35" s="2">
        <v>64.658581725073034</v>
      </c>
      <c r="Q35" s="2">
        <v>62.878053110522032</v>
      </c>
      <c r="R35" s="2">
        <v>61.790277332691971</v>
      </c>
    </row>
    <row r="36" spans="1:18" ht="11.25" customHeight="1" x14ac:dyDescent="0.25">
      <c r="A36" s="57" t="s">
        <v>47</v>
      </c>
      <c r="B36" s="53" t="s">
        <v>48</v>
      </c>
      <c r="C36" s="1">
        <v>59.883206537178765</v>
      </c>
      <c r="D36" s="1">
        <v>50.860001979354152</v>
      </c>
      <c r="E36" s="1">
        <v>52.328685662948367</v>
      </c>
      <c r="F36" s="1">
        <v>54.214255996900924</v>
      </c>
      <c r="G36" s="1">
        <v>61.595870460517176</v>
      </c>
      <c r="H36" s="1">
        <v>54.532719195271333</v>
      </c>
      <c r="I36" s="1">
        <v>56.719003464934858</v>
      </c>
      <c r="J36" s="1">
        <v>51.538443621683847</v>
      </c>
      <c r="K36" s="1">
        <v>51.534078575041939</v>
      </c>
      <c r="L36" s="1">
        <v>59.834999580484464</v>
      </c>
      <c r="M36" s="1">
        <v>61.851271390236626</v>
      </c>
      <c r="N36" s="1">
        <v>59.722284491433555</v>
      </c>
      <c r="O36" s="1">
        <v>62.568973275886307</v>
      </c>
      <c r="P36" s="1">
        <v>64.658581725073034</v>
      </c>
      <c r="Q36" s="1">
        <v>62.878053110522032</v>
      </c>
      <c r="R36" s="1">
        <v>61.790277332691971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9.1406389033857067</v>
      </c>
      <c r="D38" s="2">
        <v>8.1223084993249692</v>
      </c>
      <c r="E38" s="2">
        <v>0</v>
      </c>
      <c r="F38" s="2">
        <v>0</v>
      </c>
      <c r="G38" s="2">
        <v>0</v>
      </c>
      <c r="H38" s="2">
        <v>0</v>
      </c>
      <c r="I38" s="2">
        <v>5.0611448496521261</v>
      </c>
      <c r="J38" s="2">
        <v>6.1290290556049438</v>
      </c>
      <c r="K38" s="2">
        <v>4.056395788142197</v>
      </c>
      <c r="L38" s="2">
        <v>5.0533859729311157</v>
      </c>
      <c r="M38" s="2">
        <v>7.12925496212784</v>
      </c>
      <c r="N38" s="2">
        <v>6.1110015047471347</v>
      </c>
      <c r="O38" s="2">
        <v>5.098498796074499</v>
      </c>
      <c r="P38" s="2">
        <v>4.0781680817860426</v>
      </c>
      <c r="Q38" s="2">
        <v>2.0386605649901579</v>
      </c>
      <c r="R38" s="2">
        <v>2.038413513965275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9.1406389033857067</v>
      </c>
      <c r="D41" s="1">
        <v>8.1223084993249692</v>
      </c>
      <c r="E41" s="1">
        <v>0</v>
      </c>
      <c r="F41" s="1">
        <v>0</v>
      </c>
      <c r="G41" s="1">
        <v>0</v>
      </c>
      <c r="H41" s="1">
        <v>0</v>
      </c>
      <c r="I41" s="1">
        <v>5.0611448496521261</v>
      </c>
      <c r="J41" s="1">
        <v>6.1290290556049438</v>
      </c>
      <c r="K41" s="1">
        <v>4.056395788142197</v>
      </c>
      <c r="L41" s="1">
        <v>5.0533859729311157</v>
      </c>
      <c r="M41" s="1">
        <v>7.12925496212784</v>
      </c>
      <c r="N41" s="1">
        <v>6.1110015047471347</v>
      </c>
      <c r="O41" s="1">
        <v>5.098498796074499</v>
      </c>
      <c r="P41" s="1">
        <v>4.0781680817860426</v>
      </c>
      <c r="Q41" s="1">
        <v>2.0386605649901579</v>
      </c>
      <c r="R41" s="1">
        <v>2.038413513965275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714.83395883352193</v>
      </c>
      <c r="D43" s="2">
        <v>669.86687762687325</v>
      </c>
      <c r="E43" s="2">
        <v>699.1826833365335</v>
      </c>
      <c r="F43" s="2">
        <v>660.60179566908732</v>
      </c>
      <c r="G43" s="2">
        <v>721.87063745224793</v>
      </c>
      <c r="H43" s="2">
        <v>835.96930493730497</v>
      </c>
      <c r="I43" s="2">
        <v>844.56485955729511</v>
      </c>
      <c r="J43" s="2">
        <v>919.46380860958607</v>
      </c>
      <c r="K43" s="2">
        <v>859.7468777925526</v>
      </c>
      <c r="L43" s="2">
        <v>876.28925605938434</v>
      </c>
      <c r="M43" s="2">
        <v>902.19094885525442</v>
      </c>
      <c r="N43" s="2">
        <v>932.50535093778876</v>
      </c>
      <c r="O43" s="2">
        <v>875.07495006961801</v>
      </c>
      <c r="P43" s="2">
        <v>897.4347334109309</v>
      </c>
      <c r="Q43" s="2">
        <v>872.12285996395281</v>
      </c>
      <c r="R43" s="2">
        <v>984.46751937165607</v>
      </c>
    </row>
    <row r="44" spans="1:18" ht="11.25" customHeight="1" x14ac:dyDescent="0.25">
      <c r="A44" s="50" t="s">
        <v>328</v>
      </c>
      <c r="B44" s="51" t="s">
        <v>61</v>
      </c>
      <c r="C44" s="2">
        <v>209.12307250744047</v>
      </c>
      <c r="D44" s="2">
        <v>218.84373800047504</v>
      </c>
      <c r="E44" s="2">
        <v>180.98377981338035</v>
      </c>
      <c r="F44" s="2">
        <v>187.18333449799351</v>
      </c>
      <c r="G44" s="2">
        <v>121.69220084260593</v>
      </c>
      <c r="H44" s="2">
        <v>87.942564479713994</v>
      </c>
      <c r="I44" s="2">
        <v>27.227674978297813</v>
      </c>
      <c r="J44" s="2">
        <v>20.609309293517388</v>
      </c>
      <c r="K44" s="2">
        <v>14.977577239288534</v>
      </c>
      <c r="L44" s="2">
        <v>16.315243685239469</v>
      </c>
      <c r="M44" s="2">
        <v>17.162408403085244</v>
      </c>
      <c r="N44" s="2">
        <v>20.79619419807382</v>
      </c>
      <c r="O44" s="2">
        <v>15.497693508508034</v>
      </c>
      <c r="P44" s="2">
        <v>15.253598214303841</v>
      </c>
      <c r="Q44" s="2">
        <v>12.275896502533453</v>
      </c>
      <c r="R44" s="2">
        <v>9.7388433484166868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ht="11.25" customHeight="1" x14ac:dyDescent="0.25">
      <c r="A53" s="48" t="s">
        <v>76</v>
      </c>
      <c r="B53" s="49" t="s">
        <v>77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5.6471101981611684E-3</v>
      </c>
      <c r="L61" s="4">
        <v>7.6278415687538702E-3</v>
      </c>
      <c r="M61" s="4">
        <v>7.0915227938638022E-3</v>
      </c>
      <c r="N61" s="4">
        <v>7.126826432459819E-3</v>
      </c>
      <c r="O61" s="4">
        <v>1.079917978577679E-2</v>
      </c>
      <c r="P61" s="4">
        <v>6.9864891554861589E-3</v>
      </c>
      <c r="Q61" s="4">
        <v>1.180674696252999E-2</v>
      </c>
      <c r="R61" s="4">
        <v>1.2142388802651213E-2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5.6471101981611684E-3</v>
      </c>
      <c r="L68" s="3">
        <v>7.6278415687538702E-3</v>
      </c>
      <c r="M68" s="3">
        <v>7.0915227938638022E-3</v>
      </c>
      <c r="N68" s="3">
        <v>7.126826432459819E-3</v>
      </c>
      <c r="O68" s="3">
        <v>1.079917978577679E-2</v>
      </c>
      <c r="P68" s="3">
        <v>6.9864891554861589E-3</v>
      </c>
      <c r="Q68" s="3">
        <v>1.180674696252999E-2</v>
      </c>
      <c r="R68" s="3">
        <v>1.2142388802651213E-2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5.6471101981611684E-3</v>
      </c>
      <c r="L73" s="2">
        <v>7.6278415687538702E-3</v>
      </c>
      <c r="M73" s="2">
        <v>7.0915227938638022E-3</v>
      </c>
      <c r="N73" s="2">
        <v>7.126826432459819E-3</v>
      </c>
      <c r="O73" s="2">
        <v>1.079917978577679E-2</v>
      </c>
      <c r="P73" s="2">
        <v>6.9864891554861589E-3</v>
      </c>
      <c r="Q73" s="2">
        <v>1.180674696252999E-2</v>
      </c>
      <c r="R73" s="2">
        <v>1.2142388802651213E-2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5.6471101981611684E-3</v>
      </c>
      <c r="L74" s="1">
        <v>7.6278415687538702E-3</v>
      </c>
      <c r="M74" s="1">
        <v>7.0915227938638022E-3</v>
      </c>
      <c r="N74" s="1">
        <v>7.126826432459819E-3</v>
      </c>
      <c r="O74" s="1">
        <v>1.079917978577679E-2</v>
      </c>
      <c r="P74" s="1">
        <v>6.9864891554861589E-3</v>
      </c>
      <c r="Q74" s="1">
        <v>1.180674696252999E-2</v>
      </c>
      <c r="R74" s="1">
        <v>1.2142388802651213E-2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345</v>
      </c>
      <c r="B1" s="43" t="s">
        <v>301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535.74269807503583</v>
      </c>
      <c r="D2" s="30">
        <v>1228.87565</v>
      </c>
      <c r="E2" s="30">
        <v>1007.76939</v>
      </c>
      <c r="F2" s="30">
        <v>1926.5177700000002</v>
      </c>
      <c r="G2" s="30">
        <v>2182.6179200000006</v>
      </c>
      <c r="H2" s="30">
        <v>2182.7576918383652</v>
      </c>
      <c r="I2" s="30">
        <v>2004.3921399999999</v>
      </c>
      <c r="J2" s="30">
        <v>2016.0049199999999</v>
      </c>
      <c r="K2" s="30">
        <v>2075.8026299999997</v>
      </c>
      <c r="L2" s="30">
        <v>1580.7597499999999</v>
      </c>
      <c r="M2" s="30">
        <v>1632.8814394484007</v>
      </c>
      <c r="N2" s="30">
        <v>1867.8090248233884</v>
      </c>
      <c r="O2" s="30">
        <v>1576.4236009413944</v>
      </c>
      <c r="P2" s="30">
        <v>1770.3457874795679</v>
      </c>
      <c r="Q2" s="30">
        <v>1541.6653590070525</v>
      </c>
      <c r="R2" s="30">
        <v>1506.4885619794786</v>
      </c>
    </row>
    <row r="3" spans="1:18" ht="11.25" customHeight="1" x14ac:dyDescent="0.25">
      <c r="A3" s="46" t="s">
        <v>4</v>
      </c>
      <c r="B3" s="47" t="s">
        <v>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ht="11.25" customHeight="1" x14ac:dyDescent="0.25">
      <c r="A4" s="48" t="s">
        <v>304</v>
      </c>
      <c r="B4" s="49" t="s">
        <v>305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ht="11.25" customHeight="1" x14ac:dyDescent="0.25">
      <c r="A5" s="50" t="s">
        <v>306</v>
      </c>
      <c r="B5" s="51" t="s">
        <v>307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</row>
    <row r="6" spans="1:18" ht="11.25" customHeight="1" x14ac:dyDescent="0.25">
      <c r="A6" s="52" t="s">
        <v>6</v>
      </c>
      <c r="B6" s="53" t="s">
        <v>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ht="11.25" customHeight="1" x14ac:dyDescent="0.25">
      <c r="A7" s="52" t="s">
        <v>8</v>
      </c>
      <c r="B7" s="53" t="s">
        <v>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ht="11.25" customHeight="1" x14ac:dyDescent="0.25">
      <c r="A8" s="52" t="s">
        <v>10</v>
      </c>
      <c r="B8" s="53" t="s">
        <v>11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ht="11.25" customHeight="1" x14ac:dyDescent="0.25">
      <c r="A9" s="52" t="s">
        <v>12</v>
      </c>
      <c r="B9" s="53" t="s">
        <v>13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ht="11.25" customHeight="1" x14ac:dyDescent="0.25">
      <c r="A10" s="50" t="s">
        <v>14</v>
      </c>
      <c r="B10" s="51" t="s">
        <v>15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</row>
    <row r="11" spans="1:18" ht="11.25" customHeight="1" x14ac:dyDescent="0.25">
      <c r="A11" s="50" t="s">
        <v>308</v>
      </c>
      <c r="B11" s="51" t="s">
        <v>309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</row>
    <row r="12" spans="1:18" ht="11.25" customHeight="1" x14ac:dyDescent="0.25">
      <c r="A12" s="52" t="s">
        <v>16</v>
      </c>
      <c r="B12" s="53" t="s">
        <v>17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1.25" customHeight="1" x14ac:dyDescent="0.25">
      <c r="A15" s="54" t="s">
        <v>310</v>
      </c>
      <c r="B15" s="49" t="s">
        <v>311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ht="11.25" customHeight="1" x14ac:dyDescent="0.25">
      <c r="A16" s="50" t="s">
        <v>22</v>
      </c>
      <c r="B16" s="51" t="s">
        <v>23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</row>
    <row r="17" spans="1:18" ht="11.25" customHeight="1" x14ac:dyDescent="0.25">
      <c r="A17" s="55" t="s">
        <v>25</v>
      </c>
      <c r="B17" s="51" t="s">
        <v>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1.25" customHeight="1" x14ac:dyDescent="0.25">
      <c r="A18" s="56" t="s">
        <v>312</v>
      </c>
      <c r="B18" s="51" t="s">
        <v>24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1.25" customHeight="1" x14ac:dyDescent="0.25">
      <c r="A19" s="55" t="s">
        <v>27</v>
      </c>
      <c r="B19" s="51" t="s">
        <v>28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1.25" customHeight="1" x14ac:dyDescent="0.25">
      <c r="A20" s="48" t="s">
        <v>29</v>
      </c>
      <c r="B20" s="49" t="s">
        <v>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8" ht="11.25" customHeight="1" x14ac:dyDescent="0.25">
      <c r="A21" s="46" t="s">
        <v>31</v>
      </c>
      <c r="B21" s="47" t="s">
        <v>32</v>
      </c>
      <c r="C21" s="4">
        <v>1.9824206140719807</v>
      </c>
      <c r="D21" s="4">
        <v>4.0000099999999996</v>
      </c>
      <c r="E21" s="4">
        <v>3.0002399999999998</v>
      </c>
      <c r="F21" s="4">
        <v>6.0062800000000003</v>
      </c>
      <c r="G21" s="4">
        <v>7.09</v>
      </c>
      <c r="H21" s="4">
        <v>3.0572420521146291</v>
      </c>
      <c r="I21" s="4">
        <v>0.99999000000000005</v>
      </c>
      <c r="J21" s="4">
        <v>2.0999999999999996</v>
      </c>
      <c r="K21" s="4">
        <v>1.0002800000000001</v>
      </c>
      <c r="L21" s="4">
        <v>2.1</v>
      </c>
      <c r="M21" s="4">
        <v>1.0270364496798521</v>
      </c>
      <c r="N21" s="4">
        <v>1.0270368276362465</v>
      </c>
      <c r="O21" s="4">
        <v>1.0270394712152615</v>
      </c>
      <c r="P21" s="4">
        <v>1.0270377737325105</v>
      </c>
      <c r="Q21" s="4">
        <v>1.0270375023988036</v>
      </c>
      <c r="R21" s="4">
        <v>1.0271043242014055</v>
      </c>
    </row>
    <row r="22" spans="1:18" ht="11.25" customHeight="1" x14ac:dyDescent="0.25">
      <c r="A22" s="48" t="s">
        <v>313</v>
      </c>
      <c r="B22" s="49" t="s">
        <v>314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</row>
    <row r="23" spans="1:18" ht="11.25" customHeight="1" x14ac:dyDescent="0.25">
      <c r="A23" s="50" t="s">
        <v>315</v>
      </c>
      <c r="B23" s="51" t="s">
        <v>316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1.25" customHeight="1" x14ac:dyDescent="0.25">
      <c r="A24" s="52" t="s">
        <v>33</v>
      </c>
      <c r="B24" s="53" t="s">
        <v>34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ht="11.25" customHeight="1" x14ac:dyDescent="0.25">
      <c r="A25" s="52" t="s">
        <v>35</v>
      </c>
      <c r="B25" s="53" t="s">
        <v>36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ht="11.25" customHeight="1" x14ac:dyDescent="0.25">
      <c r="A26" s="50" t="s">
        <v>317</v>
      </c>
      <c r="B26" s="51" t="s">
        <v>318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1.25" customHeight="1" x14ac:dyDescent="0.25">
      <c r="A27" s="52" t="s">
        <v>37</v>
      </c>
      <c r="B27" s="53" t="s">
        <v>38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ht="11.25" customHeight="1" x14ac:dyDescent="0.25">
      <c r="A28" s="52" t="s">
        <v>39</v>
      </c>
      <c r="B28" s="53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ht="11.25" customHeight="1" x14ac:dyDescent="0.25">
      <c r="A29" s="57" t="s">
        <v>41</v>
      </c>
      <c r="B29" s="53" t="s">
        <v>42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ht="11.25" customHeight="1" x14ac:dyDescent="0.25">
      <c r="A30" s="48" t="s">
        <v>319</v>
      </c>
      <c r="B30" s="49" t="s">
        <v>320</v>
      </c>
      <c r="C30" s="3">
        <v>1.9824206140719807</v>
      </c>
      <c r="D30" s="3">
        <v>4.0000099999999996</v>
      </c>
      <c r="E30" s="3">
        <v>3.0002399999999998</v>
      </c>
      <c r="F30" s="3">
        <v>6.0062800000000003</v>
      </c>
      <c r="G30" s="3">
        <v>7.09</v>
      </c>
      <c r="H30" s="3">
        <v>3.0572420521146291</v>
      </c>
      <c r="I30" s="3">
        <v>0.99999000000000005</v>
      </c>
      <c r="J30" s="3">
        <v>2.0999999999999996</v>
      </c>
      <c r="K30" s="3">
        <v>1.0002800000000001</v>
      </c>
      <c r="L30" s="3">
        <v>2.1</v>
      </c>
      <c r="M30" s="3">
        <v>1.0270364496798521</v>
      </c>
      <c r="N30" s="3">
        <v>1.0270368276362465</v>
      </c>
      <c r="O30" s="3">
        <v>1.0270394712152615</v>
      </c>
      <c r="P30" s="3">
        <v>1.0270377737325105</v>
      </c>
      <c r="Q30" s="3">
        <v>1.0270375023988036</v>
      </c>
      <c r="R30" s="3">
        <v>1.0271043242014055</v>
      </c>
    </row>
    <row r="31" spans="1:18" ht="11.25" customHeight="1" x14ac:dyDescent="0.25">
      <c r="A31" s="50" t="s">
        <v>321</v>
      </c>
      <c r="B31" s="51" t="s">
        <v>322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</row>
    <row r="32" spans="1:18" ht="11.25" customHeight="1" x14ac:dyDescent="0.25">
      <c r="A32" s="52" t="s">
        <v>323</v>
      </c>
      <c r="B32" s="53" t="s">
        <v>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ht="11.25" customHeight="1" x14ac:dyDescent="0.25">
      <c r="A33" s="52" t="s">
        <v>44</v>
      </c>
      <c r="B33" s="53" t="s">
        <v>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ht="11.25" customHeight="1" x14ac:dyDescent="0.25">
      <c r="A34" s="55" t="s">
        <v>558</v>
      </c>
      <c r="B34" s="51" t="s">
        <v>46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1.25" customHeight="1" x14ac:dyDescent="0.25">
      <c r="A35" s="50" t="s">
        <v>324</v>
      </c>
      <c r="B35" s="51" t="s">
        <v>325</v>
      </c>
      <c r="C35" s="2">
        <v>0</v>
      </c>
      <c r="D35" s="2">
        <v>1.1000000000000001</v>
      </c>
      <c r="E35" s="2">
        <v>1.1000000000000001</v>
      </c>
      <c r="F35" s="2">
        <v>1.09928</v>
      </c>
      <c r="G35" s="2">
        <v>1.09998</v>
      </c>
      <c r="H35" s="2">
        <v>1.0748139748618462</v>
      </c>
      <c r="I35" s="2">
        <v>0</v>
      </c>
      <c r="J35" s="2">
        <v>1.09998</v>
      </c>
      <c r="K35" s="2">
        <v>0</v>
      </c>
      <c r="L35" s="2">
        <v>1.09999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</row>
    <row r="36" spans="1:18" ht="11.25" customHeight="1" x14ac:dyDescent="0.25">
      <c r="A36" s="57" t="s">
        <v>47</v>
      </c>
      <c r="B36" s="53" t="s">
        <v>48</v>
      </c>
      <c r="C36" s="1">
        <v>0</v>
      </c>
      <c r="D36" s="1">
        <v>1.1000000000000001</v>
      </c>
      <c r="E36" s="1">
        <v>1.1000000000000001</v>
      </c>
      <c r="F36" s="1">
        <v>1.09928</v>
      </c>
      <c r="G36" s="1">
        <v>1.09998</v>
      </c>
      <c r="H36" s="1">
        <v>1.0748139748618462</v>
      </c>
      <c r="I36" s="1">
        <v>0</v>
      </c>
      <c r="J36" s="1">
        <v>1.09998</v>
      </c>
      <c r="K36" s="1">
        <v>0</v>
      </c>
      <c r="L36" s="1">
        <v>1.09999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ht="11.25" customHeight="1" x14ac:dyDescent="0.25">
      <c r="A37" s="52" t="s">
        <v>49</v>
      </c>
      <c r="B37" s="53" t="s">
        <v>50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ht="11.25" customHeight="1" x14ac:dyDescent="0.25">
      <c r="A38" s="50" t="s">
        <v>326</v>
      </c>
      <c r="B38" s="51" t="s">
        <v>327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1.25" customHeight="1" x14ac:dyDescent="0.25">
      <c r="A39" s="52" t="s">
        <v>53</v>
      </c>
      <c r="B39" s="53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ht="11.25" customHeight="1" x14ac:dyDescent="0.25">
      <c r="A41" s="52" t="s">
        <v>51</v>
      </c>
      <c r="B41" s="53" t="s">
        <v>52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ht="11.25" customHeight="1" x14ac:dyDescent="0.25">
      <c r="A42" s="55" t="s">
        <v>57</v>
      </c>
      <c r="B42" s="51" t="s">
        <v>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1.25" customHeight="1" x14ac:dyDescent="0.25">
      <c r="A43" s="50" t="s">
        <v>59</v>
      </c>
      <c r="B43" s="51" t="s">
        <v>60</v>
      </c>
      <c r="C43" s="2">
        <v>1.0270394969161811</v>
      </c>
      <c r="D43" s="2">
        <v>1.0000100000000001</v>
      </c>
      <c r="E43" s="2">
        <v>0</v>
      </c>
      <c r="F43" s="2">
        <v>3.00685</v>
      </c>
      <c r="G43" s="2">
        <v>4.0899700000000001</v>
      </c>
      <c r="H43" s="2">
        <v>1.027036981105732</v>
      </c>
      <c r="I43" s="2">
        <v>0.99999000000000005</v>
      </c>
      <c r="J43" s="2">
        <v>1.0000199999999999</v>
      </c>
      <c r="K43" s="2">
        <v>1.0002800000000001</v>
      </c>
      <c r="L43" s="2">
        <v>1.0000100000000001</v>
      </c>
      <c r="M43" s="2">
        <v>1.0270364496798521</v>
      </c>
      <c r="N43" s="2">
        <v>1.0270368276362465</v>
      </c>
      <c r="O43" s="2">
        <v>1.0270394712152615</v>
      </c>
      <c r="P43" s="2">
        <v>1.0270377737325105</v>
      </c>
      <c r="Q43" s="2">
        <v>1.0270375023988036</v>
      </c>
      <c r="R43" s="2">
        <v>1.0271043242014055</v>
      </c>
    </row>
    <row r="44" spans="1:18" ht="11.25" customHeight="1" x14ac:dyDescent="0.25">
      <c r="A44" s="50" t="s">
        <v>328</v>
      </c>
      <c r="B44" s="51" t="s">
        <v>61</v>
      </c>
      <c r="C44" s="2">
        <v>0.95538111715579965</v>
      </c>
      <c r="D44" s="2">
        <v>1.9</v>
      </c>
      <c r="E44" s="2">
        <v>1.9002399999999999</v>
      </c>
      <c r="F44" s="2">
        <v>1.90015</v>
      </c>
      <c r="G44" s="2">
        <v>1.90005</v>
      </c>
      <c r="H44" s="2">
        <v>0.95539109614705087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</row>
    <row r="45" spans="1:18" ht="11.25" customHeight="1" x14ac:dyDescent="0.25">
      <c r="A45" s="50" t="s">
        <v>329</v>
      </c>
      <c r="B45" s="51" t="s">
        <v>330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</row>
    <row r="46" spans="1:18" ht="11.25" customHeight="1" x14ac:dyDescent="0.25">
      <c r="A46" s="52" t="s">
        <v>62</v>
      </c>
      <c r="B46" s="53" t="s">
        <v>63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ht="11.25" customHeight="1" x14ac:dyDescent="0.25">
      <c r="A47" s="52" t="s">
        <v>64</v>
      </c>
      <c r="B47" s="53" t="s">
        <v>65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ht="11.25" customHeight="1" x14ac:dyDescent="0.25">
      <c r="A48" s="52" t="s">
        <v>66</v>
      </c>
      <c r="B48" s="53" t="s">
        <v>67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ht="11.25" customHeight="1" x14ac:dyDescent="0.25">
      <c r="A49" s="52" t="s">
        <v>68</v>
      </c>
      <c r="B49" s="53" t="s">
        <v>69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ht="11.25" customHeight="1" x14ac:dyDescent="0.25">
      <c r="A50" s="52" t="s">
        <v>70</v>
      </c>
      <c r="B50" s="53" t="s">
        <v>71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ht="11.25" customHeight="1" x14ac:dyDescent="0.25">
      <c r="A51" s="52" t="s">
        <v>72</v>
      </c>
      <c r="B51" s="53" t="s">
        <v>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ht="11.25" customHeight="1" x14ac:dyDescent="0.25">
      <c r="A52" s="46" t="s">
        <v>74</v>
      </c>
      <c r="B52" s="47" t="s">
        <v>75</v>
      </c>
      <c r="C52" s="4">
        <v>435.46410916950072</v>
      </c>
      <c r="D52" s="4">
        <v>1125.76791</v>
      </c>
      <c r="E52" s="4">
        <v>906.02690000000007</v>
      </c>
      <c r="F52" s="4">
        <v>1818.1511500000001</v>
      </c>
      <c r="G52" s="4">
        <v>2069.0996800000003</v>
      </c>
      <c r="H52" s="4">
        <v>2063.0465566746479</v>
      </c>
      <c r="I52" s="4">
        <v>1888.0059399999998</v>
      </c>
      <c r="J52" s="4">
        <v>1906.63059</v>
      </c>
      <c r="K52" s="4">
        <v>1969.4089699999997</v>
      </c>
      <c r="L52" s="4">
        <v>1474.8394499999999</v>
      </c>
      <c r="M52" s="4">
        <v>1527.533657653177</v>
      </c>
      <c r="N52" s="4">
        <v>1765.1565153515878</v>
      </c>
      <c r="O52" s="4">
        <v>1476.3804957873331</v>
      </c>
      <c r="P52" s="4">
        <v>1671.5112544263634</v>
      </c>
      <c r="Q52" s="4">
        <v>1445.2883935414966</v>
      </c>
      <c r="R52" s="4">
        <v>1410.8966040637815</v>
      </c>
    </row>
    <row r="53" spans="1:18" ht="11.25" customHeight="1" x14ac:dyDescent="0.25">
      <c r="A53" s="48" t="s">
        <v>76</v>
      </c>
      <c r="B53" s="49" t="s">
        <v>77</v>
      </c>
      <c r="C53" s="3">
        <v>435.46410916950072</v>
      </c>
      <c r="D53" s="3">
        <v>1125.76791</v>
      </c>
      <c r="E53" s="3">
        <v>906.02690000000007</v>
      </c>
      <c r="F53" s="3">
        <v>1818.1511500000001</v>
      </c>
      <c r="G53" s="3">
        <v>2069.0996800000003</v>
      </c>
      <c r="H53" s="3">
        <v>2063.0465566746479</v>
      </c>
      <c r="I53" s="3">
        <v>1888.0059399999998</v>
      </c>
      <c r="J53" s="3">
        <v>1906.63059</v>
      </c>
      <c r="K53" s="3">
        <v>1969.4089699999997</v>
      </c>
      <c r="L53" s="3">
        <v>1474.8394499999999</v>
      </c>
      <c r="M53" s="3">
        <v>1527.533657653177</v>
      </c>
      <c r="N53" s="3">
        <v>1765.1565153515878</v>
      </c>
      <c r="O53" s="3">
        <v>1476.3804957873331</v>
      </c>
      <c r="P53" s="3">
        <v>1671.5112544263634</v>
      </c>
      <c r="Q53" s="3">
        <v>1445.2883935414966</v>
      </c>
      <c r="R53" s="3">
        <v>1410.8966040637815</v>
      </c>
    </row>
    <row r="54" spans="1:18" ht="11.25" customHeight="1" x14ac:dyDescent="0.25">
      <c r="A54" s="48" t="s">
        <v>331</v>
      </c>
      <c r="B54" s="49" t="s">
        <v>332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</row>
    <row r="55" spans="1:18" ht="11.25" customHeight="1" x14ac:dyDescent="0.25">
      <c r="A55" s="50" t="s">
        <v>78</v>
      </c>
      <c r="B55" s="51" t="s">
        <v>79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</row>
    <row r="56" spans="1:18" ht="11.25" customHeight="1" x14ac:dyDescent="0.25">
      <c r="A56" s="50" t="s">
        <v>80</v>
      </c>
      <c r="B56" s="51" t="s">
        <v>81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1.25" customHeight="1" x14ac:dyDescent="0.25">
      <c r="A57" s="55" t="s">
        <v>333</v>
      </c>
      <c r="B57" s="51" t="s">
        <v>82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</row>
    <row r="61" spans="1:18" ht="11.25" customHeight="1" x14ac:dyDescent="0.25">
      <c r="A61" s="46" t="s">
        <v>89</v>
      </c>
      <c r="B61" s="47" t="s">
        <v>90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ht="11.25" customHeight="1" x14ac:dyDescent="0.25">
      <c r="A69" s="50" t="s">
        <v>559</v>
      </c>
      <c r="B69" s="51" t="s">
        <v>101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ht="11.25" customHeight="1" x14ac:dyDescent="0.25">
      <c r="A72" s="55" t="s">
        <v>104</v>
      </c>
      <c r="B72" s="51" t="s">
        <v>105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1.25" customHeight="1" x14ac:dyDescent="0.25">
      <c r="A74" s="52" t="s">
        <v>108</v>
      </c>
      <c r="B74" s="53" t="s">
        <v>109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</row>
    <row r="75" spans="1:18" ht="11.25" customHeight="1" x14ac:dyDescent="0.25">
      <c r="A75" s="52" t="s">
        <v>340</v>
      </c>
      <c r="B75" s="53" t="s">
        <v>110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ht="11.25" customHeight="1" x14ac:dyDescent="0.25">
      <c r="A79" s="59" t="s">
        <v>117</v>
      </c>
      <c r="B79" s="47" t="s">
        <v>118</v>
      </c>
      <c r="C79" s="4">
        <v>98.296168291463076</v>
      </c>
      <c r="D79" s="4">
        <v>99.107730000000004</v>
      </c>
      <c r="E79" s="4">
        <v>98.742249999999999</v>
      </c>
      <c r="F79" s="4">
        <v>102.36033999999999</v>
      </c>
      <c r="G79" s="4">
        <v>106.42823999999999</v>
      </c>
      <c r="H79" s="4">
        <v>116.65389311160229</v>
      </c>
      <c r="I79" s="4">
        <v>115.38621000000001</v>
      </c>
      <c r="J79" s="4">
        <v>107.27432999999999</v>
      </c>
      <c r="K79" s="4">
        <v>105.39337999999999</v>
      </c>
      <c r="L79" s="4">
        <v>103.8203</v>
      </c>
      <c r="M79" s="4">
        <v>104.32074534554374</v>
      </c>
      <c r="N79" s="4">
        <v>101.62547264416439</v>
      </c>
      <c r="O79" s="4">
        <v>99.016065682846062</v>
      </c>
      <c r="P79" s="4">
        <v>97.807495279472008</v>
      </c>
      <c r="Q79" s="4">
        <v>95.349927963157043</v>
      </c>
      <c r="R79" s="4">
        <v>94.564853591495591</v>
      </c>
    </row>
    <row r="80" spans="1:18" ht="11.25" customHeight="1" x14ac:dyDescent="0.25">
      <c r="A80" s="59" t="s">
        <v>560</v>
      </c>
      <c r="B80" s="47">
        <v>7200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ht="11.25" customHeight="1" x14ac:dyDescent="0.25">
      <c r="A82" s="48" t="s">
        <v>121</v>
      </c>
      <c r="B82" s="49" t="s">
        <v>122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26" customWidth="1"/>
    <col min="2" max="2" width="7.7109375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43" t="s">
        <v>344</v>
      </c>
      <c r="B1" s="43" t="s">
        <v>303</v>
      </c>
      <c r="C1" s="43">
        <v>2000</v>
      </c>
      <c r="D1" s="43">
        <v>2001</v>
      </c>
      <c r="E1" s="43">
        <v>2002</v>
      </c>
      <c r="F1" s="43">
        <v>2003</v>
      </c>
      <c r="G1" s="43">
        <v>2004</v>
      </c>
      <c r="H1" s="43">
        <v>2005</v>
      </c>
      <c r="I1" s="43">
        <v>2006</v>
      </c>
      <c r="J1" s="43">
        <v>2007</v>
      </c>
      <c r="K1" s="43">
        <v>2008</v>
      </c>
      <c r="L1" s="43">
        <v>2009</v>
      </c>
      <c r="M1" s="43">
        <v>2010</v>
      </c>
      <c r="N1" s="43">
        <v>2011</v>
      </c>
      <c r="O1" s="43">
        <v>2012</v>
      </c>
      <c r="P1" s="43">
        <v>2013</v>
      </c>
      <c r="Q1" s="43">
        <v>2014</v>
      </c>
      <c r="R1" s="43">
        <v>2015</v>
      </c>
    </row>
    <row r="2" spans="1:18" ht="11.25" customHeight="1" x14ac:dyDescent="0.25">
      <c r="A2" s="44" t="s">
        <v>2</v>
      </c>
      <c r="B2" s="45" t="s">
        <v>3</v>
      </c>
      <c r="C2" s="30">
        <v>-1842.4984653546733</v>
      </c>
      <c r="D2" s="30">
        <v>5996.4433100000106</v>
      </c>
      <c r="E2" s="30">
        <v>6958.6077199999518</v>
      </c>
      <c r="F2" s="30">
        <v>184.3886700000042</v>
      </c>
      <c r="G2" s="30">
        <v>1737.6200099999978</v>
      </c>
      <c r="H2" s="30">
        <v>3247.7114142312771</v>
      </c>
      <c r="I2" s="30">
        <v>4047.2865799999627</v>
      </c>
      <c r="J2" s="30">
        <v>881.39877999998862</v>
      </c>
      <c r="K2" s="30">
        <v>4885.9998700000388</v>
      </c>
      <c r="L2" s="30">
        <v>8185.318219999991</v>
      </c>
      <c r="M2" s="30">
        <v>5016.5063539634075</v>
      </c>
      <c r="N2" s="30">
        <v>6883.4237342168608</v>
      </c>
      <c r="O2" s="30">
        <v>757.27546754460229</v>
      </c>
      <c r="P2" s="30">
        <v>3824.0950792524995</v>
      </c>
      <c r="Q2" s="30">
        <v>353.80519186048048</v>
      </c>
      <c r="R2" s="30">
        <v>1614.4849417495291</v>
      </c>
    </row>
    <row r="3" spans="1:18" ht="11.25" customHeight="1" x14ac:dyDescent="0.25">
      <c r="A3" s="46" t="s">
        <v>4</v>
      </c>
      <c r="B3" s="47" t="s">
        <v>5</v>
      </c>
      <c r="C3" s="4">
        <v>-1356.0828218074726</v>
      </c>
      <c r="D3" s="4">
        <v>-325.18521000000283</v>
      </c>
      <c r="E3" s="4">
        <v>-716.73948999999914</v>
      </c>
      <c r="F3" s="4">
        <v>-4911.1747000000141</v>
      </c>
      <c r="G3" s="4">
        <v>-1130.1046699999979</v>
      </c>
      <c r="H3" s="4">
        <v>-356.18873946899612</v>
      </c>
      <c r="I3" s="4">
        <v>1302.3629399999986</v>
      </c>
      <c r="J3" s="4">
        <v>-485.8355199999823</v>
      </c>
      <c r="K3" s="4">
        <v>1470.7139599999998</v>
      </c>
      <c r="L3" s="4">
        <v>1588.0823000000148</v>
      </c>
      <c r="M3" s="4">
        <v>2085.0787130183066</v>
      </c>
      <c r="N3" s="4">
        <v>3836.9394092594057</v>
      </c>
      <c r="O3" s="4">
        <v>-1415.8138385768755</v>
      </c>
      <c r="P3" s="4">
        <v>444.97201331419416</v>
      </c>
      <c r="Q3" s="4">
        <v>-864.39382523090092</v>
      </c>
      <c r="R3" s="4">
        <v>-1590.4424915002971</v>
      </c>
    </row>
    <row r="4" spans="1:18" ht="11.25" customHeight="1" x14ac:dyDescent="0.25">
      <c r="A4" s="48" t="s">
        <v>304</v>
      </c>
      <c r="B4" s="49" t="s">
        <v>305</v>
      </c>
      <c r="C4" s="3">
        <v>-1314.8568674095736</v>
      </c>
      <c r="D4" s="3">
        <v>112.20309999999714</v>
      </c>
      <c r="E4" s="3">
        <v>-1149.8438299999991</v>
      </c>
      <c r="F4" s="3">
        <v>-4884.2428800000143</v>
      </c>
      <c r="G4" s="3">
        <v>-1128.755279999998</v>
      </c>
      <c r="H4" s="3">
        <v>192.40200742905429</v>
      </c>
      <c r="I4" s="3">
        <v>1509.9647199999986</v>
      </c>
      <c r="J4" s="3">
        <v>-625.19190999998227</v>
      </c>
      <c r="K4" s="3">
        <v>1828.5645399999999</v>
      </c>
      <c r="L4" s="3">
        <v>835.98093000001472</v>
      </c>
      <c r="M4" s="3">
        <v>2138.8746693690646</v>
      </c>
      <c r="N4" s="3">
        <v>3990.1122488149581</v>
      </c>
      <c r="O4" s="3">
        <v>-379.1338600651676</v>
      </c>
      <c r="P4" s="3">
        <v>1447.1655615058246</v>
      </c>
      <c r="Q4" s="3">
        <v>365.16468438665606</v>
      </c>
      <c r="R4" s="3">
        <v>-756.04441995138825</v>
      </c>
    </row>
    <row r="5" spans="1:18" ht="11.25" customHeight="1" x14ac:dyDescent="0.25">
      <c r="A5" s="50" t="s">
        <v>306</v>
      </c>
      <c r="B5" s="51" t="s">
        <v>307</v>
      </c>
      <c r="C5" s="2">
        <v>-1112.5574282268385</v>
      </c>
      <c r="D5" s="2">
        <v>-548.3024300000028</v>
      </c>
      <c r="E5" s="2">
        <v>-1543.2758399999993</v>
      </c>
      <c r="F5" s="2">
        <v>-4734.178270000014</v>
      </c>
      <c r="G5" s="2">
        <v>-1602.7049199999981</v>
      </c>
      <c r="H5" s="2">
        <v>-482.02250104709009</v>
      </c>
      <c r="I5" s="2">
        <v>714.78618999999878</v>
      </c>
      <c r="J5" s="2">
        <v>-654.94605999998225</v>
      </c>
      <c r="K5" s="2">
        <v>1157.69481</v>
      </c>
      <c r="L5" s="2">
        <v>437.58180000001477</v>
      </c>
      <c r="M5" s="2">
        <v>1007.5031100878685</v>
      </c>
      <c r="N5" s="2">
        <v>3386.2997323027421</v>
      </c>
      <c r="O5" s="2">
        <v>-523.42686581100725</v>
      </c>
      <c r="P5" s="2">
        <v>502.25447514326811</v>
      </c>
      <c r="Q5" s="2">
        <v>-924.52932560450574</v>
      </c>
      <c r="R5" s="2">
        <v>-1576.965398028068</v>
      </c>
    </row>
    <row r="6" spans="1:18" ht="11.25" customHeight="1" x14ac:dyDescent="0.25">
      <c r="A6" s="52" t="s">
        <v>6</v>
      </c>
      <c r="B6" s="53" t="s">
        <v>7</v>
      </c>
      <c r="C6" s="1">
        <v>-3.9433469088536968</v>
      </c>
      <c r="D6" s="1">
        <v>-4.6964699999999997</v>
      </c>
      <c r="E6" s="1">
        <v>-36.59948</v>
      </c>
      <c r="F6" s="1">
        <v>104.85311000000002</v>
      </c>
      <c r="G6" s="1">
        <v>244.23833999999999</v>
      </c>
      <c r="H6" s="1">
        <v>135.35463017361633</v>
      </c>
      <c r="I6" s="1">
        <v>24.827080000000002</v>
      </c>
      <c r="J6" s="1">
        <v>-28.189709999999998</v>
      </c>
      <c r="K6" s="1">
        <v>114.66038</v>
      </c>
      <c r="L6" s="1">
        <v>151.07558</v>
      </c>
      <c r="M6" s="1">
        <v>15.890585339094262</v>
      </c>
      <c r="N6" s="1">
        <v>25.714360916584102</v>
      </c>
      <c r="O6" s="1">
        <v>238.15193783174828</v>
      </c>
      <c r="P6" s="1">
        <v>174.81923444391202</v>
      </c>
      <c r="Q6" s="1">
        <v>-76.759070560619719</v>
      </c>
      <c r="R6" s="1">
        <v>-175.11556820779049</v>
      </c>
    </row>
    <row r="7" spans="1:18" ht="11.25" customHeight="1" x14ac:dyDescent="0.25">
      <c r="A7" s="52" t="s">
        <v>8</v>
      </c>
      <c r="B7" s="53" t="s">
        <v>9</v>
      </c>
      <c r="C7" s="1">
        <v>774.05218129386049</v>
      </c>
      <c r="D7" s="1">
        <v>782.78417999999738</v>
      </c>
      <c r="E7" s="1">
        <v>656.42532000000085</v>
      </c>
      <c r="F7" s="1">
        <v>-711.99247000001401</v>
      </c>
      <c r="G7" s="1">
        <v>778.92953000000227</v>
      </c>
      <c r="H7" s="1">
        <v>-56.594663595011696</v>
      </c>
      <c r="I7" s="1">
        <v>-209.29421000000087</v>
      </c>
      <c r="J7" s="1">
        <v>-116.31447999998232</v>
      </c>
      <c r="K7" s="1">
        <v>367.81958999999966</v>
      </c>
      <c r="L7" s="1">
        <v>-674.41463999998518</v>
      </c>
      <c r="M7" s="1">
        <v>-294.93330585590627</v>
      </c>
      <c r="N7" s="1">
        <v>-219.80292144843753</v>
      </c>
      <c r="O7" s="1">
        <v>-157.53461317315859</v>
      </c>
      <c r="P7" s="1">
        <v>756.77645527397999</v>
      </c>
      <c r="Q7" s="1">
        <v>330.05171149427406</v>
      </c>
      <c r="R7" s="1">
        <v>-190.62417462717579</v>
      </c>
    </row>
    <row r="8" spans="1:18" ht="11.25" customHeight="1" x14ac:dyDescent="0.25">
      <c r="A8" s="52" t="s">
        <v>10</v>
      </c>
      <c r="B8" s="53" t="s">
        <v>11</v>
      </c>
      <c r="C8" s="1">
        <v>-1865.7552344675398</v>
      </c>
      <c r="D8" s="1">
        <v>-1352.3557300000002</v>
      </c>
      <c r="E8" s="1">
        <v>-2031.1013100000002</v>
      </c>
      <c r="F8" s="1">
        <v>-4129.0450700000001</v>
      </c>
      <c r="G8" s="1">
        <v>-2597.8563700000004</v>
      </c>
      <c r="H8" s="1">
        <v>-705.40050833445071</v>
      </c>
      <c r="I8" s="1">
        <v>920.94889999999964</v>
      </c>
      <c r="J8" s="1">
        <v>-901.66647999999998</v>
      </c>
      <c r="K8" s="1">
        <v>476.61230000000018</v>
      </c>
      <c r="L8" s="1">
        <v>819.15093000000002</v>
      </c>
      <c r="M8" s="1">
        <v>1317.5922258289199</v>
      </c>
      <c r="N8" s="1">
        <v>3583.1063902342607</v>
      </c>
      <c r="O8" s="1">
        <v>-621.79031527426048</v>
      </c>
      <c r="P8" s="1">
        <v>-458.62930306848</v>
      </c>
      <c r="Q8" s="1">
        <v>-1200.3987293921855</v>
      </c>
      <c r="R8" s="1">
        <v>-1220.7825698128872</v>
      </c>
    </row>
    <row r="9" spans="1:18" ht="11.25" customHeight="1" x14ac:dyDescent="0.25">
      <c r="A9" s="52" t="s">
        <v>12</v>
      </c>
      <c r="B9" s="53" t="s">
        <v>13</v>
      </c>
      <c r="C9" s="1">
        <v>-16.911028144305305</v>
      </c>
      <c r="D9" s="1">
        <v>25.965589999999999</v>
      </c>
      <c r="E9" s="1">
        <v>-132.00037</v>
      </c>
      <c r="F9" s="1">
        <v>2.0061600000000004</v>
      </c>
      <c r="G9" s="1">
        <v>-28.016420000000004</v>
      </c>
      <c r="H9" s="1">
        <v>144.61804070875593</v>
      </c>
      <c r="I9" s="1">
        <v>-21.695579999999996</v>
      </c>
      <c r="J9" s="1">
        <v>391.22460999999998</v>
      </c>
      <c r="K9" s="1">
        <v>198.60254</v>
      </c>
      <c r="L9" s="1">
        <v>141.76992999999999</v>
      </c>
      <c r="M9" s="1">
        <v>-31.04639522423949</v>
      </c>
      <c r="N9" s="1">
        <v>-2.7180973996652913</v>
      </c>
      <c r="O9" s="1">
        <v>17.746124804663559</v>
      </c>
      <c r="P9" s="1">
        <v>29.288088493856108</v>
      </c>
      <c r="Q9" s="1">
        <v>22.576762854025304</v>
      </c>
      <c r="R9" s="1">
        <v>9.5569146197856902</v>
      </c>
    </row>
    <row r="10" spans="1:18" ht="11.25" customHeight="1" x14ac:dyDescent="0.25">
      <c r="A10" s="50" t="s">
        <v>14</v>
      </c>
      <c r="B10" s="51" t="s">
        <v>15</v>
      </c>
      <c r="C10" s="2">
        <v>-11.20090182362965</v>
      </c>
      <c r="D10" s="2">
        <v>-1.4011100000000027</v>
      </c>
      <c r="E10" s="2">
        <v>-34.994550000000004</v>
      </c>
      <c r="F10" s="2">
        <v>-17.498260000000002</v>
      </c>
      <c r="G10" s="2">
        <v>-11.89866</v>
      </c>
      <c r="H10" s="2">
        <v>0.71648111176416851</v>
      </c>
      <c r="I10" s="2">
        <v>0.70027000000000017</v>
      </c>
      <c r="J10" s="2">
        <v>0</v>
      </c>
      <c r="K10" s="2">
        <v>3.5000100000000001</v>
      </c>
      <c r="L10" s="2">
        <v>-0.7008899999999999</v>
      </c>
      <c r="M10" s="2">
        <v>1.4086120918857157</v>
      </c>
      <c r="N10" s="2">
        <v>-0.69306178174628075</v>
      </c>
      <c r="O10" s="2">
        <v>-1.3857717122852065</v>
      </c>
      <c r="P10" s="2">
        <v>-1.3856518706331242</v>
      </c>
      <c r="Q10" s="2">
        <v>-2.10157331483913</v>
      </c>
      <c r="R10" s="2">
        <v>-2.7944904371377937</v>
      </c>
    </row>
    <row r="11" spans="1:18" ht="11.25" customHeight="1" x14ac:dyDescent="0.25">
      <c r="A11" s="50" t="s">
        <v>308</v>
      </c>
      <c r="B11" s="51" t="s">
        <v>309</v>
      </c>
      <c r="C11" s="2">
        <v>-192.00615355646443</v>
      </c>
      <c r="D11" s="2">
        <v>661.00663999999995</v>
      </c>
      <c r="E11" s="2">
        <v>427.52725000000015</v>
      </c>
      <c r="F11" s="2">
        <v>-132.56634999999994</v>
      </c>
      <c r="G11" s="2">
        <v>485.84830000000011</v>
      </c>
      <c r="H11" s="2">
        <v>674.61519806149772</v>
      </c>
      <c r="I11" s="2">
        <v>794.47776999999996</v>
      </c>
      <c r="J11" s="2">
        <v>30.654460000000011</v>
      </c>
      <c r="K11" s="2">
        <v>666.46928000000014</v>
      </c>
      <c r="L11" s="2">
        <v>400.90063000000004</v>
      </c>
      <c r="M11" s="2">
        <v>1124.5417478856145</v>
      </c>
      <c r="N11" s="2">
        <v>615.32526335797036</v>
      </c>
      <c r="O11" s="2">
        <v>145.67877745812484</v>
      </c>
      <c r="P11" s="2">
        <v>951.69481031500084</v>
      </c>
      <c r="Q11" s="2">
        <v>1292.7032435441233</v>
      </c>
      <c r="R11" s="2">
        <v>831.81244898945022</v>
      </c>
    </row>
    <row r="12" spans="1:18" ht="11.25" customHeight="1" x14ac:dyDescent="0.25">
      <c r="A12" s="52" t="s">
        <v>16</v>
      </c>
      <c r="B12" s="53" t="s">
        <v>17</v>
      </c>
      <c r="C12" s="1">
        <v>-192.00615355646443</v>
      </c>
      <c r="D12" s="1">
        <v>661.00663999999995</v>
      </c>
      <c r="E12" s="1">
        <v>427.52725000000015</v>
      </c>
      <c r="F12" s="1">
        <v>-132.56634999999994</v>
      </c>
      <c r="G12" s="1">
        <v>485.84830000000011</v>
      </c>
      <c r="H12" s="1">
        <v>674.61519806149772</v>
      </c>
      <c r="I12" s="1">
        <v>794.47776999999996</v>
      </c>
      <c r="J12" s="1">
        <v>30.654460000000011</v>
      </c>
      <c r="K12" s="1">
        <v>666.46928000000014</v>
      </c>
      <c r="L12" s="1">
        <v>400.90063000000004</v>
      </c>
      <c r="M12" s="1">
        <v>1124.5417478856145</v>
      </c>
      <c r="N12" s="1">
        <v>615.32526335797036</v>
      </c>
      <c r="O12" s="1">
        <v>145.67877745812484</v>
      </c>
      <c r="P12" s="1">
        <v>951.69481031500084</v>
      </c>
      <c r="Q12" s="1">
        <v>1292.7032435441233</v>
      </c>
      <c r="R12" s="1">
        <v>831.81244898945022</v>
      </c>
    </row>
    <row r="13" spans="1:18" ht="11.25" customHeight="1" x14ac:dyDescent="0.25">
      <c r="A13" s="52" t="s">
        <v>18</v>
      </c>
      <c r="B13" s="53" t="s">
        <v>19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ht="11.25" customHeight="1" x14ac:dyDescent="0.25">
      <c r="A14" s="50" t="s">
        <v>20</v>
      </c>
      <c r="B14" s="51" t="s">
        <v>21</v>
      </c>
      <c r="C14" s="2">
        <v>0.90761619735883803</v>
      </c>
      <c r="D14" s="2">
        <v>0.9</v>
      </c>
      <c r="E14" s="2">
        <v>0.89931000000000005</v>
      </c>
      <c r="F14" s="2">
        <v>0</v>
      </c>
      <c r="G14" s="2">
        <v>0</v>
      </c>
      <c r="H14" s="2">
        <v>-0.90717069711748477</v>
      </c>
      <c r="I14" s="2">
        <v>4.8999999999999044E-4</v>
      </c>
      <c r="J14" s="2">
        <v>-0.90031000000000005</v>
      </c>
      <c r="K14" s="2">
        <v>0.90044000000000002</v>
      </c>
      <c r="L14" s="2">
        <v>-1.80061</v>
      </c>
      <c r="M14" s="2">
        <v>5.4211993036957846</v>
      </c>
      <c r="N14" s="2">
        <v>-10.819685064008571</v>
      </c>
      <c r="O14" s="2">
        <v>0</v>
      </c>
      <c r="P14" s="2">
        <v>-5.398072081811204</v>
      </c>
      <c r="Q14" s="2">
        <v>-0.90766023812240959</v>
      </c>
      <c r="R14" s="2">
        <v>-8.0969804756327992</v>
      </c>
    </row>
    <row r="15" spans="1:18" ht="11.25" customHeight="1" x14ac:dyDescent="0.25">
      <c r="A15" s="54" t="s">
        <v>310</v>
      </c>
      <c r="B15" s="49" t="s">
        <v>311</v>
      </c>
      <c r="C15" s="3">
        <v>-156.28696095731209</v>
      </c>
      <c r="D15" s="3">
        <v>-554.84912999999995</v>
      </c>
      <c r="E15" s="3">
        <v>316.34199999999998</v>
      </c>
      <c r="F15" s="3">
        <v>-210.38454000000004</v>
      </c>
      <c r="G15" s="3">
        <v>98.367100000000079</v>
      </c>
      <c r="H15" s="3">
        <v>-446.3053417623816</v>
      </c>
      <c r="I15" s="3">
        <v>-111.26152000000003</v>
      </c>
      <c r="J15" s="3">
        <v>157.24845999999997</v>
      </c>
      <c r="K15" s="3">
        <v>-249.95091999999994</v>
      </c>
      <c r="L15" s="3">
        <v>753.70287000000008</v>
      </c>
      <c r="M15" s="3">
        <v>-72.028115760306434</v>
      </c>
      <c r="N15" s="3">
        <v>-3.4465931790877669</v>
      </c>
      <c r="O15" s="3">
        <v>-966.87729354225235</v>
      </c>
      <c r="P15" s="3">
        <v>-1006.8502592666856</v>
      </c>
      <c r="Q15" s="3">
        <v>-1450.2331728211846</v>
      </c>
      <c r="R15" s="3">
        <v>-992.4251693988283</v>
      </c>
    </row>
    <row r="16" spans="1:18" ht="11.25" customHeight="1" x14ac:dyDescent="0.25">
      <c r="A16" s="50" t="s">
        <v>22</v>
      </c>
      <c r="B16" s="51" t="s">
        <v>23</v>
      </c>
      <c r="C16" s="2">
        <v>-17.01798357862916</v>
      </c>
      <c r="D16" s="2">
        <v>-413.81308999999999</v>
      </c>
      <c r="E16" s="2">
        <v>378.33743000000004</v>
      </c>
      <c r="F16" s="2">
        <v>258.13726999999994</v>
      </c>
      <c r="G16" s="2">
        <v>368.25312000000008</v>
      </c>
      <c r="H16" s="2">
        <v>-314.66891893196646</v>
      </c>
      <c r="I16" s="2">
        <v>-35.959210000000041</v>
      </c>
      <c r="J16" s="2">
        <v>357.96903999999995</v>
      </c>
      <c r="K16" s="2">
        <v>31.323160000000037</v>
      </c>
      <c r="L16" s="2">
        <v>930.23899999999992</v>
      </c>
      <c r="M16" s="2">
        <v>96.504736090826427</v>
      </c>
      <c r="N16" s="2">
        <v>-3.164907724563399</v>
      </c>
      <c r="O16" s="2">
        <v>-901.9030349166394</v>
      </c>
      <c r="P16" s="2">
        <v>-856.40438339449486</v>
      </c>
      <c r="Q16" s="2">
        <v>-1524.8623241175569</v>
      </c>
      <c r="R16" s="2">
        <v>-985.50893981233332</v>
      </c>
    </row>
    <row r="17" spans="1:18" ht="11.25" customHeight="1" x14ac:dyDescent="0.25">
      <c r="A17" s="55" t="s">
        <v>25</v>
      </c>
      <c r="B17" s="51" t="s">
        <v>26</v>
      </c>
      <c r="C17" s="2">
        <v>-139.4844742188717</v>
      </c>
      <c r="D17" s="2">
        <v>-144.43606</v>
      </c>
      <c r="E17" s="2">
        <v>-76.387480000000011</v>
      </c>
      <c r="F17" s="2">
        <v>-167.52106999999998</v>
      </c>
      <c r="G17" s="2">
        <v>-183.46853999999999</v>
      </c>
      <c r="H17" s="2">
        <v>-55.683032794482187</v>
      </c>
      <c r="I17" s="2">
        <v>-68.112089999999995</v>
      </c>
      <c r="J17" s="2">
        <v>-34.0214</v>
      </c>
      <c r="K17" s="2">
        <v>-5.0670799999999998</v>
      </c>
      <c r="L17" s="2">
        <v>-29.822069999999997</v>
      </c>
      <c r="M17" s="2">
        <v>-94.489824953302701</v>
      </c>
      <c r="N17" s="2">
        <v>-45.188297747334964</v>
      </c>
      <c r="O17" s="2">
        <v>43.938145176926831</v>
      </c>
      <c r="P17" s="2">
        <v>-80.225008526680327</v>
      </c>
      <c r="Q17" s="2">
        <v>-55.782229817240228</v>
      </c>
      <c r="R17" s="2">
        <v>-17.424803015295236</v>
      </c>
    </row>
    <row r="18" spans="1:18" ht="11.25" customHeight="1" x14ac:dyDescent="0.25">
      <c r="A18" s="56" t="s">
        <v>312</v>
      </c>
      <c r="B18" s="51" t="s">
        <v>24</v>
      </c>
      <c r="C18" s="2">
        <v>0.47819021560525349</v>
      </c>
      <c r="D18" s="2">
        <v>3.8000099999999999</v>
      </c>
      <c r="E18" s="2">
        <v>14.392049999999999</v>
      </c>
      <c r="F18" s="2">
        <v>-301.00074000000001</v>
      </c>
      <c r="G18" s="2">
        <v>-86.417480000000012</v>
      </c>
      <c r="H18" s="2">
        <v>-75.475686993698957</v>
      </c>
      <c r="I18" s="2">
        <v>3.8021500000000001</v>
      </c>
      <c r="J18" s="2">
        <v>-167.19748999999999</v>
      </c>
      <c r="K18" s="2">
        <v>-266.65328999999997</v>
      </c>
      <c r="L18" s="2">
        <v>-143.40550999999999</v>
      </c>
      <c r="M18" s="2">
        <v>-73.087567507763666</v>
      </c>
      <c r="N18" s="2">
        <v>55.416169585586061</v>
      </c>
      <c r="O18" s="2">
        <v>-107.47908787136234</v>
      </c>
      <c r="P18" s="2">
        <v>-64.489034059557923</v>
      </c>
      <c r="Q18" s="2">
        <v>120.85683810255374</v>
      </c>
      <c r="R18" s="2">
        <v>10.986287956120915</v>
      </c>
    </row>
    <row r="19" spans="1:18" ht="11.25" customHeight="1" x14ac:dyDescent="0.25">
      <c r="A19" s="55" t="s">
        <v>27</v>
      </c>
      <c r="B19" s="51" t="s">
        <v>28</v>
      </c>
      <c r="C19" s="2">
        <v>-0.26269337541647747</v>
      </c>
      <c r="D19" s="2">
        <v>-0.39999000000000001</v>
      </c>
      <c r="E19" s="2">
        <v>0</v>
      </c>
      <c r="F19" s="2">
        <v>0</v>
      </c>
      <c r="G19" s="2">
        <v>0</v>
      </c>
      <c r="H19" s="2">
        <v>-0.47770304223398657</v>
      </c>
      <c r="I19" s="2">
        <v>-10.992369999999999</v>
      </c>
      <c r="J19" s="2">
        <v>0.49830999999999998</v>
      </c>
      <c r="K19" s="2">
        <v>-9.5537100000000006</v>
      </c>
      <c r="L19" s="2">
        <v>-3.3085499999999999</v>
      </c>
      <c r="M19" s="2">
        <v>-0.95545939006649927</v>
      </c>
      <c r="N19" s="2">
        <v>-10.509557292775465</v>
      </c>
      <c r="O19" s="2">
        <v>-1.4333159311773842</v>
      </c>
      <c r="P19" s="2">
        <v>-5.7318332859526233</v>
      </c>
      <c r="Q19" s="2">
        <v>9.5545430110589926</v>
      </c>
      <c r="R19" s="2">
        <v>-0.47771452732071773</v>
      </c>
    </row>
    <row r="20" spans="1:18" ht="11.25" customHeight="1" x14ac:dyDescent="0.25">
      <c r="A20" s="48" t="s">
        <v>29</v>
      </c>
      <c r="B20" s="49" t="s">
        <v>30</v>
      </c>
      <c r="C20" s="3">
        <v>115.06100655941316</v>
      </c>
      <c r="D20" s="3">
        <v>117.46082</v>
      </c>
      <c r="E20" s="3">
        <v>116.76233999999999</v>
      </c>
      <c r="F20" s="3">
        <v>183.45272</v>
      </c>
      <c r="G20" s="3">
        <v>-99.716489999999993</v>
      </c>
      <c r="H20" s="3">
        <v>-102.28540513566878</v>
      </c>
      <c r="I20" s="3">
        <v>-96.340260000000001</v>
      </c>
      <c r="J20" s="3">
        <v>-17.89207</v>
      </c>
      <c r="K20" s="3">
        <v>-107.89966</v>
      </c>
      <c r="L20" s="3">
        <v>-1.6014999999999999</v>
      </c>
      <c r="M20" s="3">
        <v>18.232159409548334</v>
      </c>
      <c r="N20" s="3">
        <v>-149.72624637646439</v>
      </c>
      <c r="O20" s="3">
        <v>-69.802684969455399</v>
      </c>
      <c r="P20" s="3">
        <v>4.6567110750551466</v>
      </c>
      <c r="Q20" s="3">
        <v>220.6746632036276</v>
      </c>
      <c r="R20" s="3">
        <v>158.02709784991956</v>
      </c>
    </row>
    <row r="21" spans="1:18" ht="11.25" customHeight="1" x14ac:dyDescent="0.25">
      <c r="A21" s="46" t="s">
        <v>31</v>
      </c>
      <c r="B21" s="47" t="s">
        <v>32</v>
      </c>
      <c r="C21" s="4">
        <v>-3711.8495723723036</v>
      </c>
      <c r="D21" s="4">
        <v>2588.7219100000129</v>
      </c>
      <c r="E21" s="4">
        <v>3432.1915199999494</v>
      </c>
      <c r="F21" s="4">
        <v>1426.2322900000181</v>
      </c>
      <c r="G21" s="4">
        <v>-658.6177700000037</v>
      </c>
      <c r="H21" s="4">
        <v>-862.62216894542917</v>
      </c>
      <c r="I21" s="4">
        <v>-1424.1537900000349</v>
      </c>
      <c r="J21" s="4">
        <v>-3062.8219100000279</v>
      </c>
      <c r="K21" s="4">
        <v>1788.2955600000378</v>
      </c>
      <c r="L21" s="4">
        <v>3680.774419999977</v>
      </c>
      <c r="M21" s="4">
        <v>2861.40284327979</v>
      </c>
      <c r="N21" s="4">
        <v>3010.094900040569</v>
      </c>
      <c r="O21" s="4">
        <v>924.67649486091341</v>
      </c>
      <c r="P21" s="4">
        <v>1190.651246158154</v>
      </c>
      <c r="Q21" s="4">
        <v>2293.7074388168371</v>
      </c>
      <c r="R21" s="4">
        <v>3719.313794504902</v>
      </c>
    </row>
    <row r="22" spans="1:18" ht="11.25" customHeight="1" x14ac:dyDescent="0.25">
      <c r="A22" s="48" t="s">
        <v>313</v>
      </c>
      <c r="B22" s="49" t="s">
        <v>314</v>
      </c>
      <c r="C22" s="3">
        <v>3951.4658753817848</v>
      </c>
      <c r="D22" s="3">
        <v>2665.5095600000132</v>
      </c>
      <c r="E22" s="3">
        <v>4189.5287799999496</v>
      </c>
      <c r="F22" s="3">
        <v>3802.2113000000181</v>
      </c>
      <c r="G22" s="3">
        <v>1085.3328099999965</v>
      </c>
      <c r="H22" s="3">
        <v>3682.7537451385028</v>
      </c>
      <c r="I22" s="3">
        <v>2007.3384899999655</v>
      </c>
      <c r="J22" s="3">
        <v>2741.2255499999719</v>
      </c>
      <c r="K22" s="3">
        <v>1150.122090000038</v>
      </c>
      <c r="L22" s="3">
        <v>1542.6934399999775</v>
      </c>
      <c r="M22" s="3">
        <v>621.95842898200192</v>
      </c>
      <c r="N22" s="3">
        <v>715.053456580182</v>
      </c>
      <c r="O22" s="3">
        <v>-496.13064083399877</v>
      </c>
      <c r="P22" s="3">
        <v>242.89655543574531</v>
      </c>
      <c r="Q22" s="3">
        <v>140.96647018183967</v>
      </c>
      <c r="R22" s="3">
        <v>1288.2906136946597</v>
      </c>
    </row>
    <row r="23" spans="1:18" ht="11.25" customHeight="1" x14ac:dyDescent="0.25">
      <c r="A23" s="50" t="s">
        <v>315</v>
      </c>
      <c r="B23" s="51" t="s">
        <v>316</v>
      </c>
      <c r="C23" s="2">
        <v>5097.6870836723519</v>
      </c>
      <c r="D23" s="2">
        <v>2966.61760000001</v>
      </c>
      <c r="E23" s="2">
        <v>5490.7294699999493</v>
      </c>
      <c r="F23" s="2">
        <v>4572.6098200000188</v>
      </c>
      <c r="G23" s="2">
        <v>2293.0365699999966</v>
      </c>
      <c r="H23" s="2">
        <v>3259.113997402822</v>
      </c>
      <c r="I23" s="2">
        <v>2842.6466099999661</v>
      </c>
      <c r="J23" s="2">
        <v>3792.4109199999716</v>
      </c>
      <c r="K23" s="2">
        <v>1869.8069700000378</v>
      </c>
      <c r="L23" s="2">
        <v>2204.0879499999778</v>
      </c>
      <c r="M23" s="2">
        <v>1193.8986809467674</v>
      </c>
      <c r="N23" s="2">
        <v>900.08957785840539</v>
      </c>
      <c r="O23" s="2">
        <v>1249.3340934272501</v>
      </c>
      <c r="P23" s="2">
        <v>1389.7674713551305</v>
      </c>
      <c r="Q23" s="2">
        <v>2118.8010212626014</v>
      </c>
      <c r="R23" s="2">
        <v>2544.3629535442556</v>
      </c>
    </row>
    <row r="24" spans="1:18" ht="11.25" customHeight="1" x14ac:dyDescent="0.25">
      <c r="A24" s="52" t="s">
        <v>33</v>
      </c>
      <c r="B24" s="53" t="s">
        <v>34</v>
      </c>
      <c r="C24" s="1">
        <v>2195.6377156786775</v>
      </c>
      <c r="D24" s="1">
        <v>-459.90296999998952</v>
      </c>
      <c r="E24" s="1">
        <v>1664.7976999999496</v>
      </c>
      <c r="F24" s="1">
        <v>265.69911000001798</v>
      </c>
      <c r="G24" s="1">
        <v>-1566.8142900000055</v>
      </c>
      <c r="H24" s="1">
        <v>-149.23126393910366</v>
      </c>
      <c r="I24" s="1">
        <v>-621.41323000003104</v>
      </c>
      <c r="J24" s="1">
        <v>1110.1891299999706</v>
      </c>
      <c r="K24" s="1">
        <v>-743.20332999996572</v>
      </c>
      <c r="L24" s="1">
        <v>-64.803170000022305</v>
      </c>
      <c r="M24" s="1">
        <v>-1108.7227063193927</v>
      </c>
      <c r="N24" s="1">
        <v>-1361.0401158457989</v>
      </c>
      <c r="O24" s="1">
        <v>-993.07316068117143</v>
      </c>
      <c r="P24" s="1">
        <v>-615.7219003289249</v>
      </c>
      <c r="Q24" s="1">
        <v>-46.121401968799546</v>
      </c>
      <c r="R24" s="1">
        <v>137.54976803514</v>
      </c>
    </row>
    <row r="25" spans="1:18" ht="11.25" customHeight="1" x14ac:dyDescent="0.25">
      <c r="A25" s="52" t="s">
        <v>35</v>
      </c>
      <c r="B25" s="53" t="s">
        <v>36</v>
      </c>
      <c r="C25" s="1">
        <v>2902.0493679936744</v>
      </c>
      <c r="D25" s="1">
        <v>3426.5205699999997</v>
      </c>
      <c r="E25" s="1">
        <v>3825.9317699999997</v>
      </c>
      <c r="F25" s="1">
        <v>4306.910710000001</v>
      </c>
      <c r="G25" s="1">
        <v>3859.8508600000018</v>
      </c>
      <c r="H25" s="1">
        <v>3408.3452613419254</v>
      </c>
      <c r="I25" s="1">
        <v>3464.0598399999972</v>
      </c>
      <c r="J25" s="1">
        <v>2682.221790000001</v>
      </c>
      <c r="K25" s="1">
        <v>2613.0103000000036</v>
      </c>
      <c r="L25" s="1">
        <v>2268.8911200000002</v>
      </c>
      <c r="M25" s="1">
        <v>2302.6213872661601</v>
      </c>
      <c r="N25" s="1">
        <v>2261.1296937042043</v>
      </c>
      <c r="O25" s="1">
        <v>2242.4072541084215</v>
      </c>
      <c r="P25" s="1">
        <v>2005.4893716840554</v>
      </c>
      <c r="Q25" s="1">
        <v>2164.9224232314009</v>
      </c>
      <c r="R25" s="1">
        <v>2406.8131855091156</v>
      </c>
    </row>
    <row r="26" spans="1:18" ht="11.25" customHeight="1" x14ac:dyDescent="0.25">
      <c r="A26" s="50" t="s">
        <v>317</v>
      </c>
      <c r="B26" s="51" t="s">
        <v>318</v>
      </c>
      <c r="C26" s="2">
        <v>-1146.2212082905669</v>
      </c>
      <c r="D26" s="2">
        <v>-301.10803999999666</v>
      </c>
      <c r="E26" s="2">
        <v>-1301.2006899999997</v>
      </c>
      <c r="F26" s="2">
        <v>-770.39852000000042</v>
      </c>
      <c r="G26" s="2">
        <v>-1207.7037600000001</v>
      </c>
      <c r="H26" s="2">
        <v>423.63974773568088</v>
      </c>
      <c r="I26" s="2">
        <v>-835.30812000000049</v>
      </c>
      <c r="J26" s="2">
        <v>-1051.1853699999999</v>
      </c>
      <c r="K26" s="2">
        <v>-719.68487999999979</v>
      </c>
      <c r="L26" s="2">
        <v>-661.39451000000031</v>
      </c>
      <c r="M26" s="2">
        <v>-571.94025196476548</v>
      </c>
      <c r="N26" s="2">
        <v>-185.03612127822345</v>
      </c>
      <c r="O26" s="2">
        <v>-1745.4647342612489</v>
      </c>
      <c r="P26" s="2">
        <v>-1146.8709159193852</v>
      </c>
      <c r="Q26" s="2">
        <v>-1977.8345510807617</v>
      </c>
      <c r="R26" s="2">
        <v>-1256.0723398495959</v>
      </c>
    </row>
    <row r="27" spans="1:18" ht="11.25" customHeight="1" x14ac:dyDescent="0.25">
      <c r="A27" s="52" t="s">
        <v>37</v>
      </c>
      <c r="B27" s="53" t="s">
        <v>38</v>
      </c>
      <c r="C27" s="1">
        <v>-996.94264802012867</v>
      </c>
      <c r="D27" s="1">
        <v>-133.00641999999664</v>
      </c>
      <c r="E27" s="1">
        <v>-1040.2006199999996</v>
      </c>
      <c r="F27" s="1">
        <v>-497.99873000000048</v>
      </c>
      <c r="G27" s="1">
        <v>-1010.7030100000001</v>
      </c>
      <c r="H27" s="1">
        <v>673.92734061436977</v>
      </c>
      <c r="I27" s="1">
        <v>-536.40588000000048</v>
      </c>
      <c r="J27" s="1">
        <v>-622.38715999999988</v>
      </c>
      <c r="K27" s="1">
        <v>-368.8875299999998</v>
      </c>
      <c r="L27" s="1">
        <v>-368.39519999999999</v>
      </c>
      <c r="M27" s="1">
        <v>-376.73079654526362</v>
      </c>
      <c r="N27" s="1">
        <v>-247.51777219625166</v>
      </c>
      <c r="O27" s="1">
        <v>-1522.2860009574042</v>
      </c>
      <c r="P27" s="1">
        <v>-467.92402482372779</v>
      </c>
      <c r="Q27" s="1">
        <v>-1158.0216077618211</v>
      </c>
      <c r="R27" s="1">
        <v>-553.93274048607157</v>
      </c>
    </row>
    <row r="28" spans="1:18" ht="11.25" customHeight="1" x14ac:dyDescent="0.25">
      <c r="A28" s="52" t="s">
        <v>39</v>
      </c>
      <c r="B28" s="53" t="s">
        <v>40</v>
      </c>
      <c r="C28" s="1">
        <v>-175.59903099732435</v>
      </c>
      <c r="D28" s="1">
        <v>-168.10162</v>
      </c>
      <c r="E28" s="1">
        <v>-261.00006999999999</v>
      </c>
      <c r="F28" s="1">
        <v>-272.39979</v>
      </c>
      <c r="G28" s="1">
        <v>-197.00075000000001</v>
      </c>
      <c r="H28" s="1">
        <v>-250.28759287868886</v>
      </c>
      <c r="I28" s="1">
        <v>-298.90224000000001</v>
      </c>
      <c r="J28" s="1">
        <v>-428.79820999999998</v>
      </c>
      <c r="K28" s="1">
        <v>-351.89726000000002</v>
      </c>
      <c r="L28" s="1">
        <v>-292.99931000000038</v>
      </c>
      <c r="M28" s="1">
        <v>-195.20945541950184</v>
      </c>
      <c r="N28" s="1">
        <v>61.52626858920226</v>
      </c>
      <c r="O28" s="1">
        <v>-201.39607370160712</v>
      </c>
      <c r="P28" s="1">
        <v>-678.94689109565741</v>
      </c>
      <c r="Q28" s="1">
        <v>-825.21085565801172</v>
      </c>
      <c r="R28" s="1">
        <v>-717.64069534095847</v>
      </c>
    </row>
    <row r="29" spans="1:18" ht="11.25" customHeight="1" x14ac:dyDescent="0.25">
      <c r="A29" s="57" t="s">
        <v>41</v>
      </c>
      <c r="B29" s="53" t="s">
        <v>42</v>
      </c>
      <c r="C29" s="1">
        <v>26.320470726886242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1.0999099999999995</v>
      </c>
      <c r="L29" s="1">
        <v>0</v>
      </c>
      <c r="M29" s="1">
        <v>0</v>
      </c>
      <c r="N29" s="1">
        <v>0.95538232882593699</v>
      </c>
      <c r="O29" s="1">
        <v>-21.782659602237565</v>
      </c>
      <c r="P29" s="1">
        <v>0</v>
      </c>
      <c r="Q29" s="1">
        <v>5.3979123390712065</v>
      </c>
      <c r="R29" s="1">
        <v>15.501095977434279</v>
      </c>
    </row>
    <row r="30" spans="1:18" ht="11.25" customHeight="1" x14ac:dyDescent="0.25">
      <c r="A30" s="48" t="s">
        <v>319</v>
      </c>
      <c r="B30" s="49" t="s">
        <v>320</v>
      </c>
      <c r="C30" s="3">
        <v>-7663.3154477540884</v>
      </c>
      <c r="D30" s="3">
        <v>-76.787649999999985</v>
      </c>
      <c r="E30" s="3">
        <v>-757.33726000000001</v>
      </c>
      <c r="F30" s="3">
        <v>-2375.97901</v>
      </c>
      <c r="G30" s="3">
        <v>-1743.9505800000002</v>
      </c>
      <c r="H30" s="3">
        <v>-4545.375914083932</v>
      </c>
      <c r="I30" s="3">
        <v>-3431.4922800000004</v>
      </c>
      <c r="J30" s="3">
        <v>-5804.0474599999998</v>
      </c>
      <c r="K30" s="3">
        <v>638.17346999999961</v>
      </c>
      <c r="L30" s="3">
        <v>2138.0809799999997</v>
      </c>
      <c r="M30" s="3">
        <v>2239.4444142977882</v>
      </c>
      <c r="N30" s="3">
        <v>2295.0414434603867</v>
      </c>
      <c r="O30" s="3">
        <v>1420.8071356949122</v>
      </c>
      <c r="P30" s="3">
        <v>947.75469072240867</v>
      </c>
      <c r="Q30" s="3">
        <v>2152.7409686349974</v>
      </c>
      <c r="R30" s="3">
        <v>2431.0231808102426</v>
      </c>
    </row>
    <row r="31" spans="1:18" ht="11.25" customHeight="1" x14ac:dyDescent="0.25">
      <c r="A31" s="50" t="s">
        <v>321</v>
      </c>
      <c r="B31" s="51" t="s">
        <v>322</v>
      </c>
      <c r="C31" s="2">
        <v>-400.26484605646374</v>
      </c>
      <c r="D31" s="2">
        <v>-386.29417999999998</v>
      </c>
      <c r="E31" s="2">
        <v>-315.80288999999999</v>
      </c>
      <c r="F31" s="2">
        <v>-70.454620000000006</v>
      </c>
      <c r="G31" s="2">
        <v>66.61160000000001</v>
      </c>
      <c r="H31" s="2">
        <v>-207.04875144230525</v>
      </c>
      <c r="I31" s="2">
        <v>79.57365999999999</v>
      </c>
      <c r="J31" s="2">
        <v>-174.30481000000003</v>
      </c>
      <c r="K31" s="2">
        <v>74.347399999999993</v>
      </c>
      <c r="L31" s="2">
        <v>86.597579999999994</v>
      </c>
      <c r="M31" s="2">
        <v>88.488712502769459</v>
      </c>
      <c r="N31" s="2">
        <v>-285.32033739852147</v>
      </c>
      <c r="O31" s="2">
        <v>-32.602256565780721</v>
      </c>
      <c r="P31" s="2">
        <v>131.91614002478539</v>
      </c>
      <c r="Q31" s="2">
        <v>189.28525819961959</v>
      </c>
      <c r="R31" s="2">
        <v>123.51301586434104</v>
      </c>
    </row>
    <row r="32" spans="1:18" ht="11.25" customHeight="1" x14ac:dyDescent="0.25">
      <c r="A32" s="52" t="s">
        <v>323</v>
      </c>
      <c r="B32" s="53" t="s">
        <v>43</v>
      </c>
      <c r="C32" s="1">
        <v>-152.00235062717292</v>
      </c>
      <c r="D32" s="1">
        <v>-224.30238</v>
      </c>
      <c r="E32" s="1">
        <v>-87.616789999999995</v>
      </c>
      <c r="F32" s="1">
        <v>20.536170000000006</v>
      </c>
      <c r="G32" s="1">
        <v>84.116590000000002</v>
      </c>
      <c r="H32" s="1">
        <v>-114.14343330924892</v>
      </c>
      <c r="I32" s="1">
        <v>104.57447999999999</v>
      </c>
      <c r="J32" s="1">
        <v>-163.40532000000002</v>
      </c>
      <c r="K32" s="1">
        <v>60.94744</v>
      </c>
      <c r="L32" s="1">
        <v>87.797539999999998</v>
      </c>
      <c r="M32" s="1">
        <v>88.488712502769459</v>
      </c>
      <c r="N32" s="1">
        <v>-285.32033739852147</v>
      </c>
      <c r="O32" s="1">
        <v>-33.796451602199603</v>
      </c>
      <c r="P32" s="1">
        <v>131.91614002478539</v>
      </c>
      <c r="Q32" s="1">
        <v>190.40782819253369</v>
      </c>
      <c r="R32" s="1">
        <v>122.3904507700439</v>
      </c>
    </row>
    <row r="33" spans="1:18" ht="11.25" customHeight="1" x14ac:dyDescent="0.25">
      <c r="A33" s="52" t="s">
        <v>44</v>
      </c>
      <c r="B33" s="53" t="s">
        <v>45</v>
      </c>
      <c r="C33" s="1">
        <v>-248.26249542929082</v>
      </c>
      <c r="D33" s="1">
        <v>-161.99180000000001</v>
      </c>
      <c r="E33" s="1">
        <v>-228.18610000000001</v>
      </c>
      <c r="F33" s="1">
        <v>-90.990790000000004</v>
      </c>
      <c r="G33" s="1">
        <v>-17.504989999999999</v>
      </c>
      <c r="H33" s="1">
        <v>-92.905318133056326</v>
      </c>
      <c r="I33" s="1">
        <v>-25.000819999999997</v>
      </c>
      <c r="J33" s="1">
        <v>-10.89949</v>
      </c>
      <c r="K33" s="1">
        <v>13.39996</v>
      </c>
      <c r="L33" s="1">
        <v>-1.1999599999999999</v>
      </c>
      <c r="M33" s="1">
        <v>0</v>
      </c>
      <c r="N33" s="1">
        <v>0</v>
      </c>
      <c r="O33" s="1">
        <v>1.1941950364188854</v>
      </c>
      <c r="P33" s="1">
        <v>0</v>
      </c>
      <c r="Q33" s="1">
        <v>-1.1225699929141004</v>
      </c>
      <c r="R33" s="1">
        <v>1.1225650942971424</v>
      </c>
    </row>
    <row r="34" spans="1:18" ht="11.25" customHeight="1" x14ac:dyDescent="0.25">
      <c r="A34" s="55" t="s">
        <v>558</v>
      </c>
      <c r="B34" s="51" t="s">
        <v>46</v>
      </c>
      <c r="C34" s="2">
        <v>-145.769494684292</v>
      </c>
      <c r="D34" s="2">
        <v>1353.0272599999998</v>
      </c>
      <c r="E34" s="2">
        <v>-357.25457000000006</v>
      </c>
      <c r="F34" s="2">
        <v>-1068.0624</v>
      </c>
      <c r="G34" s="2">
        <v>-190.69702999999998</v>
      </c>
      <c r="H34" s="2">
        <v>-617.46560167467771</v>
      </c>
      <c r="I34" s="2">
        <v>-371.37937999999997</v>
      </c>
      <c r="J34" s="2">
        <v>-661.97072999999989</v>
      </c>
      <c r="K34" s="2">
        <v>-106.52577000000002</v>
      </c>
      <c r="L34" s="2">
        <v>-57.940000000000026</v>
      </c>
      <c r="M34" s="2">
        <v>-321.27335750891115</v>
      </c>
      <c r="N34" s="2">
        <v>-270.927234261801</v>
      </c>
      <c r="O34" s="2">
        <v>-500.58686535560832</v>
      </c>
      <c r="P34" s="2">
        <v>-567.51493197865068</v>
      </c>
      <c r="Q34" s="2">
        <v>-270.06640572170403</v>
      </c>
      <c r="R34" s="2">
        <v>-497.93210779286255</v>
      </c>
    </row>
    <row r="35" spans="1:18" ht="11.25" customHeight="1" x14ac:dyDescent="0.25">
      <c r="A35" s="50" t="s">
        <v>324</v>
      </c>
      <c r="B35" s="51" t="s">
        <v>325</v>
      </c>
      <c r="C35" s="2">
        <v>2036.8726946127426</v>
      </c>
      <c r="D35" s="2">
        <v>1795.5084100000001</v>
      </c>
      <c r="E35" s="2">
        <v>1610.29432</v>
      </c>
      <c r="F35" s="2">
        <v>-575.53413999999998</v>
      </c>
      <c r="G35" s="2">
        <v>-1784.0174500000003</v>
      </c>
      <c r="H35" s="2">
        <v>-1778.3029810659514</v>
      </c>
      <c r="I35" s="2">
        <v>586.37787999999989</v>
      </c>
      <c r="J35" s="2">
        <v>264.60988000000003</v>
      </c>
      <c r="K35" s="2">
        <v>413.22225999999989</v>
      </c>
      <c r="L35" s="2">
        <v>2304.6695300000001</v>
      </c>
      <c r="M35" s="2">
        <v>1583.8131194329542</v>
      </c>
      <c r="N35" s="2">
        <v>2413.9114691597747</v>
      </c>
      <c r="O35" s="2">
        <v>2070.4473150676586</v>
      </c>
      <c r="P35" s="2">
        <v>1474.9181334090292</v>
      </c>
      <c r="Q35" s="2">
        <v>1468.6852300232911</v>
      </c>
      <c r="R35" s="2">
        <v>2056.2205220477772</v>
      </c>
    </row>
    <row r="36" spans="1:18" ht="11.25" customHeight="1" x14ac:dyDescent="0.25">
      <c r="A36" s="57" t="s">
        <v>47</v>
      </c>
      <c r="B36" s="53" t="s">
        <v>48</v>
      </c>
      <c r="C36" s="1">
        <v>2038.9744385890217</v>
      </c>
      <c r="D36" s="1">
        <v>1736.6180800000002</v>
      </c>
      <c r="E36" s="1">
        <v>1622.60608</v>
      </c>
      <c r="F36" s="1">
        <v>-569.93358000000001</v>
      </c>
      <c r="G36" s="1">
        <v>-1796.3173600000002</v>
      </c>
      <c r="H36" s="1">
        <v>-1776.1064688701836</v>
      </c>
      <c r="I36" s="1">
        <v>554.95702999999992</v>
      </c>
      <c r="J36" s="1">
        <v>303.46210000000002</v>
      </c>
      <c r="K36" s="1">
        <v>483.67324999999988</v>
      </c>
      <c r="L36" s="1">
        <v>2305.6127200000001</v>
      </c>
      <c r="M36" s="1">
        <v>1575.3859434029591</v>
      </c>
      <c r="N36" s="1">
        <v>2434.8080106973744</v>
      </c>
      <c r="O36" s="1">
        <v>2081.9119679327018</v>
      </c>
      <c r="P36" s="1">
        <v>1490.5148118950899</v>
      </c>
      <c r="Q36" s="1">
        <v>1467.658140516357</v>
      </c>
      <c r="R36" s="1">
        <v>2042.6540751121915</v>
      </c>
    </row>
    <row r="37" spans="1:18" ht="11.25" customHeight="1" x14ac:dyDescent="0.25">
      <c r="A37" s="52" t="s">
        <v>49</v>
      </c>
      <c r="B37" s="53" t="s">
        <v>50</v>
      </c>
      <c r="C37" s="1">
        <v>-2.1017439762791472</v>
      </c>
      <c r="D37" s="1">
        <v>58.890329999999999</v>
      </c>
      <c r="E37" s="1">
        <v>-12.31176</v>
      </c>
      <c r="F37" s="1">
        <v>-5.600559999999998</v>
      </c>
      <c r="G37" s="1">
        <v>12.299910000000001</v>
      </c>
      <c r="H37" s="1">
        <v>-2.1965121957678355</v>
      </c>
      <c r="I37" s="1">
        <v>31.420849999999998</v>
      </c>
      <c r="J37" s="1">
        <v>-38.852220000000003</v>
      </c>
      <c r="K37" s="1">
        <v>-70.450990000000004</v>
      </c>
      <c r="L37" s="1">
        <v>-0.94318999999999953</v>
      </c>
      <c r="M37" s="1">
        <v>8.4271760299951275</v>
      </c>
      <c r="N37" s="1">
        <v>-20.896541537599596</v>
      </c>
      <c r="O37" s="1">
        <v>-11.464652865043426</v>
      </c>
      <c r="P37" s="1">
        <v>-15.596678486060609</v>
      </c>
      <c r="Q37" s="1">
        <v>1.0270895069341037</v>
      </c>
      <c r="R37" s="1">
        <v>13.566446935585786</v>
      </c>
    </row>
    <row r="38" spans="1:18" ht="11.25" customHeight="1" x14ac:dyDescent="0.25">
      <c r="A38" s="50" t="s">
        <v>326</v>
      </c>
      <c r="B38" s="51" t="s">
        <v>327</v>
      </c>
      <c r="C38" s="2">
        <v>-58.246668340216274</v>
      </c>
      <c r="D38" s="2">
        <v>1088.97884</v>
      </c>
      <c r="E38" s="2">
        <v>-119.70378000000007</v>
      </c>
      <c r="F38" s="2">
        <v>364.56933999999995</v>
      </c>
      <c r="G38" s="2">
        <v>1393.3952299999999</v>
      </c>
      <c r="H38" s="2">
        <v>808.093994056734</v>
      </c>
      <c r="I38" s="2">
        <v>-5.6786499999999904</v>
      </c>
      <c r="J38" s="2">
        <v>269.19412000000005</v>
      </c>
      <c r="K38" s="2">
        <v>-128.12308999999993</v>
      </c>
      <c r="L38" s="2">
        <v>536.45152999999982</v>
      </c>
      <c r="M38" s="2">
        <v>1278.1934800555459</v>
      </c>
      <c r="N38" s="2">
        <v>1629.1489723426955</v>
      </c>
      <c r="O38" s="2">
        <v>661.65393308314526</v>
      </c>
      <c r="P38" s="2">
        <v>197.38614209795861</v>
      </c>
      <c r="Q38" s="2">
        <v>436.65492201130724</v>
      </c>
      <c r="R38" s="2">
        <v>176.77177678929806</v>
      </c>
    </row>
    <row r="39" spans="1:18" ht="11.25" customHeight="1" x14ac:dyDescent="0.25">
      <c r="A39" s="52" t="s">
        <v>53</v>
      </c>
      <c r="B39" s="53" t="s">
        <v>54</v>
      </c>
      <c r="C39" s="1">
        <v>1.0269330430222903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11.299899999999999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ht="11.25" customHeight="1" x14ac:dyDescent="0.25">
      <c r="A40" s="52" t="s">
        <v>55</v>
      </c>
      <c r="B40" s="53" t="s">
        <v>56</v>
      </c>
      <c r="C40" s="1">
        <v>177.03844201531621</v>
      </c>
      <c r="D40" s="1">
        <v>1816.8256200000001</v>
      </c>
      <c r="E40" s="1">
        <v>-203.27416000000005</v>
      </c>
      <c r="F40" s="1">
        <v>300.74834999999996</v>
      </c>
      <c r="G40" s="1">
        <v>1287.78244</v>
      </c>
      <c r="H40" s="1">
        <v>834.536881542929</v>
      </c>
      <c r="I40" s="1">
        <v>94.212700000000012</v>
      </c>
      <c r="J40" s="1">
        <v>292.19897000000003</v>
      </c>
      <c r="K40" s="1">
        <v>-42.038429999999934</v>
      </c>
      <c r="L40" s="1">
        <v>571.24873999999988</v>
      </c>
      <c r="M40" s="1">
        <v>1099.2983033229291</v>
      </c>
      <c r="N40" s="1">
        <v>1348.7387605951044</v>
      </c>
      <c r="O40" s="1">
        <v>394.80992593615338</v>
      </c>
      <c r="P40" s="1">
        <v>-77.932048390035717</v>
      </c>
      <c r="Q40" s="1">
        <v>222.27682872253746</v>
      </c>
      <c r="R40" s="1">
        <v>-59.450121520985078</v>
      </c>
    </row>
    <row r="41" spans="1:18" ht="11.25" customHeight="1" x14ac:dyDescent="0.25">
      <c r="A41" s="52" t="s">
        <v>51</v>
      </c>
      <c r="B41" s="53" t="s">
        <v>52</v>
      </c>
      <c r="C41" s="1">
        <v>-236.31204339855478</v>
      </c>
      <c r="D41" s="1">
        <v>-727.84678000000008</v>
      </c>
      <c r="E41" s="1">
        <v>83.570379999999986</v>
      </c>
      <c r="F41" s="1">
        <v>63.820990000000009</v>
      </c>
      <c r="G41" s="1">
        <v>105.61278999999999</v>
      </c>
      <c r="H41" s="1">
        <v>-26.442887486194948</v>
      </c>
      <c r="I41" s="1">
        <v>-99.891350000000003</v>
      </c>
      <c r="J41" s="1">
        <v>-34.304749999999999</v>
      </c>
      <c r="K41" s="1">
        <v>-86.084660000000014</v>
      </c>
      <c r="L41" s="1">
        <v>-34.797210000000007</v>
      </c>
      <c r="M41" s="1">
        <v>178.89517673261696</v>
      </c>
      <c r="N41" s="1">
        <v>280.41021174759112</v>
      </c>
      <c r="O41" s="1">
        <v>266.84400714699188</v>
      </c>
      <c r="P41" s="1">
        <v>275.31819048799434</v>
      </c>
      <c r="Q41" s="1">
        <v>214.37809328876978</v>
      </c>
      <c r="R41" s="1">
        <v>236.22189831028314</v>
      </c>
    </row>
    <row r="42" spans="1:18" ht="11.25" customHeight="1" x14ac:dyDescent="0.25">
      <c r="A42" s="55" t="s">
        <v>57</v>
      </c>
      <c r="B42" s="51" t="s">
        <v>58</v>
      </c>
      <c r="C42" s="2">
        <v>-2529.4504118080581</v>
      </c>
      <c r="D42" s="2">
        <v>-544.20495000000005</v>
      </c>
      <c r="E42" s="2">
        <v>-553.97661999999991</v>
      </c>
      <c r="F42" s="2">
        <v>697.14278999999999</v>
      </c>
      <c r="G42" s="2">
        <v>173.65176000000005</v>
      </c>
      <c r="H42" s="2">
        <v>-472.74714343041177</v>
      </c>
      <c r="I42" s="2">
        <v>-434.71493000000004</v>
      </c>
      <c r="J42" s="2">
        <v>108.11077</v>
      </c>
      <c r="K42" s="2">
        <v>-2171.0957800000006</v>
      </c>
      <c r="L42" s="2">
        <v>-1288.4570600000006</v>
      </c>
      <c r="M42" s="2">
        <v>-395.56588955125778</v>
      </c>
      <c r="N42" s="2">
        <v>-1314.2961400216973</v>
      </c>
      <c r="O42" s="2">
        <v>-1002.6559875922399</v>
      </c>
      <c r="P42" s="2">
        <v>-1033.1332747728227</v>
      </c>
      <c r="Q42" s="2">
        <v>-822.11801483343856</v>
      </c>
      <c r="R42" s="2">
        <v>-121.38801271680546</v>
      </c>
    </row>
    <row r="43" spans="1:18" ht="11.25" customHeight="1" x14ac:dyDescent="0.25">
      <c r="A43" s="50" t="s">
        <v>59</v>
      </c>
      <c r="B43" s="51" t="s">
        <v>60</v>
      </c>
      <c r="C43" s="2">
        <v>-5442.3780926693107</v>
      </c>
      <c r="D43" s="2">
        <v>-1339.1232500000001</v>
      </c>
      <c r="E43" s="2">
        <v>1223.6239800000001</v>
      </c>
      <c r="F43" s="2">
        <v>-184.77100000000013</v>
      </c>
      <c r="G43" s="2">
        <v>190.27586000000011</v>
      </c>
      <c r="H43" s="2">
        <v>-834.36627362701802</v>
      </c>
      <c r="I43" s="2">
        <v>-1934.9684999999999</v>
      </c>
      <c r="J43" s="2">
        <v>-4610.7364499999994</v>
      </c>
      <c r="K43" s="2">
        <v>521.81790000000001</v>
      </c>
      <c r="L43" s="2">
        <v>-884.79302999999993</v>
      </c>
      <c r="M43" s="2">
        <v>156.81201740944803</v>
      </c>
      <c r="N43" s="2">
        <v>1440.0215703828476</v>
      </c>
      <c r="O43" s="2">
        <v>1967.9327470339749</v>
      </c>
      <c r="P43" s="2">
        <v>1163.5257076856647</v>
      </c>
      <c r="Q43" s="2">
        <v>2937.1959776246899</v>
      </c>
      <c r="R43" s="2">
        <v>2304.5589390080395</v>
      </c>
    </row>
    <row r="44" spans="1:18" ht="11.25" customHeight="1" x14ac:dyDescent="0.25">
      <c r="A44" s="50" t="s">
        <v>328</v>
      </c>
      <c r="B44" s="51" t="s">
        <v>61</v>
      </c>
      <c r="C44" s="2">
        <v>255.90511350883719</v>
      </c>
      <c r="D44" s="2">
        <v>-325.93143000000009</v>
      </c>
      <c r="E44" s="2">
        <v>-151.02637999999996</v>
      </c>
      <c r="F44" s="2">
        <v>-429.98030999999997</v>
      </c>
      <c r="G44" s="2">
        <v>345.04860000000002</v>
      </c>
      <c r="H44" s="2">
        <v>647.191632476569</v>
      </c>
      <c r="I44" s="2">
        <v>717.6123399999999</v>
      </c>
      <c r="J44" s="2">
        <v>603.06790000000001</v>
      </c>
      <c r="K44" s="2">
        <v>2396.6442000000002</v>
      </c>
      <c r="L44" s="2">
        <v>1528.9137100000003</v>
      </c>
      <c r="M44" s="2">
        <v>453.65463446519055</v>
      </c>
      <c r="N44" s="2">
        <v>751.93866607023358</v>
      </c>
      <c r="O44" s="2">
        <v>1654.2831194732389</v>
      </c>
      <c r="P44" s="2">
        <v>1749.5377333917791</v>
      </c>
      <c r="Q44" s="2">
        <v>1345.9601205926601</v>
      </c>
      <c r="R44" s="2">
        <v>370.15761268930589</v>
      </c>
    </row>
    <row r="45" spans="1:18" ht="11.25" customHeight="1" x14ac:dyDescent="0.25">
      <c r="A45" s="50" t="s">
        <v>329</v>
      </c>
      <c r="B45" s="51" t="s">
        <v>330</v>
      </c>
      <c r="C45" s="2">
        <v>-1379.9837423173271</v>
      </c>
      <c r="D45" s="2">
        <v>-1718.7483499999996</v>
      </c>
      <c r="E45" s="2">
        <v>-2093.4913200000001</v>
      </c>
      <c r="F45" s="2">
        <v>-1108.88867</v>
      </c>
      <c r="G45" s="2">
        <v>-1938.2191499999999</v>
      </c>
      <c r="H45" s="2">
        <v>-2090.7307893768716</v>
      </c>
      <c r="I45" s="2">
        <v>-2068.3146999999999</v>
      </c>
      <c r="J45" s="2">
        <v>-1602.0181400000006</v>
      </c>
      <c r="K45" s="2">
        <v>-362.11364999999989</v>
      </c>
      <c r="L45" s="2">
        <v>-87.361280000000022</v>
      </c>
      <c r="M45" s="2">
        <v>-604.67830250795055</v>
      </c>
      <c r="N45" s="2">
        <v>-2069.4355228131449</v>
      </c>
      <c r="O45" s="2">
        <v>-3397.664869449477</v>
      </c>
      <c r="P45" s="2">
        <v>-2168.8809591353347</v>
      </c>
      <c r="Q45" s="2">
        <v>-3132.8561192614279</v>
      </c>
      <c r="R45" s="2">
        <v>-1980.8785650788514</v>
      </c>
    </row>
    <row r="46" spans="1:18" ht="11.25" customHeight="1" x14ac:dyDescent="0.25">
      <c r="A46" s="52" t="s">
        <v>62</v>
      </c>
      <c r="B46" s="53" t="s">
        <v>63</v>
      </c>
      <c r="C46" s="1">
        <v>153.07471036088015</v>
      </c>
      <c r="D46" s="1">
        <v>52.07038</v>
      </c>
      <c r="E46" s="1">
        <v>194.76649000000003</v>
      </c>
      <c r="F46" s="1">
        <v>149.35362999999998</v>
      </c>
      <c r="G46" s="1">
        <v>204.3373</v>
      </c>
      <c r="H46" s="1">
        <v>369.51411476801604</v>
      </c>
      <c r="I46" s="1">
        <v>223.15503999999999</v>
      </c>
      <c r="J46" s="1">
        <v>366.85404000000005</v>
      </c>
      <c r="K46" s="1">
        <v>327.39855999999997</v>
      </c>
      <c r="L46" s="1">
        <v>-35.44939999999999</v>
      </c>
      <c r="M46" s="1">
        <v>54.035054742087389</v>
      </c>
      <c r="N46" s="1">
        <v>-101.50915475292709</v>
      </c>
      <c r="O46" s="1">
        <v>-125.43145643607066</v>
      </c>
      <c r="P46" s="1">
        <v>-85.218373049227296</v>
      </c>
      <c r="Q46" s="1">
        <v>-140.20693996553226</v>
      </c>
      <c r="R46" s="1">
        <v>-232.88887228397857</v>
      </c>
    </row>
    <row r="47" spans="1:18" ht="11.25" customHeight="1" x14ac:dyDescent="0.25">
      <c r="A47" s="52" t="s">
        <v>64</v>
      </c>
      <c r="B47" s="53" t="s">
        <v>65</v>
      </c>
      <c r="C47" s="1">
        <v>-507.63975550520587</v>
      </c>
      <c r="D47" s="1">
        <v>-895.85009000000002</v>
      </c>
      <c r="E47" s="1">
        <v>58.088789999999996</v>
      </c>
      <c r="F47" s="1">
        <v>121.77217000000002</v>
      </c>
      <c r="G47" s="1">
        <v>196.30650999999997</v>
      </c>
      <c r="H47" s="1">
        <v>84.832234535121145</v>
      </c>
      <c r="I47" s="1">
        <v>24.088310000000003</v>
      </c>
      <c r="J47" s="1">
        <v>195.04827</v>
      </c>
      <c r="K47" s="1">
        <v>126.35763999999999</v>
      </c>
      <c r="L47" s="1">
        <v>60.196359999999999</v>
      </c>
      <c r="M47" s="1">
        <v>95.006318850368814</v>
      </c>
      <c r="N47" s="1">
        <v>-110.01071773897515</v>
      </c>
      <c r="O47" s="1">
        <v>-195.63988872242447</v>
      </c>
      <c r="P47" s="1">
        <v>-111.38039525184708</v>
      </c>
      <c r="Q47" s="1">
        <v>-489.14212086675656</v>
      </c>
      <c r="R47" s="1">
        <v>-131.9431616682148</v>
      </c>
    </row>
    <row r="48" spans="1:18" ht="11.25" customHeight="1" x14ac:dyDescent="0.25">
      <c r="A48" s="52" t="s">
        <v>66</v>
      </c>
      <c r="B48" s="53" t="s">
        <v>67</v>
      </c>
      <c r="C48" s="1">
        <v>171.44334832262703</v>
      </c>
      <c r="D48" s="1">
        <v>268.81911000000008</v>
      </c>
      <c r="E48" s="1">
        <v>284.82029999999997</v>
      </c>
      <c r="F48" s="1">
        <v>-71.796880000000002</v>
      </c>
      <c r="G48" s="1">
        <v>110.00346</v>
      </c>
      <c r="H48" s="1">
        <v>56.629778479473295</v>
      </c>
      <c r="I48" s="1">
        <v>111.97163000000003</v>
      </c>
      <c r="J48" s="1">
        <v>185.02275</v>
      </c>
      <c r="K48" s="1">
        <v>60.398590000000013</v>
      </c>
      <c r="L48" s="1">
        <v>50.991330000000005</v>
      </c>
      <c r="M48" s="1">
        <v>292.25252476605391</v>
      </c>
      <c r="N48" s="1">
        <v>253.98802143803005</v>
      </c>
      <c r="O48" s="1">
        <v>160.81449547974466</v>
      </c>
      <c r="P48" s="1">
        <v>85.651200164401999</v>
      </c>
      <c r="Q48" s="1">
        <v>-97.975320344214367</v>
      </c>
      <c r="R48" s="1">
        <v>-168.96434522900805</v>
      </c>
    </row>
    <row r="49" spans="1:18" ht="11.25" customHeight="1" x14ac:dyDescent="0.25">
      <c r="A49" s="52" t="s">
        <v>68</v>
      </c>
      <c r="B49" s="53" t="s">
        <v>69</v>
      </c>
      <c r="C49" s="1">
        <v>97.378169699392359</v>
      </c>
      <c r="D49" s="1">
        <v>162.19972999999999</v>
      </c>
      <c r="E49" s="1">
        <v>-165.68006000000003</v>
      </c>
      <c r="F49" s="1">
        <v>-105.80769000000004</v>
      </c>
      <c r="G49" s="1">
        <v>-279.57612999999998</v>
      </c>
      <c r="H49" s="1">
        <v>-113.07058454557637</v>
      </c>
      <c r="I49" s="1">
        <v>-112.40328</v>
      </c>
      <c r="J49" s="1">
        <v>135.4967</v>
      </c>
      <c r="K49" s="1">
        <v>76.150010000000009</v>
      </c>
      <c r="L49" s="1">
        <v>-190.39708999999999</v>
      </c>
      <c r="M49" s="1">
        <v>21.182082210939853</v>
      </c>
      <c r="N49" s="1">
        <v>210.34079840455706</v>
      </c>
      <c r="O49" s="1">
        <v>142.68581019651089</v>
      </c>
      <c r="P49" s="1">
        <v>-29.088555707967902</v>
      </c>
      <c r="Q49" s="1">
        <v>-62.720399392072835</v>
      </c>
      <c r="R49" s="1">
        <v>125.96481252309601</v>
      </c>
    </row>
    <row r="50" spans="1:18" ht="11.25" customHeight="1" x14ac:dyDescent="0.25">
      <c r="A50" s="52" t="s">
        <v>70</v>
      </c>
      <c r="B50" s="53" t="s">
        <v>71</v>
      </c>
      <c r="C50" s="1">
        <v>54.648744708654242</v>
      </c>
      <c r="D50" s="1">
        <v>300.01175999999998</v>
      </c>
      <c r="E50" s="1">
        <v>-28.582940000000001</v>
      </c>
      <c r="F50" s="1">
        <v>-4.4108400000000003</v>
      </c>
      <c r="G50" s="1">
        <v>4.4915799999999999</v>
      </c>
      <c r="H50" s="1">
        <v>17.289405407552344</v>
      </c>
      <c r="I50" s="1">
        <v>21.78219</v>
      </c>
      <c r="J50" s="1">
        <v>70.034840000000003</v>
      </c>
      <c r="K50" s="1">
        <v>28.068080000000002</v>
      </c>
      <c r="L50" s="1">
        <v>18.997709999999998</v>
      </c>
      <c r="M50" s="1">
        <v>16.336707377254335</v>
      </c>
      <c r="N50" s="1">
        <v>37.907562438609659</v>
      </c>
      <c r="O50" s="1">
        <v>7.5477130016016645</v>
      </c>
      <c r="P50" s="1">
        <v>4.1322901132278993</v>
      </c>
      <c r="Q50" s="1">
        <v>-101.81647828512867</v>
      </c>
      <c r="R50" s="1">
        <v>-35.182064357602982</v>
      </c>
    </row>
    <row r="51" spans="1:18" ht="11.25" customHeight="1" x14ac:dyDescent="0.25">
      <c r="A51" s="52" t="s">
        <v>72</v>
      </c>
      <c r="B51" s="53" t="s">
        <v>73</v>
      </c>
      <c r="C51" s="1">
        <v>-1348.888959903675</v>
      </c>
      <c r="D51" s="1">
        <v>-1605.9992399999996</v>
      </c>
      <c r="E51" s="1">
        <v>-2436.9039000000002</v>
      </c>
      <c r="F51" s="1">
        <v>-1197.9990600000001</v>
      </c>
      <c r="G51" s="1">
        <v>-2173.7818699999998</v>
      </c>
      <c r="H51" s="1">
        <v>-2505.9257380214581</v>
      </c>
      <c r="I51" s="1">
        <v>-2336.90859</v>
      </c>
      <c r="J51" s="1">
        <v>-2554.4747400000006</v>
      </c>
      <c r="K51" s="1">
        <v>-980.48653000000002</v>
      </c>
      <c r="L51" s="1">
        <v>8.2998099999999724</v>
      </c>
      <c r="M51" s="1">
        <v>-1083.4909904546548</v>
      </c>
      <c r="N51" s="1">
        <v>-2360.1520326024392</v>
      </c>
      <c r="O51" s="1">
        <v>-3387.6415429688391</v>
      </c>
      <c r="P51" s="1">
        <v>-2032.9771254039224</v>
      </c>
      <c r="Q51" s="1">
        <v>-2240.9948604077231</v>
      </c>
      <c r="R51" s="1">
        <v>-1537.864934063143</v>
      </c>
    </row>
    <row r="52" spans="1:18" ht="11.25" customHeight="1" x14ac:dyDescent="0.25">
      <c r="A52" s="46" t="s">
        <v>74</v>
      </c>
      <c r="B52" s="47" t="s">
        <v>75</v>
      </c>
      <c r="C52" s="4">
        <v>2919.8536210987563</v>
      </c>
      <c r="D52" s="4">
        <v>3527.0921300000005</v>
      </c>
      <c r="E52" s="4">
        <v>4044.7110900000007</v>
      </c>
      <c r="F52" s="4">
        <v>3657.9106700000002</v>
      </c>
      <c r="G52" s="4">
        <v>3384.6443499999996</v>
      </c>
      <c r="H52" s="4">
        <v>4388.9306301566921</v>
      </c>
      <c r="I52" s="4">
        <v>4007.4118799999992</v>
      </c>
      <c r="J52" s="4">
        <v>3991.3937299999989</v>
      </c>
      <c r="K52" s="4">
        <v>1476.8818200000001</v>
      </c>
      <c r="L52" s="4">
        <v>2954.6591799999997</v>
      </c>
      <c r="M52" s="4">
        <v>-482.9552370014062</v>
      </c>
      <c r="N52" s="4">
        <v>-139.68747160372888</v>
      </c>
      <c r="O52" s="4">
        <v>776.48967350209455</v>
      </c>
      <c r="P52" s="4">
        <v>1637.1511128296167</v>
      </c>
      <c r="Q52" s="4">
        <v>-1786.6520810195273</v>
      </c>
      <c r="R52" s="4">
        <v>-989.11419618801528</v>
      </c>
    </row>
    <row r="53" spans="1:18" ht="11.25" customHeight="1" x14ac:dyDescent="0.25">
      <c r="A53" s="48" t="s">
        <v>76</v>
      </c>
      <c r="B53" s="49" t="s">
        <v>77</v>
      </c>
      <c r="C53" s="3">
        <v>2943.9792660044886</v>
      </c>
      <c r="D53" s="3">
        <v>3519.1908600000006</v>
      </c>
      <c r="E53" s="3">
        <v>4057.0108900000005</v>
      </c>
      <c r="F53" s="3">
        <v>3512.7317900000003</v>
      </c>
      <c r="G53" s="3">
        <v>3404.4376899999997</v>
      </c>
      <c r="H53" s="3">
        <v>4431.2134378962055</v>
      </c>
      <c r="I53" s="3">
        <v>3916.4538699999994</v>
      </c>
      <c r="J53" s="3">
        <v>4136.415219999999</v>
      </c>
      <c r="K53" s="3">
        <v>1497.6722500000001</v>
      </c>
      <c r="L53" s="3">
        <v>2878.5219199999997</v>
      </c>
      <c r="M53" s="3">
        <v>-519.45557040135543</v>
      </c>
      <c r="N53" s="3">
        <v>-25.766284189155812</v>
      </c>
      <c r="O53" s="3">
        <v>914.75333673900286</v>
      </c>
      <c r="P53" s="3">
        <v>1516.8850126976376</v>
      </c>
      <c r="Q53" s="3">
        <v>-2049.2688509601394</v>
      </c>
      <c r="R53" s="3">
        <v>-1084.9300835695012</v>
      </c>
    </row>
    <row r="54" spans="1:18" ht="11.25" customHeight="1" x14ac:dyDescent="0.25">
      <c r="A54" s="48" t="s">
        <v>331</v>
      </c>
      <c r="B54" s="49" t="s">
        <v>332</v>
      </c>
      <c r="C54" s="3">
        <v>-24.12564490573213</v>
      </c>
      <c r="D54" s="3">
        <v>7.9012700000000002</v>
      </c>
      <c r="E54" s="3">
        <v>-12.299800000000001</v>
      </c>
      <c r="F54" s="3">
        <v>145.17887999999999</v>
      </c>
      <c r="G54" s="3">
        <v>-19.793339999999993</v>
      </c>
      <c r="H54" s="3">
        <v>-42.282807739513267</v>
      </c>
      <c r="I54" s="3">
        <v>90.958009999999987</v>
      </c>
      <c r="J54" s="3">
        <v>-145.02149</v>
      </c>
      <c r="K54" s="3">
        <v>-20.790430000000008</v>
      </c>
      <c r="L54" s="3">
        <v>76.137259999999984</v>
      </c>
      <c r="M54" s="3">
        <v>36.500333399949241</v>
      </c>
      <c r="N54" s="3">
        <v>-113.92118741457307</v>
      </c>
      <c r="O54" s="3">
        <v>-138.26366323690837</v>
      </c>
      <c r="P54" s="3">
        <v>120.26610013197902</v>
      </c>
      <c r="Q54" s="3">
        <v>262.61676994061219</v>
      </c>
      <c r="R54" s="3">
        <v>95.815887381485894</v>
      </c>
    </row>
    <row r="55" spans="1:18" ht="11.25" customHeight="1" x14ac:dyDescent="0.25">
      <c r="A55" s="50" t="s">
        <v>78</v>
      </c>
      <c r="B55" s="51" t="s">
        <v>79</v>
      </c>
      <c r="C55" s="2">
        <v>-49.387415730740344</v>
      </c>
      <c r="D55" s="2">
        <v>12.20086</v>
      </c>
      <c r="E55" s="2">
        <v>-4.4001400000000004</v>
      </c>
      <c r="F55" s="2">
        <v>180.26591999999997</v>
      </c>
      <c r="G55" s="2">
        <v>78.70393</v>
      </c>
      <c r="H55" s="2">
        <v>25.723843347700935</v>
      </c>
      <c r="I55" s="2">
        <v>155.90938</v>
      </c>
      <c r="J55" s="2">
        <v>23.590859999999996</v>
      </c>
      <c r="K55" s="2">
        <v>20.60967999999999</v>
      </c>
      <c r="L55" s="2">
        <v>80.541319999999985</v>
      </c>
      <c r="M55" s="2">
        <v>34.421957907016086</v>
      </c>
      <c r="N55" s="2">
        <v>-95.459760128332505</v>
      </c>
      <c r="O55" s="2">
        <v>-138.76889006761169</v>
      </c>
      <c r="P55" s="2">
        <v>105.80547703433915</v>
      </c>
      <c r="Q55" s="2">
        <v>175.69675027472184</v>
      </c>
      <c r="R55" s="2">
        <v>107.05103427488768</v>
      </c>
    </row>
    <row r="56" spans="1:18" ht="11.25" customHeight="1" x14ac:dyDescent="0.25">
      <c r="A56" s="50" t="s">
        <v>80</v>
      </c>
      <c r="B56" s="51" t="s">
        <v>81</v>
      </c>
      <c r="C56" s="2">
        <v>-9.349932104378027</v>
      </c>
      <c r="D56" s="2">
        <v>-9.7986599999999999</v>
      </c>
      <c r="E56" s="2">
        <v>-7.8996599999999999</v>
      </c>
      <c r="F56" s="2">
        <v>-35.986869999999996</v>
      </c>
      <c r="G56" s="2">
        <v>-99.497429999999994</v>
      </c>
      <c r="H56" s="2">
        <v>-68.030535676876951</v>
      </c>
      <c r="I56" s="2">
        <v>-65.051370000000006</v>
      </c>
      <c r="J56" s="2">
        <v>-168.70818</v>
      </c>
      <c r="K56" s="2">
        <v>-39.900109999999998</v>
      </c>
      <c r="L56" s="2">
        <v>-5.1996300000000009</v>
      </c>
      <c r="M56" s="2">
        <v>-5.8991917959957858</v>
      </c>
      <c r="N56" s="2">
        <v>-23.837405086385939</v>
      </c>
      <c r="O56" s="2">
        <v>-13.037351260108045</v>
      </c>
      <c r="P56" s="2">
        <v>14.890505846983299</v>
      </c>
      <c r="Q56" s="2">
        <v>75.001166647468324</v>
      </c>
      <c r="R56" s="2">
        <v>-17.674392531601637</v>
      </c>
    </row>
    <row r="57" spans="1:18" ht="11.25" customHeight="1" x14ac:dyDescent="0.25">
      <c r="A57" s="55" t="s">
        <v>333</v>
      </c>
      <c r="B57" s="51" t="s">
        <v>82</v>
      </c>
      <c r="C57" s="2">
        <v>34.61170292938624</v>
      </c>
      <c r="D57" s="2">
        <v>5.4990699999999997</v>
      </c>
      <c r="E57" s="2">
        <v>0</v>
      </c>
      <c r="F57" s="2">
        <v>0.89983000000000002</v>
      </c>
      <c r="G57" s="2">
        <v>1.0001599999999999</v>
      </c>
      <c r="H57" s="2">
        <v>2.3884589662749998E-2</v>
      </c>
      <c r="I57" s="2">
        <v>0.1</v>
      </c>
      <c r="J57" s="2">
        <v>9.5829999999999999E-2</v>
      </c>
      <c r="K57" s="2">
        <v>-1.5</v>
      </c>
      <c r="L57" s="2">
        <v>0.79556999999999989</v>
      </c>
      <c r="M57" s="2">
        <v>4.4425523439313164</v>
      </c>
      <c r="N57" s="2">
        <v>3.8950667639927894</v>
      </c>
      <c r="O57" s="2">
        <v>14.044138614877703</v>
      </c>
      <c r="P57" s="2">
        <v>-1.0986517288462752</v>
      </c>
      <c r="Q57" s="2">
        <v>3.4632646149845776</v>
      </c>
      <c r="R57" s="2">
        <v>2.4266743812439668</v>
      </c>
    </row>
    <row r="58" spans="1:18" ht="11.25" customHeight="1" x14ac:dyDescent="0.25">
      <c r="A58" s="55" t="s">
        <v>83</v>
      </c>
      <c r="B58" s="51" t="s">
        <v>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3.5350149449976258</v>
      </c>
      <c r="N58" s="2">
        <v>1.4809110361525937</v>
      </c>
      <c r="O58" s="2">
        <v>-0.5015605240663481</v>
      </c>
      <c r="P58" s="2">
        <v>0.66876897950284941</v>
      </c>
      <c r="Q58" s="2">
        <v>8.4555884034374671</v>
      </c>
      <c r="R58" s="2">
        <v>4.0125712569558765</v>
      </c>
    </row>
    <row r="59" spans="1:18" ht="11.25" customHeight="1" x14ac:dyDescent="0.25">
      <c r="A59" s="46" t="s">
        <v>85</v>
      </c>
      <c r="B59" s="47" t="s">
        <v>86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ht="11.25" customHeight="1" x14ac:dyDescent="0.25">
      <c r="A60" s="46" t="s">
        <v>87</v>
      </c>
      <c r="B60" s="47" t="s">
        <v>88</v>
      </c>
      <c r="C60" s="4">
        <v>94.272518029264162</v>
      </c>
      <c r="D60" s="4">
        <v>12.305009999999996</v>
      </c>
      <c r="E60" s="4">
        <v>30.595250000000004</v>
      </c>
      <c r="F60" s="4">
        <v>30.00055</v>
      </c>
      <c r="G60" s="4">
        <v>24.298649999999999</v>
      </c>
      <c r="H60" s="4">
        <v>127.53857659812405</v>
      </c>
      <c r="I60" s="4">
        <v>92.511380000000003</v>
      </c>
      <c r="J60" s="4">
        <v>212.47829999999999</v>
      </c>
      <c r="K60" s="4">
        <v>62.69615000000001</v>
      </c>
      <c r="L60" s="4">
        <v>199.41318000000001</v>
      </c>
      <c r="M60" s="4">
        <v>355.83153995415887</v>
      </c>
      <c r="N60" s="4">
        <v>473.92179466475216</v>
      </c>
      <c r="O60" s="4">
        <v>234.05338731680851</v>
      </c>
      <c r="P60" s="4">
        <v>401.2385639915185</v>
      </c>
      <c r="Q60" s="4">
        <v>283.05129251206347</v>
      </c>
      <c r="R60" s="4">
        <v>310.80467600527061</v>
      </c>
    </row>
    <row r="61" spans="1:18" ht="11.25" customHeight="1" x14ac:dyDescent="0.25">
      <c r="A61" s="46" t="s">
        <v>89</v>
      </c>
      <c r="B61" s="47" t="s">
        <v>90</v>
      </c>
      <c r="C61" s="4">
        <v>88.683909999939189</v>
      </c>
      <c r="D61" s="4">
        <v>77.908549999999991</v>
      </c>
      <c r="E61" s="4">
        <v>29.420929999999998</v>
      </c>
      <c r="F61" s="4">
        <v>5.7185599999999965</v>
      </c>
      <c r="G61" s="4">
        <v>18.889309999999995</v>
      </c>
      <c r="H61" s="4">
        <v>-5.8541582810574315</v>
      </c>
      <c r="I61" s="4">
        <v>57.665790000000001</v>
      </c>
      <c r="J61" s="4">
        <v>172.79055</v>
      </c>
      <c r="K61" s="4">
        <v>24.557119999999969</v>
      </c>
      <c r="L61" s="4">
        <v>73.989550000000023</v>
      </c>
      <c r="M61" s="4">
        <v>55.736001163034494</v>
      </c>
      <c r="N61" s="4">
        <v>-75.270471448236805</v>
      </c>
      <c r="O61" s="4">
        <v>144.83142142849223</v>
      </c>
      <c r="P61" s="4">
        <v>150.31575268261275</v>
      </c>
      <c r="Q61" s="4">
        <v>50.085144796257573</v>
      </c>
      <c r="R61" s="4">
        <v>16.896474678988746</v>
      </c>
    </row>
    <row r="62" spans="1:18" ht="11.25" customHeight="1" x14ac:dyDescent="0.25">
      <c r="A62" s="48" t="s">
        <v>91</v>
      </c>
      <c r="B62" s="49" t="s">
        <v>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</row>
    <row r="63" spans="1:18" ht="11.25" customHeight="1" x14ac:dyDescent="0.25">
      <c r="A63" s="48" t="s">
        <v>93</v>
      </c>
      <c r="B63" s="49" t="s">
        <v>94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</row>
    <row r="64" spans="1:18" ht="11.25" customHeight="1" x14ac:dyDescent="0.25">
      <c r="A64" s="48" t="s">
        <v>334</v>
      </c>
      <c r="B64" s="49" t="s">
        <v>335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0.1671921736761921</v>
      </c>
      <c r="O64" s="3">
        <v>2.3886376046150775E-2</v>
      </c>
      <c r="P64" s="3">
        <v>0</v>
      </c>
      <c r="Q64" s="3">
        <v>0</v>
      </c>
      <c r="R64" s="3">
        <v>2.4282212920237554E-2</v>
      </c>
    </row>
    <row r="65" spans="1:18" ht="11.25" customHeight="1" x14ac:dyDescent="0.25">
      <c r="A65" s="50" t="s">
        <v>95</v>
      </c>
      <c r="B65" s="51" t="s">
        <v>96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0.1671921736761921</v>
      </c>
      <c r="O65" s="2">
        <v>2.3886376046150775E-2</v>
      </c>
      <c r="P65" s="2">
        <v>0</v>
      </c>
      <c r="Q65" s="2">
        <v>0</v>
      </c>
      <c r="R65" s="2">
        <v>2.4282212920237554E-2</v>
      </c>
    </row>
    <row r="66" spans="1:18" ht="11.25" customHeight="1" x14ac:dyDescent="0.25">
      <c r="A66" s="50" t="s">
        <v>97</v>
      </c>
      <c r="B66" s="51" t="s">
        <v>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1.25" customHeight="1" x14ac:dyDescent="0.25">
      <c r="A67" s="48" t="s">
        <v>99</v>
      </c>
      <c r="B67" s="49" t="s">
        <v>100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ht="11.25" customHeight="1" x14ac:dyDescent="0.25">
      <c r="A68" s="48" t="s">
        <v>336</v>
      </c>
      <c r="B68" s="49" t="s">
        <v>337</v>
      </c>
      <c r="C68" s="3">
        <v>88.683909999939189</v>
      </c>
      <c r="D68" s="3">
        <v>77.908549999999991</v>
      </c>
      <c r="E68" s="3">
        <v>29.420929999999998</v>
      </c>
      <c r="F68" s="3">
        <v>5.7185599999999965</v>
      </c>
      <c r="G68" s="3">
        <v>18.889309999999995</v>
      </c>
      <c r="H68" s="3">
        <v>-5.8541582810574315</v>
      </c>
      <c r="I68" s="3">
        <v>57.665790000000001</v>
      </c>
      <c r="J68" s="3">
        <v>172.79055</v>
      </c>
      <c r="K68" s="3">
        <v>24.557119999999969</v>
      </c>
      <c r="L68" s="3">
        <v>75.181570000000022</v>
      </c>
      <c r="M68" s="3">
        <v>55.736001163034494</v>
      </c>
      <c r="N68" s="3">
        <v>-75.437663621913003</v>
      </c>
      <c r="O68" s="3">
        <v>144.78365044903771</v>
      </c>
      <c r="P68" s="3">
        <v>150.24409383859168</v>
      </c>
      <c r="Q68" s="3">
        <v>50.061260395873688</v>
      </c>
      <c r="R68" s="3">
        <v>16.848307995838635</v>
      </c>
    </row>
    <row r="69" spans="1:18" ht="11.25" customHeight="1" x14ac:dyDescent="0.25">
      <c r="A69" s="50" t="s">
        <v>559</v>
      </c>
      <c r="B69" s="51" t="s">
        <v>101</v>
      </c>
      <c r="C69" s="2">
        <v>-0.38215244758166972</v>
      </c>
      <c r="D69" s="2">
        <v>3</v>
      </c>
      <c r="E69" s="2">
        <v>-29.700690000000002</v>
      </c>
      <c r="F69" s="2">
        <v>-38.40605</v>
      </c>
      <c r="G69" s="2">
        <v>-18.99897</v>
      </c>
      <c r="H69" s="2">
        <v>-17.411914262618531</v>
      </c>
      <c r="I69" s="2">
        <v>46.694560000000003</v>
      </c>
      <c r="J69" s="2">
        <v>28.69913</v>
      </c>
      <c r="K69" s="2">
        <v>-101.09419000000001</v>
      </c>
      <c r="L69" s="2">
        <v>-23.3127</v>
      </c>
      <c r="M69" s="2">
        <v>12.515090531097844</v>
      </c>
      <c r="N69" s="2">
        <v>-64.443618152425287</v>
      </c>
      <c r="O69" s="2">
        <v>-46.719079939405297</v>
      </c>
      <c r="P69" s="2">
        <v>26.941872375680155</v>
      </c>
      <c r="Q69" s="2">
        <v>7.3807303297060063</v>
      </c>
      <c r="R69" s="2">
        <v>10.644779447583982</v>
      </c>
    </row>
    <row r="70" spans="1:18" ht="11.25" customHeight="1" x14ac:dyDescent="0.25">
      <c r="A70" s="50" t="s">
        <v>106</v>
      </c>
      <c r="B70" s="51" t="s">
        <v>107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ht="11.25" customHeight="1" x14ac:dyDescent="0.25">
      <c r="A71" s="50" t="s">
        <v>102</v>
      </c>
      <c r="B71" s="51" t="s">
        <v>103</v>
      </c>
      <c r="C71" s="2">
        <v>0.54934383483988414</v>
      </c>
      <c r="D71" s="2">
        <v>0.3</v>
      </c>
      <c r="E71" s="2">
        <v>0</v>
      </c>
      <c r="F71" s="2">
        <v>-9.9199999999999997E-2</v>
      </c>
      <c r="G71" s="2">
        <v>-1.11819</v>
      </c>
      <c r="H71" s="2">
        <v>-1.3853490495248564</v>
      </c>
      <c r="I71" s="2">
        <v>0</v>
      </c>
      <c r="J71" s="2">
        <v>2.4999899999999999</v>
      </c>
      <c r="K71" s="2">
        <v>-0.49979000000000001</v>
      </c>
      <c r="L71" s="2">
        <v>-0.10002</v>
      </c>
      <c r="M71" s="2">
        <v>0.45313502284453694</v>
      </c>
      <c r="N71" s="2">
        <v>-9.658616473503219E-2</v>
      </c>
      <c r="O71" s="2">
        <v>0.47716713929486165</v>
      </c>
      <c r="P71" s="2">
        <v>4.7773441164636388E-2</v>
      </c>
      <c r="Q71" s="2">
        <v>-0.11945491709617667</v>
      </c>
      <c r="R71" s="2">
        <v>-0.33293945657496354</v>
      </c>
    </row>
    <row r="72" spans="1:18" ht="11.25" customHeight="1" x14ac:dyDescent="0.25">
      <c r="A72" s="55" t="s">
        <v>104</v>
      </c>
      <c r="B72" s="51" t="s">
        <v>105</v>
      </c>
      <c r="C72" s="2">
        <v>81.207588317964266</v>
      </c>
      <c r="D72" s="2">
        <v>70.299719999999994</v>
      </c>
      <c r="E72" s="2">
        <v>68.7</v>
      </c>
      <c r="F72" s="2">
        <v>0</v>
      </c>
      <c r="G72" s="2">
        <v>0</v>
      </c>
      <c r="H72" s="2">
        <v>1.7671133765266578E-6</v>
      </c>
      <c r="I72" s="2">
        <v>0</v>
      </c>
      <c r="J72" s="2">
        <v>0</v>
      </c>
      <c r="K72" s="2">
        <v>0</v>
      </c>
      <c r="L72" s="2">
        <v>0</v>
      </c>
      <c r="M72" s="2">
        <v>-4.0516854239986104</v>
      </c>
      <c r="N72" s="2">
        <v>-7.1707636569559988E-2</v>
      </c>
      <c r="O72" s="2">
        <v>2.3886573982955635E-2</v>
      </c>
      <c r="P72" s="2">
        <v>1.1133662449723525E-6</v>
      </c>
      <c r="Q72" s="2">
        <v>-4.7762055812588668E-2</v>
      </c>
      <c r="R72" s="2">
        <v>0</v>
      </c>
    </row>
    <row r="73" spans="1:18" ht="11.25" customHeight="1" x14ac:dyDescent="0.25">
      <c r="A73" s="50" t="s">
        <v>338</v>
      </c>
      <c r="B73" s="51" t="s">
        <v>339</v>
      </c>
      <c r="C73" s="2">
        <v>7.3091302947167049</v>
      </c>
      <c r="D73" s="2">
        <v>4.3088299999999995</v>
      </c>
      <c r="E73" s="2">
        <v>-9.578380000000001</v>
      </c>
      <c r="F73" s="2">
        <v>44.22381</v>
      </c>
      <c r="G73" s="2">
        <v>39.006469999999993</v>
      </c>
      <c r="H73" s="2">
        <v>12.943103263972576</v>
      </c>
      <c r="I73" s="2">
        <v>10.971230000000002</v>
      </c>
      <c r="J73" s="2">
        <v>141.59143</v>
      </c>
      <c r="K73" s="2">
        <v>126.15109999999999</v>
      </c>
      <c r="L73" s="2">
        <v>98.594290000000029</v>
      </c>
      <c r="M73" s="2">
        <v>46.819461033090725</v>
      </c>
      <c r="N73" s="2">
        <v>-10.825751668183138</v>
      </c>
      <c r="O73" s="2">
        <v>191.00167667516519</v>
      </c>
      <c r="P73" s="2">
        <v>123.25444690838064</v>
      </c>
      <c r="Q73" s="2">
        <v>42.847747039076445</v>
      </c>
      <c r="R73" s="2">
        <v>6.536468004829616</v>
      </c>
    </row>
    <row r="74" spans="1:18" ht="11.25" customHeight="1" x14ac:dyDescent="0.25">
      <c r="A74" s="52" t="s">
        <v>108</v>
      </c>
      <c r="B74" s="53" t="s">
        <v>109</v>
      </c>
      <c r="C74" s="1">
        <v>0.9553878280520044</v>
      </c>
      <c r="D74" s="1">
        <v>4.8991799999999994</v>
      </c>
      <c r="E74" s="1">
        <v>1.8205200000000001</v>
      </c>
      <c r="F74" s="1">
        <v>26.33728</v>
      </c>
      <c r="G74" s="1">
        <v>45.003459999999997</v>
      </c>
      <c r="H74" s="1">
        <v>6.8547430227922925</v>
      </c>
      <c r="I74" s="1">
        <v>11.114790000000001</v>
      </c>
      <c r="J74" s="1">
        <v>36.78669</v>
      </c>
      <c r="K74" s="1">
        <v>21.846629999999998</v>
      </c>
      <c r="L74" s="1">
        <v>11.29102</v>
      </c>
      <c r="M74" s="1">
        <v>-5.5335396690028613</v>
      </c>
      <c r="N74" s="1">
        <v>9.47959295109702</v>
      </c>
      <c r="O74" s="1">
        <v>17.182274481349559</v>
      </c>
      <c r="P74" s="1">
        <v>4.6562884282162269</v>
      </c>
      <c r="Q74" s="1">
        <v>-8.3768055338820986</v>
      </c>
      <c r="R74" s="1">
        <v>41.662081794051154</v>
      </c>
    </row>
    <row r="75" spans="1:18" ht="11.25" customHeight="1" x14ac:dyDescent="0.25">
      <c r="A75" s="52" t="s">
        <v>340</v>
      </c>
      <c r="B75" s="53" t="s">
        <v>110</v>
      </c>
      <c r="C75" s="1">
        <v>6.3537424666647002</v>
      </c>
      <c r="D75" s="1">
        <v>-0.59034999999999993</v>
      </c>
      <c r="E75" s="1">
        <v>-11.398900000000001</v>
      </c>
      <c r="F75" s="1">
        <v>17.88653</v>
      </c>
      <c r="G75" s="1">
        <v>-5.9969900000000003</v>
      </c>
      <c r="H75" s="1">
        <v>6.0883602411802835</v>
      </c>
      <c r="I75" s="1">
        <v>-0.14355999999999988</v>
      </c>
      <c r="J75" s="1">
        <v>104.80474</v>
      </c>
      <c r="K75" s="1">
        <v>104.30446999999999</v>
      </c>
      <c r="L75" s="1">
        <v>87.303270000000026</v>
      </c>
      <c r="M75" s="1">
        <v>52.353000702093588</v>
      </c>
      <c r="N75" s="1">
        <v>-19.397730565997001</v>
      </c>
      <c r="O75" s="1">
        <v>173.81940219381562</v>
      </c>
      <c r="P75" s="1">
        <v>118.59815848016441</v>
      </c>
      <c r="Q75" s="1">
        <v>51.080539086519103</v>
      </c>
      <c r="R75" s="1">
        <v>-34.241883625924224</v>
      </c>
    </row>
    <row r="76" spans="1:18" ht="11.25" customHeight="1" x14ac:dyDescent="0.25">
      <c r="A76" s="52" t="s">
        <v>113</v>
      </c>
      <c r="B76" s="53" t="s">
        <v>114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-0.8837298175217384</v>
      </c>
      <c r="O76" s="1">
        <v>0</v>
      </c>
      <c r="P76" s="1">
        <v>0</v>
      </c>
      <c r="Q76" s="1">
        <v>0</v>
      </c>
      <c r="R76" s="1">
        <v>-0.95538464299948578</v>
      </c>
    </row>
    <row r="77" spans="1:18" ht="11.25" customHeight="1" x14ac:dyDescent="0.25">
      <c r="A77" s="52" t="s">
        <v>111</v>
      </c>
      <c r="B77" s="53" t="s">
        <v>112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-2.3884235761417311E-2</v>
      </c>
      <c r="O77" s="1">
        <v>0</v>
      </c>
      <c r="P77" s="1">
        <v>0</v>
      </c>
      <c r="Q77" s="1">
        <v>0.1440134864394379</v>
      </c>
      <c r="R77" s="1">
        <v>7.1654479702172272E-2</v>
      </c>
    </row>
    <row r="78" spans="1:18" ht="11.25" customHeight="1" x14ac:dyDescent="0.25">
      <c r="A78" s="54" t="s">
        <v>115</v>
      </c>
      <c r="B78" s="58" t="s">
        <v>116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-1.1920200000000001</v>
      </c>
      <c r="M78" s="3">
        <v>0</v>
      </c>
      <c r="N78" s="3">
        <v>0</v>
      </c>
      <c r="O78" s="3">
        <v>2.3884603408363129E-2</v>
      </c>
      <c r="P78" s="3">
        <v>7.1658844021079915E-2</v>
      </c>
      <c r="Q78" s="3">
        <v>2.3884400383888248E-2</v>
      </c>
      <c r="R78" s="3">
        <v>2.3884470229874145E-2</v>
      </c>
    </row>
    <row r="79" spans="1:18" ht="11.25" customHeight="1" x14ac:dyDescent="0.25">
      <c r="A79" s="59" t="s">
        <v>117</v>
      </c>
      <c r="B79" s="47" t="s">
        <v>118</v>
      </c>
      <c r="C79" s="4">
        <v>41.416289346389959</v>
      </c>
      <c r="D79" s="4">
        <v>45.30097</v>
      </c>
      <c r="E79" s="4">
        <v>69.72842</v>
      </c>
      <c r="F79" s="4">
        <v>-24.29869999999999</v>
      </c>
      <c r="G79" s="4">
        <v>99.410139999999998</v>
      </c>
      <c r="H79" s="4">
        <v>-44.021069991361692</v>
      </c>
      <c r="I79" s="4">
        <v>11.488380000000001</v>
      </c>
      <c r="J79" s="4">
        <v>-10.806370000000006</v>
      </c>
      <c r="K79" s="4">
        <v>49.354369999999996</v>
      </c>
      <c r="L79" s="4">
        <v>-309.50039999999996</v>
      </c>
      <c r="M79" s="4">
        <v>145.21015505674609</v>
      </c>
      <c r="N79" s="4">
        <v>-222.21614707569347</v>
      </c>
      <c r="O79" s="4">
        <v>93.086096186127662</v>
      </c>
      <c r="P79" s="4">
        <v>-0.6874166635266985</v>
      </c>
      <c r="Q79" s="4">
        <v>377.50561732530383</v>
      </c>
      <c r="R79" s="4">
        <v>146.429562060492</v>
      </c>
    </row>
    <row r="80" spans="1:18" ht="11.25" customHeight="1" x14ac:dyDescent="0.25">
      <c r="A80" s="59" t="s">
        <v>560</v>
      </c>
      <c r="B80" s="47">
        <v>7200</v>
      </c>
      <c r="C80" s="4">
        <v>81.207590350752781</v>
      </c>
      <c r="D80" s="4">
        <v>70.299949999999995</v>
      </c>
      <c r="E80" s="4">
        <v>68.7</v>
      </c>
      <c r="F80" s="4">
        <v>0</v>
      </c>
      <c r="G80" s="4">
        <v>-0.9</v>
      </c>
      <c r="H80" s="4">
        <v>-7.1655836694497682E-2</v>
      </c>
      <c r="I80" s="4">
        <v>0</v>
      </c>
      <c r="J80" s="4">
        <v>64.2</v>
      </c>
      <c r="K80" s="4">
        <v>13.50089</v>
      </c>
      <c r="L80" s="4">
        <v>-2.1000100000000002</v>
      </c>
      <c r="M80" s="4">
        <v>-3.7976615072226796</v>
      </c>
      <c r="N80" s="4">
        <v>-0.35827962020644494</v>
      </c>
      <c r="O80" s="4">
        <v>-4.7767172958627174E-2</v>
      </c>
      <c r="P80" s="4">
        <v>0.45380693993034449</v>
      </c>
      <c r="Q80" s="4">
        <v>0.50160466044656005</v>
      </c>
      <c r="R80" s="4">
        <v>0.5971221881879345</v>
      </c>
    </row>
    <row r="81" spans="1:18" ht="11.25" customHeight="1" x14ac:dyDescent="0.25">
      <c r="A81" s="48" t="s">
        <v>119</v>
      </c>
      <c r="B81" s="49" t="s">
        <v>120</v>
      </c>
      <c r="C81" s="3">
        <v>0</v>
      </c>
      <c r="D81" s="3">
        <v>0</v>
      </c>
      <c r="E81" s="3">
        <v>0</v>
      </c>
      <c r="F81" s="3">
        <v>0</v>
      </c>
      <c r="G81" s="3">
        <v>-0.9</v>
      </c>
      <c r="H81" s="3">
        <v>-2.3885340956525627E-2</v>
      </c>
      <c r="I81" s="3">
        <v>0</v>
      </c>
      <c r="J81" s="3">
        <v>64.2</v>
      </c>
      <c r="K81" s="3">
        <v>13.50089</v>
      </c>
      <c r="L81" s="3">
        <v>-2.1000100000000002</v>
      </c>
      <c r="M81" s="3">
        <v>-0.47770481823343008</v>
      </c>
      <c r="N81" s="3">
        <v>-0.26274118857823459</v>
      </c>
      <c r="O81" s="3">
        <v>0</v>
      </c>
      <c r="P81" s="3">
        <v>0.26273019448712648</v>
      </c>
      <c r="Q81" s="3">
        <v>-2.3884588356408276E-2</v>
      </c>
      <c r="R81" s="3">
        <v>-9.5526206696368299E-2</v>
      </c>
    </row>
    <row r="82" spans="1:18" ht="11.25" customHeight="1" x14ac:dyDescent="0.25">
      <c r="A82" s="48" t="s">
        <v>121</v>
      </c>
      <c r="B82" s="49" t="s">
        <v>122</v>
      </c>
      <c r="C82" s="3">
        <v>81.207590350752781</v>
      </c>
      <c r="D82" s="3">
        <v>70.299949999999995</v>
      </c>
      <c r="E82" s="3">
        <v>68.7</v>
      </c>
      <c r="F82" s="3">
        <v>0</v>
      </c>
      <c r="G82" s="3">
        <v>0</v>
      </c>
      <c r="H82" s="3">
        <v>-4.7770495737972055E-2</v>
      </c>
      <c r="I82" s="3">
        <v>0</v>
      </c>
      <c r="J82" s="3">
        <v>0</v>
      </c>
      <c r="K82" s="3">
        <v>0</v>
      </c>
      <c r="L82" s="3">
        <v>0</v>
      </c>
      <c r="M82" s="3">
        <v>-3.3199566889892496</v>
      </c>
      <c r="N82" s="3">
        <v>-9.5538431628210352E-2</v>
      </c>
      <c r="O82" s="3">
        <v>-4.7767172958627174E-2</v>
      </c>
      <c r="P82" s="3">
        <v>0.19107674544321798</v>
      </c>
      <c r="Q82" s="3">
        <v>0.52548924880296832</v>
      </c>
      <c r="R82" s="3">
        <v>0.69264839488430274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2018-07-19T13:49:19Z</dcterms:created>
  <dcterms:modified xsi:type="dcterms:W3CDTF">2018-07-19T13:49:21Z</dcterms:modified>
</cp:coreProperties>
</file>