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codeName="ThisWorkbook" defaultThemeVersion="124226"/>
  <bookViews>
    <workbookView xWindow="480" yWindow="120" windowWidth="27795" windowHeight="12075"/>
  </bookViews>
  <sheets>
    <sheet name="cover" sheetId="159" r:id="rId1"/>
    <sheet name="index" sheetId="4" r:id="rId2"/>
    <sheet name="prod" sheetId="6" r:id="rId3"/>
    <sheet name="prodrec" sheetId="7" r:id="rId4"/>
    <sheet name="fos" sheetId="8" r:id="rId5"/>
    <sheet name="recycl" sheetId="9" r:id="rId6"/>
    <sheet name="imp" sheetId="10" r:id="rId7"/>
    <sheet name="stc" sheetId="11" r:id="rId8"/>
    <sheet name="duse" sheetId="12" r:id="rId9"/>
    <sheet name="exp" sheetId="13" r:id="rId10"/>
    <sheet name="bun" sheetId="14" r:id="rId11"/>
    <sheet name="buni" sheetId="15" r:id="rId12"/>
    <sheet name="bune" sheetId="16" r:id="rId13"/>
    <sheet name="GIC" sheetId="17" r:id="rId14"/>
    <sheet name="TITOT" sheetId="18" r:id="rId15"/>
    <sheet name="tipgn" sheetId="19" r:id="rId16"/>
    <sheet name="tipgt" sheetId="20" r:id="rId17"/>
    <sheet name="tipgtele" sheetId="21" r:id="rId18"/>
    <sheet name="tipgtchp" sheetId="22" r:id="rId19"/>
    <sheet name="B_101017" sheetId="23" r:id="rId20"/>
    <sheet name="tidh" sheetId="24" r:id="rId21"/>
    <sheet name="tirf" sheetId="25" r:id="rId22"/>
    <sheet name="tick" sheetId="26" r:id="rId23"/>
    <sheet name="tibf" sheetId="27" r:id="rId24"/>
    <sheet name="tigw" sheetId="28" r:id="rId25"/>
    <sheet name="tipf" sheetId="29" r:id="rId26"/>
    <sheet name="tibr" sheetId="30" r:id="rId27"/>
    <sheet name="tich" sheetId="31" r:id="rId28"/>
    <sheet name="ticl" sheetId="32" r:id="rId29"/>
    <sheet name="tibg" sheetId="33" r:id="rId30"/>
    <sheet name="tigl" sheetId="34" r:id="rId31"/>
    <sheet name="TOTOT" sheetId="35" r:id="rId32"/>
    <sheet name="topgn" sheetId="36" r:id="rId33"/>
    <sheet name="topgt" sheetId="37" r:id="rId34"/>
    <sheet name="topgtele" sheetId="38" r:id="rId35"/>
    <sheet name="topgtchp" sheetId="39" r:id="rId36"/>
    <sheet name="todh" sheetId="40" r:id="rId37"/>
    <sheet name="torf" sheetId="41" r:id="rId38"/>
    <sheet name="tock" sheetId="42" r:id="rId39"/>
    <sheet name="tobf" sheetId="43" r:id="rId40"/>
    <sheet name="togw" sheetId="44" r:id="rId41"/>
    <sheet name="topf" sheetId="45" r:id="rId42"/>
    <sheet name="tobr" sheetId="46" r:id="rId43"/>
    <sheet name="toch" sheetId="47" r:id="rId44"/>
    <sheet name="TRANS" sheetId="48" r:id="rId45"/>
    <sheet name="transint" sheetId="49" r:id="rId46"/>
    <sheet name="transptr" sheetId="50" r:id="rId47"/>
    <sheet name="transret" sheetId="51" r:id="rId48"/>
    <sheet name="CEN" sheetId="52" r:id="rId49"/>
    <sheet name="cenpd" sheetId="53" r:id="rId50"/>
    <sheet name="cenpu" sheetId="54" r:id="rId51"/>
    <sheet name="cenrf" sheetId="55" r:id="rId52"/>
    <sheet name="cenog" sheetId="56" r:id="rId53"/>
    <sheet name="cennu" sheetId="57" r:id="rId54"/>
    <sheet name="cencm" sheetId="58" r:id="rId55"/>
    <sheet name="cenck" sheetId="59" r:id="rId56"/>
    <sheet name="cenbf" sheetId="60" r:id="rId57"/>
    <sheet name="cengw" sheetId="61" r:id="rId58"/>
    <sheet name="cenpf" sheetId="62" r:id="rId59"/>
    <sheet name="cenbr" sheetId="63" r:id="rId60"/>
    <sheet name="cench" sheetId="64" r:id="rId61"/>
    <sheet name="cencl" sheetId="65" r:id="rId62"/>
    <sheet name="cenlr" sheetId="66" r:id="rId63"/>
    <sheet name="cenbg" sheetId="67" r:id="rId64"/>
    <sheet name="cengl" sheetId="68" r:id="rId65"/>
    <sheet name="cenns" sheetId="69" r:id="rId66"/>
    <sheet name="LOS" sheetId="70" r:id="rId67"/>
    <sheet name="AVFCO" sheetId="71" r:id="rId68"/>
    <sheet name="CFNEN" sheetId="72" r:id="rId69"/>
    <sheet name="B_101603" sheetId="73" r:id="rId70"/>
    <sheet name="B_101604" sheetId="74" r:id="rId71"/>
    <sheet name="B_101605" sheetId="75" r:id="rId72"/>
    <sheet name="cpch" sheetId="76" r:id="rId73"/>
    <sheet name="B_101606" sheetId="77" r:id="rId74"/>
    <sheet name="B_101607" sheetId="78" r:id="rId75"/>
    <sheet name="B_101608" sheetId="79" r:id="rId76"/>
    <sheet name="CF" sheetId="80" r:id="rId77"/>
    <sheet name="CIN" sheetId="81" r:id="rId78"/>
    <sheet name="cisi" sheetId="82" r:id="rId79"/>
    <sheet name="cisb" sheetId="83" r:id="rId80"/>
    <sheet name="cise" sheetId="84" r:id="rId81"/>
    <sheet name="cnfm" sheetId="85" r:id="rId82"/>
    <sheet name="cnfa" sheetId="86" r:id="rId83"/>
    <sheet name="cnfp" sheetId="87" r:id="rId84"/>
    <sheet name="cnfs" sheetId="88" r:id="rId85"/>
    <sheet name="cnfo" sheetId="89" r:id="rId86"/>
    <sheet name="cchi" sheetId="90" r:id="rId87"/>
    <sheet name="cbch" sheetId="91" r:id="rId88"/>
    <sheet name="coch" sheetId="92" r:id="rId89"/>
    <sheet name="cpha" sheetId="93" r:id="rId90"/>
    <sheet name="cnmm" sheetId="94" r:id="rId91"/>
    <sheet name="ccem" sheetId="95" r:id="rId92"/>
    <sheet name="ccer" sheetId="96" r:id="rId93"/>
    <sheet name="cgla" sheetId="97" r:id="rId94"/>
    <sheet name="cppa" sheetId="98" r:id="rId95"/>
    <sheet name="cpul" sheetId="99" r:id="rId96"/>
    <sheet name="cpap" sheetId="100" r:id="rId97"/>
    <sheet name="cprp" sheetId="101" r:id="rId98"/>
    <sheet name="cfbt" sheetId="102" r:id="rId99"/>
    <sheet name="ctre" sheetId="103" r:id="rId100"/>
    <sheet name="cmae" sheetId="104" r:id="rId101"/>
    <sheet name="ctel" sheetId="105" r:id="rId102"/>
    <sheet name="cwwp" sheetId="106" r:id="rId103"/>
    <sheet name="cmiq" sheetId="107" r:id="rId104"/>
    <sheet name="ccon" sheetId="108" r:id="rId105"/>
    <sheet name="cnsi" sheetId="109" r:id="rId106"/>
    <sheet name="CDM" sheetId="110" r:id="rId107"/>
    <sheet name="cres" sheetId="111" r:id="rId108"/>
    <sheet name="cressh" sheetId="112" r:id="rId109"/>
    <sheet name="cressc" sheetId="113" r:id="rId110"/>
    <sheet name="creswh" sheetId="114" r:id="rId111"/>
    <sheet name="cresco" sheetId="115" r:id="rId112"/>
    <sheet name="cresrf" sheetId="116" r:id="rId113"/>
    <sheet name="creswm" sheetId="117" r:id="rId114"/>
    <sheet name="cresdr" sheetId="118" r:id="rId115"/>
    <sheet name="cresdw" sheetId="119" r:id="rId116"/>
    <sheet name="crestv" sheetId="120" r:id="rId117"/>
    <sheet name="cresit" sheetId="121" r:id="rId118"/>
    <sheet name="cresli" sheetId="122" r:id="rId119"/>
    <sheet name="cresoa" sheetId="123" r:id="rId120"/>
    <sheet name="cser" sheetId="124" r:id="rId121"/>
    <sheet name="csersh" sheetId="125" r:id="rId122"/>
    <sheet name="csersc" sheetId="126" r:id="rId123"/>
    <sheet name="cserhw" sheetId="127" r:id="rId124"/>
    <sheet name="cserca" sheetId="128" r:id="rId125"/>
    <sheet name="cserve" sheetId="129" r:id="rId126"/>
    <sheet name="csersl" sheetId="130" r:id="rId127"/>
    <sheet name="cserbl" sheetId="131" r:id="rId128"/>
    <sheet name="csercr" sheetId="132" r:id="rId129"/>
    <sheet name="cserbt" sheetId="133" r:id="rId130"/>
    <sheet name="cserit" sheetId="134" r:id="rId131"/>
    <sheet name="cagr" sheetId="135" r:id="rId132"/>
    <sheet name="CTR" sheetId="136" r:id="rId133"/>
    <sheet name="ctro" sheetId="137" r:id="rId134"/>
    <sheet name="cp2w" sheetId="138" r:id="rId135"/>
    <sheet name="ccar" sheetId="139" r:id="rId136"/>
    <sheet name="cbus" sheetId="140" r:id="rId137"/>
    <sheet name="clcv" sheetId="141" r:id="rId138"/>
    <sheet name="chdv" sheetId="142" r:id="rId139"/>
    <sheet name="ctra" sheetId="143" r:id="rId140"/>
    <sheet name="crtp" sheetId="144" r:id="rId141"/>
    <sheet name="crth" sheetId="145" r:id="rId142"/>
    <sheet name="crtm" sheetId="146" r:id="rId143"/>
    <sheet name="crtf" sheetId="147" r:id="rId144"/>
    <sheet name="ctav" sheetId="148" r:id="rId145"/>
    <sheet name="capd" sheetId="149" r:id="rId146"/>
    <sheet name="capi" sheetId="150" r:id="rId147"/>
    <sheet name="cape" sheetId="151" r:id="rId148"/>
    <sheet name="cafi" sheetId="152" r:id="rId149"/>
    <sheet name="cafe" sheetId="153" r:id="rId150"/>
    <sheet name="ctdn" sheetId="154" r:id="rId151"/>
    <sheet name="cncs" sheetId="155" r:id="rId152"/>
    <sheet name="cniw" sheetId="156" r:id="rId153"/>
    <sheet name="ctpi" sheetId="157" r:id="rId154"/>
    <sheet name="STDIF" sheetId="158" r:id="rId155"/>
  </sheets>
  <calcPr calcId="145621"/>
</workbook>
</file>

<file path=xl/calcChain.xml><?xml version="1.0" encoding="utf-8"?>
<calcChain xmlns="http://schemas.openxmlformats.org/spreadsheetml/2006/main">
  <c r="C3" i="4" l="1"/>
  <c r="D3" i="4"/>
  <c r="E3" i="4"/>
  <c r="F3" i="4"/>
  <c r="G3" i="4"/>
  <c r="H3" i="4"/>
  <c r="I3" i="4"/>
  <c r="J3" i="4"/>
  <c r="K3" i="4"/>
  <c r="L3" i="4"/>
  <c r="M3" i="4"/>
  <c r="N3" i="4"/>
  <c r="O3" i="4"/>
  <c r="P3" i="4"/>
  <c r="Q3" i="4"/>
  <c r="R3" i="4"/>
  <c r="C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C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C7" i="4"/>
  <c r="D7" i="4"/>
  <c r="E7" i="4"/>
  <c r="F7" i="4"/>
  <c r="G7" i="4"/>
  <c r="H7" i="4"/>
  <c r="I7" i="4"/>
  <c r="J7" i="4"/>
  <c r="K7" i="4"/>
  <c r="L7" i="4"/>
  <c r="M7" i="4"/>
  <c r="N7" i="4"/>
  <c r="O7" i="4"/>
  <c r="P7" i="4"/>
  <c r="Q7" i="4"/>
  <c r="R7" i="4"/>
  <c r="C8" i="4"/>
  <c r="D8" i="4"/>
  <c r="E8" i="4"/>
  <c r="F8" i="4"/>
  <c r="G8" i="4"/>
  <c r="H8" i="4"/>
  <c r="I8" i="4"/>
  <c r="J8" i="4"/>
  <c r="K8" i="4"/>
  <c r="L8" i="4"/>
  <c r="M8" i="4"/>
  <c r="N8" i="4"/>
  <c r="O8" i="4"/>
  <c r="P8" i="4"/>
  <c r="Q8" i="4"/>
  <c r="R8" i="4"/>
  <c r="C9" i="4"/>
  <c r="D9" i="4"/>
  <c r="E9" i="4"/>
  <c r="F9" i="4"/>
  <c r="G9" i="4"/>
  <c r="H9" i="4"/>
  <c r="I9" i="4"/>
  <c r="J9" i="4"/>
  <c r="K9" i="4"/>
  <c r="L9" i="4"/>
  <c r="M9" i="4"/>
  <c r="N9" i="4"/>
  <c r="O9" i="4"/>
  <c r="P9" i="4"/>
  <c r="Q9" i="4"/>
  <c r="R9" i="4"/>
  <c r="C10" i="4"/>
  <c r="D10" i="4"/>
  <c r="E10" i="4"/>
  <c r="F10" i="4"/>
  <c r="G10" i="4"/>
  <c r="H10" i="4"/>
  <c r="I10" i="4"/>
  <c r="J10" i="4"/>
  <c r="K10" i="4"/>
  <c r="L10" i="4"/>
  <c r="M10" i="4"/>
  <c r="N10" i="4"/>
  <c r="O10" i="4"/>
  <c r="P10" i="4"/>
  <c r="Q10" i="4"/>
  <c r="R10" i="4"/>
  <c r="C11" i="4"/>
  <c r="D11" i="4"/>
  <c r="E11" i="4"/>
  <c r="F11" i="4"/>
  <c r="G11" i="4"/>
  <c r="H11" i="4"/>
  <c r="I11" i="4"/>
  <c r="J11" i="4"/>
  <c r="K11" i="4"/>
  <c r="L11" i="4"/>
  <c r="M11" i="4"/>
  <c r="N11" i="4"/>
  <c r="O11" i="4"/>
  <c r="P11" i="4"/>
  <c r="Q11" i="4"/>
  <c r="R11" i="4"/>
  <c r="C12" i="4"/>
  <c r="D12" i="4"/>
  <c r="E12" i="4"/>
  <c r="F12" i="4"/>
  <c r="G12" i="4"/>
  <c r="H12" i="4"/>
  <c r="I12" i="4"/>
  <c r="J12" i="4"/>
  <c r="K12" i="4"/>
  <c r="L12" i="4"/>
  <c r="M12" i="4"/>
  <c r="N12" i="4"/>
  <c r="O12" i="4"/>
  <c r="P12" i="4"/>
  <c r="Q12" i="4"/>
  <c r="R12" i="4"/>
  <c r="C13" i="4"/>
  <c r="D13" i="4"/>
  <c r="E13" i="4"/>
  <c r="F13" i="4"/>
  <c r="G13" i="4"/>
  <c r="H13" i="4"/>
  <c r="I13" i="4"/>
  <c r="J13" i="4"/>
  <c r="K13" i="4"/>
  <c r="L13" i="4"/>
  <c r="M13" i="4"/>
  <c r="N13" i="4"/>
  <c r="O13" i="4"/>
  <c r="P13" i="4"/>
  <c r="Q13" i="4"/>
  <c r="R13" i="4"/>
  <c r="C14" i="4"/>
  <c r="D14" i="4"/>
  <c r="E14" i="4"/>
  <c r="F14" i="4"/>
  <c r="G14" i="4"/>
  <c r="H14" i="4"/>
  <c r="I14" i="4"/>
  <c r="J14" i="4"/>
  <c r="K14" i="4"/>
  <c r="L14" i="4"/>
  <c r="M14" i="4"/>
  <c r="N14" i="4"/>
  <c r="O14" i="4"/>
  <c r="P14" i="4"/>
  <c r="Q14" i="4"/>
  <c r="R14" i="4"/>
  <c r="C15" i="4"/>
  <c r="D15" i="4"/>
  <c r="E15" i="4"/>
  <c r="F15" i="4"/>
  <c r="G15" i="4"/>
  <c r="H15" i="4"/>
  <c r="I15" i="4"/>
  <c r="J15" i="4"/>
  <c r="K15" i="4"/>
  <c r="L15" i="4"/>
  <c r="M15" i="4"/>
  <c r="N15" i="4"/>
  <c r="O15" i="4"/>
  <c r="P15" i="4"/>
  <c r="Q15" i="4"/>
  <c r="R15" i="4"/>
  <c r="C16" i="4"/>
  <c r="D16" i="4"/>
  <c r="E16" i="4"/>
  <c r="F16" i="4"/>
  <c r="G16" i="4"/>
  <c r="H16" i="4"/>
  <c r="I16" i="4"/>
  <c r="J16" i="4"/>
  <c r="K16" i="4"/>
  <c r="L16" i="4"/>
  <c r="M16" i="4"/>
  <c r="N16" i="4"/>
  <c r="O16" i="4"/>
  <c r="P16" i="4"/>
  <c r="Q16" i="4"/>
  <c r="R16" i="4"/>
  <c r="C17" i="4"/>
  <c r="D17" i="4"/>
  <c r="E17" i="4"/>
  <c r="F17" i="4"/>
  <c r="G17" i="4"/>
  <c r="H17" i="4"/>
  <c r="I17" i="4"/>
  <c r="J17" i="4"/>
  <c r="K17" i="4"/>
  <c r="L17" i="4"/>
  <c r="M17" i="4"/>
  <c r="N17" i="4"/>
  <c r="O17" i="4"/>
  <c r="P17" i="4"/>
  <c r="Q17" i="4"/>
  <c r="R17" i="4"/>
  <c r="C18" i="4"/>
  <c r="D18" i="4"/>
  <c r="E18" i="4"/>
  <c r="F18" i="4"/>
  <c r="G18" i="4"/>
  <c r="H18" i="4"/>
  <c r="I18" i="4"/>
  <c r="J18" i="4"/>
  <c r="K18" i="4"/>
  <c r="L18" i="4"/>
  <c r="M18" i="4"/>
  <c r="N18" i="4"/>
  <c r="O18" i="4"/>
  <c r="P18" i="4"/>
  <c r="Q18" i="4"/>
  <c r="R18" i="4"/>
  <c r="C19" i="4"/>
  <c r="D19" i="4"/>
  <c r="E19" i="4"/>
  <c r="F19" i="4"/>
  <c r="G19" i="4"/>
  <c r="H19" i="4"/>
  <c r="I19" i="4"/>
  <c r="J19" i="4"/>
  <c r="K19" i="4"/>
  <c r="L19" i="4"/>
  <c r="M19" i="4"/>
  <c r="N19" i="4"/>
  <c r="O19" i="4"/>
  <c r="P19" i="4"/>
  <c r="Q19" i="4"/>
  <c r="R19" i="4"/>
  <c r="C20" i="4"/>
  <c r="D20" i="4"/>
  <c r="E20" i="4"/>
  <c r="F20" i="4"/>
  <c r="G20" i="4"/>
  <c r="H20" i="4"/>
  <c r="I20" i="4"/>
  <c r="J20" i="4"/>
  <c r="K20" i="4"/>
  <c r="L20" i="4"/>
  <c r="M20" i="4"/>
  <c r="N20" i="4"/>
  <c r="O20" i="4"/>
  <c r="P20" i="4"/>
  <c r="Q20" i="4"/>
  <c r="R20" i="4"/>
  <c r="C21" i="4"/>
  <c r="D21" i="4"/>
  <c r="E21" i="4"/>
  <c r="F21" i="4"/>
  <c r="G21" i="4"/>
  <c r="H21" i="4"/>
  <c r="I21" i="4"/>
  <c r="J21" i="4"/>
  <c r="K21" i="4"/>
  <c r="L21" i="4"/>
  <c r="M21" i="4"/>
  <c r="N21" i="4"/>
  <c r="O21" i="4"/>
  <c r="P21" i="4"/>
  <c r="Q21" i="4"/>
  <c r="R21" i="4"/>
  <c r="C22" i="4"/>
  <c r="D22" i="4"/>
  <c r="E22" i="4"/>
  <c r="F22" i="4"/>
  <c r="G22" i="4"/>
  <c r="H22" i="4"/>
  <c r="I22" i="4"/>
  <c r="J22" i="4"/>
  <c r="K22" i="4"/>
  <c r="L22" i="4"/>
  <c r="M22" i="4"/>
  <c r="N22" i="4"/>
  <c r="O22" i="4"/>
  <c r="P22" i="4"/>
  <c r="Q22" i="4"/>
  <c r="R22" i="4"/>
  <c r="C23" i="4"/>
  <c r="D23" i="4"/>
  <c r="E23" i="4"/>
  <c r="F23" i="4"/>
  <c r="G23" i="4"/>
  <c r="H23" i="4"/>
  <c r="I23" i="4"/>
  <c r="J23" i="4"/>
  <c r="K23" i="4"/>
  <c r="L23" i="4"/>
  <c r="M23" i="4"/>
  <c r="N23" i="4"/>
  <c r="O23" i="4"/>
  <c r="P23" i="4"/>
  <c r="Q23" i="4"/>
  <c r="R23" i="4"/>
  <c r="C24" i="4"/>
  <c r="D24" i="4"/>
  <c r="E24" i="4"/>
  <c r="F24" i="4"/>
  <c r="G24" i="4"/>
  <c r="H24" i="4"/>
  <c r="I24" i="4"/>
  <c r="J24" i="4"/>
  <c r="K24" i="4"/>
  <c r="L24" i="4"/>
  <c r="M24" i="4"/>
  <c r="N24" i="4"/>
  <c r="O24" i="4"/>
  <c r="P24" i="4"/>
  <c r="Q24" i="4"/>
  <c r="R24" i="4"/>
  <c r="C25" i="4"/>
  <c r="D25" i="4"/>
  <c r="E25" i="4"/>
  <c r="F25" i="4"/>
  <c r="G25" i="4"/>
  <c r="H25" i="4"/>
  <c r="I25" i="4"/>
  <c r="J25" i="4"/>
  <c r="K25" i="4"/>
  <c r="L25" i="4"/>
  <c r="M25" i="4"/>
  <c r="N25" i="4"/>
  <c r="O25" i="4"/>
  <c r="P25" i="4"/>
  <c r="Q25" i="4"/>
  <c r="R25" i="4"/>
  <c r="C26" i="4"/>
  <c r="D26" i="4"/>
  <c r="E26" i="4"/>
  <c r="F26" i="4"/>
  <c r="G26" i="4"/>
  <c r="H26" i="4"/>
  <c r="I26" i="4"/>
  <c r="J26" i="4"/>
  <c r="K26" i="4"/>
  <c r="L26" i="4"/>
  <c r="M26" i="4"/>
  <c r="N26" i="4"/>
  <c r="O26" i="4"/>
  <c r="P26" i="4"/>
  <c r="Q26" i="4"/>
  <c r="R26" i="4"/>
  <c r="C27" i="4"/>
  <c r="D27" i="4"/>
  <c r="E27" i="4"/>
  <c r="F27" i="4"/>
  <c r="G27" i="4"/>
  <c r="H27" i="4"/>
  <c r="I27" i="4"/>
  <c r="J27" i="4"/>
  <c r="K27" i="4"/>
  <c r="L27" i="4"/>
  <c r="M27" i="4"/>
  <c r="N27" i="4"/>
  <c r="O27" i="4"/>
  <c r="P27" i="4"/>
  <c r="Q27" i="4"/>
  <c r="R27" i="4"/>
  <c r="C28" i="4"/>
  <c r="D28" i="4"/>
  <c r="E28" i="4"/>
  <c r="F28" i="4"/>
  <c r="G28" i="4"/>
  <c r="H28" i="4"/>
  <c r="I28" i="4"/>
  <c r="J28" i="4"/>
  <c r="K28" i="4"/>
  <c r="L28" i="4"/>
  <c r="M28" i="4"/>
  <c r="N28" i="4"/>
  <c r="O28" i="4"/>
  <c r="P28" i="4"/>
  <c r="Q28" i="4"/>
  <c r="R28" i="4"/>
  <c r="C29" i="4"/>
  <c r="D29" i="4"/>
  <c r="E29" i="4"/>
  <c r="F29" i="4"/>
  <c r="G29" i="4"/>
  <c r="H29" i="4"/>
  <c r="I29" i="4"/>
  <c r="J29" i="4"/>
  <c r="K29" i="4"/>
  <c r="L29" i="4"/>
  <c r="M29" i="4"/>
  <c r="N29" i="4"/>
  <c r="O29" i="4"/>
  <c r="P29" i="4"/>
  <c r="Q29" i="4"/>
  <c r="R29" i="4"/>
  <c r="C30" i="4"/>
  <c r="D30" i="4"/>
  <c r="E30" i="4"/>
  <c r="F30" i="4"/>
  <c r="G30" i="4"/>
  <c r="H30" i="4"/>
  <c r="I30" i="4"/>
  <c r="J30" i="4"/>
  <c r="K30" i="4"/>
  <c r="L30" i="4"/>
  <c r="M30" i="4"/>
  <c r="N30" i="4"/>
  <c r="O30" i="4"/>
  <c r="P30" i="4"/>
  <c r="Q30" i="4"/>
  <c r="R30" i="4"/>
  <c r="C31" i="4"/>
  <c r="D31" i="4"/>
  <c r="E31" i="4"/>
  <c r="F31" i="4"/>
  <c r="G31" i="4"/>
  <c r="H31" i="4"/>
  <c r="I31" i="4"/>
  <c r="J31" i="4"/>
  <c r="K31" i="4"/>
  <c r="L31" i="4"/>
  <c r="M31" i="4"/>
  <c r="N31" i="4"/>
  <c r="O31" i="4"/>
  <c r="P31" i="4"/>
  <c r="Q31" i="4"/>
  <c r="R31" i="4"/>
  <c r="C32" i="4"/>
  <c r="D32" i="4"/>
  <c r="E32" i="4"/>
  <c r="F32" i="4"/>
  <c r="G32" i="4"/>
  <c r="H32" i="4"/>
  <c r="I32" i="4"/>
  <c r="J32" i="4"/>
  <c r="K32" i="4"/>
  <c r="L32" i="4"/>
  <c r="M32" i="4"/>
  <c r="N32" i="4"/>
  <c r="O32" i="4"/>
  <c r="P32" i="4"/>
  <c r="Q32" i="4"/>
  <c r="R32" i="4"/>
  <c r="C33" i="4"/>
  <c r="D33" i="4"/>
  <c r="E33" i="4"/>
  <c r="F33" i="4"/>
  <c r="G33" i="4"/>
  <c r="H33" i="4"/>
  <c r="I33" i="4"/>
  <c r="J33" i="4"/>
  <c r="K33" i="4"/>
  <c r="L33" i="4"/>
  <c r="M33" i="4"/>
  <c r="N33" i="4"/>
  <c r="O33" i="4"/>
  <c r="P33" i="4"/>
  <c r="Q33" i="4"/>
  <c r="R33" i="4"/>
  <c r="C34" i="4"/>
  <c r="D34" i="4"/>
  <c r="E34" i="4"/>
  <c r="F34" i="4"/>
  <c r="G34" i="4"/>
  <c r="H34" i="4"/>
  <c r="I34" i="4"/>
  <c r="J34" i="4"/>
  <c r="K34" i="4"/>
  <c r="L34" i="4"/>
  <c r="M34" i="4"/>
  <c r="N34" i="4"/>
  <c r="O34" i="4"/>
  <c r="P34" i="4"/>
  <c r="Q34" i="4"/>
  <c r="R34" i="4"/>
  <c r="C35" i="4"/>
  <c r="D35" i="4"/>
  <c r="E35" i="4"/>
  <c r="F35" i="4"/>
  <c r="G35" i="4"/>
  <c r="H35" i="4"/>
  <c r="I35" i="4"/>
  <c r="J35" i="4"/>
  <c r="K35" i="4"/>
  <c r="L35" i="4"/>
  <c r="M35" i="4"/>
  <c r="N35" i="4"/>
  <c r="O35" i="4"/>
  <c r="P35" i="4"/>
  <c r="Q35" i="4"/>
  <c r="R35" i="4"/>
  <c r="C36" i="4"/>
  <c r="D36" i="4"/>
  <c r="E36" i="4"/>
  <c r="F36" i="4"/>
  <c r="G36" i="4"/>
  <c r="H36" i="4"/>
  <c r="I36" i="4"/>
  <c r="J36" i="4"/>
  <c r="K36" i="4"/>
  <c r="L36" i="4"/>
  <c r="M36" i="4"/>
  <c r="N36" i="4"/>
  <c r="O36" i="4"/>
  <c r="P36" i="4"/>
  <c r="Q36" i="4"/>
  <c r="R36" i="4"/>
  <c r="C37" i="4"/>
  <c r="D37" i="4"/>
  <c r="E37" i="4"/>
  <c r="F37" i="4"/>
  <c r="G37" i="4"/>
  <c r="H37" i="4"/>
  <c r="I37" i="4"/>
  <c r="J37" i="4"/>
  <c r="K37" i="4"/>
  <c r="L37" i="4"/>
  <c r="M37" i="4"/>
  <c r="N37" i="4"/>
  <c r="O37" i="4"/>
  <c r="P37" i="4"/>
  <c r="Q37" i="4"/>
  <c r="R37" i="4"/>
  <c r="C38" i="4"/>
  <c r="D38" i="4"/>
  <c r="E38" i="4"/>
  <c r="F38" i="4"/>
  <c r="G38" i="4"/>
  <c r="H38" i="4"/>
  <c r="I38" i="4"/>
  <c r="J38" i="4"/>
  <c r="K38" i="4"/>
  <c r="L38" i="4"/>
  <c r="M38" i="4"/>
  <c r="N38" i="4"/>
  <c r="O38" i="4"/>
  <c r="P38" i="4"/>
  <c r="Q38" i="4"/>
  <c r="R38" i="4"/>
  <c r="C39" i="4"/>
  <c r="D39" i="4"/>
  <c r="E39" i="4"/>
  <c r="F39" i="4"/>
  <c r="G39" i="4"/>
  <c r="H39" i="4"/>
  <c r="I39" i="4"/>
  <c r="J39" i="4"/>
  <c r="K39" i="4"/>
  <c r="L39" i="4"/>
  <c r="M39" i="4"/>
  <c r="N39" i="4"/>
  <c r="O39" i="4"/>
  <c r="P39" i="4"/>
  <c r="Q39" i="4"/>
  <c r="R39" i="4"/>
  <c r="C40" i="4"/>
  <c r="D40" i="4"/>
  <c r="E40" i="4"/>
  <c r="F40" i="4"/>
  <c r="G40" i="4"/>
  <c r="H40" i="4"/>
  <c r="I40" i="4"/>
  <c r="J40" i="4"/>
  <c r="K40" i="4"/>
  <c r="L40" i="4"/>
  <c r="M40" i="4"/>
  <c r="N40" i="4"/>
  <c r="O40" i="4"/>
  <c r="P40" i="4"/>
  <c r="Q40" i="4"/>
  <c r="R40" i="4"/>
  <c r="C41" i="4"/>
  <c r="D41" i="4"/>
  <c r="E41" i="4"/>
  <c r="F41" i="4"/>
  <c r="G41" i="4"/>
  <c r="H41" i="4"/>
  <c r="I41" i="4"/>
  <c r="J41" i="4"/>
  <c r="K41" i="4"/>
  <c r="L41" i="4"/>
  <c r="M41" i="4"/>
  <c r="N41" i="4"/>
  <c r="O41" i="4"/>
  <c r="P41" i="4"/>
  <c r="Q41" i="4"/>
  <c r="R41" i="4"/>
  <c r="C42" i="4"/>
  <c r="D42" i="4"/>
  <c r="E42" i="4"/>
  <c r="F42" i="4"/>
  <c r="G42" i="4"/>
  <c r="H42" i="4"/>
  <c r="I42" i="4"/>
  <c r="J42" i="4"/>
  <c r="K42" i="4"/>
  <c r="L42" i="4"/>
  <c r="M42" i="4"/>
  <c r="N42" i="4"/>
  <c r="O42" i="4"/>
  <c r="P42" i="4"/>
  <c r="Q42" i="4"/>
  <c r="R42" i="4"/>
  <c r="C43" i="4"/>
  <c r="D43" i="4"/>
  <c r="E43" i="4"/>
  <c r="F43" i="4"/>
  <c r="G43" i="4"/>
  <c r="H43" i="4"/>
  <c r="I43" i="4"/>
  <c r="J43" i="4"/>
  <c r="K43" i="4"/>
  <c r="L43" i="4"/>
  <c r="M43" i="4"/>
  <c r="N43" i="4"/>
  <c r="O43" i="4"/>
  <c r="P43" i="4"/>
  <c r="Q43" i="4"/>
  <c r="R43" i="4"/>
  <c r="C44" i="4"/>
  <c r="D44" i="4"/>
  <c r="E44" i="4"/>
  <c r="F44" i="4"/>
  <c r="G44" i="4"/>
  <c r="H44" i="4"/>
  <c r="I44" i="4"/>
  <c r="J44" i="4"/>
  <c r="K44" i="4"/>
  <c r="L44" i="4"/>
  <c r="M44" i="4"/>
  <c r="N44" i="4"/>
  <c r="O44" i="4"/>
  <c r="P44" i="4"/>
  <c r="Q44" i="4"/>
  <c r="R44" i="4"/>
  <c r="C45" i="4"/>
  <c r="D45" i="4"/>
  <c r="E45" i="4"/>
  <c r="F45" i="4"/>
  <c r="G45" i="4"/>
  <c r="H45" i="4"/>
  <c r="I45" i="4"/>
  <c r="J45" i="4"/>
  <c r="K45" i="4"/>
  <c r="L45" i="4"/>
  <c r="M45" i="4"/>
  <c r="N45" i="4"/>
  <c r="O45" i="4"/>
  <c r="P45" i="4"/>
  <c r="Q45" i="4"/>
  <c r="R45" i="4"/>
  <c r="C46" i="4"/>
  <c r="D46" i="4"/>
  <c r="E46" i="4"/>
  <c r="F46" i="4"/>
  <c r="G46" i="4"/>
  <c r="H46" i="4"/>
  <c r="I46" i="4"/>
  <c r="J46" i="4"/>
  <c r="K46" i="4"/>
  <c r="L46" i="4"/>
  <c r="M46" i="4"/>
  <c r="N46" i="4"/>
  <c r="O46" i="4"/>
  <c r="P46" i="4"/>
  <c r="Q46" i="4"/>
  <c r="R46" i="4"/>
  <c r="C47" i="4"/>
  <c r="D47" i="4"/>
  <c r="E47" i="4"/>
  <c r="F47" i="4"/>
  <c r="G47" i="4"/>
  <c r="H47" i="4"/>
  <c r="I47" i="4"/>
  <c r="J47" i="4"/>
  <c r="K47" i="4"/>
  <c r="L47" i="4"/>
  <c r="M47" i="4"/>
  <c r="N47" i="4"/>
  <c r="O47" i="4"/>
  <c r="P47" i="4"/>
  <c r="Q47" i="4"/>
  <c r="R47" i="4"/>
  <c r="C48" i="4"/>
  <c r="D48" i="4"/>
  <c r="E48" i="4"/>
  <c r="F48" i="4"/>
  <c r="G48" i="4"/>
  <c r="H48" i="4"/>
  <c r="I48" i="4"/>
  <c r="J48" i="4"/>
  <c r="K48" i="4"/>
  <c r="L48" i="4"/>
  <c r="M48" i="4"/>
  <c r="N48" i="4"/>
  <c r="O48" i="4"/>
  <c r="P48" i="4"/>
  <c r="Q48" i="4"/>
  <c r="R48" i="4"/>
  <c r="C49" i="4"/>
  <c r="D49" i="4"/>
  <c r="E49" i="4"/>
  <c r="F49" i="4"/>
  <c r="G49" i="4"/>
  <c r="H49" i="4"/>
  <c r="I49" i="4"/>
  <c r="J49" i="4"/>
  <c r="K49" i="4"/>
  <c r="L49" i="4"/>
  <c r="M49" i="4"/>
  <c r="N49" i="4"/>
  <c r="O49" i="4"/>
  <c r="P49" i="4"/>
  <c r="Q49" i="4"/>
  <c r="R49" i="4"/>
  <c r="C50" i="4"/>
  <c r="D50" i="4"/>
  <c r="E50" i="4"/>
  <c r="F50" i="4"/>
  <c r="G50" i="4"/>
  <c r="H50" i="4"/>
  <c r="I50" i="4"/>
  <c r="J50" i="4"/>
  <c r="K50" i="4"/>
  <c r="L50" i="4"/>
  <c r="M50" i="4"/>
  <c r="N50" i="4"/>
  <c r="O50" i="4"/>
  <c r="P50" i="4"/>
  <c r="Q50" i="4"/>
  <c r="R50" i="4"/>
  <c r="C51" i="4"/>
  <c r="D51" i="4"/>
  <c r="E51" i="4"/>
  <c r="F51" i="4"/>
  <c r="G51" i="4"/>
  <c r="H51" i="4"/>
  <c r="I51" i="4"/>
  <c r="J51" i="4"/>
  <c r="K51" i="4"/>
  <c r="L51" i="4"/>
  <c r="M51" i="4"/>
  <c r="N51" i="4"/>
  <c r="O51" i="4"/>
  <c r="P51" i="4"/>
  <c r="Q51" i="4"/>
  <c r="R51" i="4"/>
  <c r="C52" i="4"/>
  <c r="D52" i="4"/>
  <c r="E52" i="4"/>
  <c r="F52" i="4"/>
  <c r="G52" i="4"/>
  <c r="H52" i="4"/>
  <c r="I52" i="4"/>
  <c r="J52" i="4"/>
  <c r="K52" i="4"/>
  <c r="L52" i="4"/>
  <c r="M52" i="4"/>
  <c r="N52" i="4"/>
  <c r="O52" i="4"/>
  <c r="P52" i="4"/>
  <c r="Q52" i="4"/>
  <c r="R52" i="4"/>
  <c r="C53" i="4"/>
  <c r="D53" i="4"/>
  <c r="E53" i="4"/>
  <c r="F53" i="4"/>
  <c r="G53" i="4"/>
  <c r="H53" i="4"/>
  <c r="I53" i="4"/>
  <c r="J53" i="4"/>
  <c r="K53" i="4"/>
  <c r="L53" i="4"/>
  <c r="M53" i="4"/>
  <c r="N53" i="4"/>
  <c r="O53" i="4"/>
  <c r="P53" i="4"/>
  <c r="Q53" i="4"/>
  <c r="R53" i="4"/>
  <c r="C54" i="4"/>
  <c r="D54" i="4"/>
  <c r="E54" i="4"/>
  <c r="F54" i="4"/>
  <c r="G54" i="4"/>
  <c r="H54" i="4"/>
  <c r="I54" i="4"/>
  <c r="J54" i="4"/>
  <c r="K54" i="4"/>
  <c r="L54" i="4"/>
  <c r="M54" i="4"/>
  <c r="N54" i="4"/>
  <c r="O54" i="4"/>
  <c r="P54" i="4"/>
  <c r="Q54" i="4"/>
  <c r="R54" i="4"/>
  <c r="C55" i="4"/>
  <c r="D55" i="4"/>
  <c r="E55" i="4"/>
  <c r="F55" i="4"/>
  <c r="G55" i="4"/>
  <c r="H55" i="4"/>
  <c r="I55" i="4"/>
  <c r="J55" i="4"/>
  <c r="K55" i="4"/>
  <c r="L55" i="4"/>
  <c r="M55" i="4"/>
  <c r="N55" i="4"/>
  <c r="O55" i="4"/>
  <c r="P55" i="4"/>
  <c r="Q55" i="4"/>
  <c r="R55" i="4"/>
  <c r="C56" i="4"/>
  <c r="D56" i="4"/>
  <c r="E56" i="4"/>
  <c r="F56" i="4"/>
  <c r="G56" i="4"/>
  <c r="H56" i="4"/>
  <c r="I56" i="4"/>
  <c r="J56" i="4"/>
  <c r="K56" i="4"/>
  <c r="L56" i="4"/>
  <c r="M56" i="4"/>
  <c r="N56" i="4"/>
  <c r="O56" i="4"/>
  <c r="P56" i="4"/>
  <c r="Q56" i="4"/>
  <c r="R56" i="4"/>
  <c r="C57" i="4"/>
  <c r="D57" i="4"/>
  <c r="E57" i="4"/>
  <c r="F57" i="4"/>
  <c r="G57" i="4"/>
  <c r="H57" i="4"/>
  <c r="I57" i="4"/>
  <c r="J57" i="4"/>
  <c r="K57" i="4"/>
  <c r="L57" i="4"/>
  <c r="M57" i="4"/>
  <c r="N57" i="4"/>
  <c r="O57" i="4"/>
  <c r="P57" i="4"/>
  <c r="Q57" i="4"/>
  <c r="R57" i="4"/>
  <c r="C58" i="4"/>
  <c r="D58" i="4"/>
  <c r="E58" i="4"/>
  <c r="F58" i="4"/>
  <c r="G58" i="4"/>
  <c r="H58" i="4"/>
  <c r="I58" i="4"/>
  <c r="J58" i="4"/>
  <c r="K58" i="4"/>
  <c r="L58" i="4"/>
  <c r="M58" i="4"/>
  <c r="N58" i="4"/>
  <c r="O58" i="4"/>
  <c r="P58" i="4"/>
  <c r="Q58" i="4"/>
  <c r="R58" i="4"/>
  <c r="C59" i="4"/>
  <c r="D59" i="4"/>
  <c r="E59" i="4"/>
  <c r="F59" i="4"/>
  <c r="G59" i="4"/>
  <c r="H59" i="4"/>
  <c r="I59" i="4"/>
  <c r="J59" i="4"/>
  <c r="K59" i="4"/>
  <c r="L59" i="4"/>
  <c r="M59" i="4"/>
  <c r="N59" i="4"/>
  <c r="O59" i="4"/>
  <c r="P59" i="4"/>
  <c r="Q59" i="4"/>
  <c r="R59" i="4"/>
  <c r="C60" i="4"/>
  <c r="D60" i="4"/>
  <c r="E60" i="4"/>
  <c r="F60" i="4"/>
  <c r="G60" i="4"/>
  <c r="H60" i="4"/>
  <c r="I60" i="4"/>
  <c r="J60" i="4"/>
  <c r="K60" i="4"/>
  <c r="L60" i="4"/>
  <c r="M60" i="4"/>
  <c r="N60" i="4"/>
  <c r="O60" i="4"/>
  <c r="P60" i="4"/>
  <c r="Q60" i="4"/>
  <c r="R60" i="4"/>
  <c r="C61" i="4"/>
  <c r="D61" i="4"/>
  <c r="E61" i="4"/>
  <c r="F61" i="4"/>
  <c r="G61" i="4"/>
  <c r="H61" i="4"/>
  <c r="I61" i="4"/>
  <c r="J61" i="4"/>
  <c r="K61" i="4"/>
  <c r="L61" i="4"/>
  <c r="M61" i="4"/>
  <c r="N61" i="4"/>
  <c r="O61" i="4"/>
  <c r="P61" i="4"/>
  <c r="Q61" i="4"/>
  <c r="R61" i="4"/>
  <c r="C62" i="4"/>
  <c r="D62" i="4"/>
  <c r="E62" i="4"/>
  <c r="F62" i="4"/>
  <c r="G62" i="4"/>
  <c r="H62" i="4"/>
  <c r="I62" i="4"/>
  <c r="J62" i="4"/>
  <c r="K62" i="4"/>
  <c r="L62" i="4"/>
  <c r="M62" i="4"/>
  <c r="N62" i="4"/>
  <c r="O62" i="4"/>
  <c r="P62" i="4"/>
  <c r="Q62" i="4"/>
  <c r="R62" i="4"/>
  <c r="C63" i="4"/>
  <c r="D63" i="4"/>
  <c r="E63" i="4"/>
  <c r="F63" i="4"/>
  <c r="G63" i="4"/>
  <c r="H63" i="4"/>
  <c r="I63" i="4"/>
  <c r="J63" i="4"/>
  <c r="K63" i="4"/>
  <c r="L63" i="4"/>
  <c r="M63" i="4"/>
  <c r="N63" i="4"/>
  <c r="O63" i="4"/>
  <c r="P63" i="4"/>
  <c r="Q63" i="4"/>
  <c r="R63" i="4"/>
  <c r="C64" i="4"/>
  <c r="D64" i="4"/>
  <c r="E64" i="4"/>
  <c r="F64" i="4"/>
  <c r="G64" i="4"/>
  <c r="H64" i="4"/>
  <c r="I64" i="4"/>
  <c r="J64" i="4"/>
  <c r="K64" i="4"/>
  <c r="L64" i="4"/>
  <c r="M64" i="4"/>
  <c r="N64" i="4"/>
  <c r="O64" i="4"/>
  <c r="P64" i="4"/>
  <c r="Q64" i="4"/>
  <c r="R64" i="4"/>
  <c r="C65" i="4"/>
  <c r="D65" i="4"/>
  <c r="E65" i="4"/>
  <c r="F65" i="4"/>
  <c r="G65" i="4"/>
  <c r="H65" i="4"/>
  <c r="I65" i="4"/>
  <c r="J65" i="4"/>
  <c r="K65" i="4"/>
  <c r="L65" i="4"/>
  <c r="M65" i="4"/>
  <c r="N65" i="4"/>
  <c r="O65" i="4"/>
  <c r="P65" i="4"/>
  <c r="Q65" i="4"/>
  <c r="R65" i="4"/>
  <c r="C66" i="4"/>
  <c r="D66" i="4"/>
  <c r="E66" i="4"/>
  <c r="F66" i="4"/>
  <c r="G66" i="4"/>
  <c r="H66" i="4"/>
  <c r="I66" i="4"/>
  <c r="J66" i="4"/>
  <c r="K66" i="4"/>
  <c r="L66" i="4"/>
  <c r="M66" i="4"/>
  <c r="N66" i="4"/>
  <c r="O66" i="4"/>
  <c r="P66" i="4"/>
  <c r="Q66" i="4"/>
  <c r="R66" i="4"/>
  <c r="C67" i="4"/>
  <c r="D67" i="4"/>
  <c r="E67" i="4"/>
  <c r="F67" i="4"/>
  <c r="G67" i="4"/>
  <c r="H67" i="4"/>
  <c r="I67" i="4"/>
  <c r="J67" i="4"/>
  <c r="K67" i="4"/>
  <c r="L67" i="4"/>
  <c r="M67" i="4"/>
  <c r="N67" i="4"/>
  <c r="O67" i="4"/>
  <c r="P67" i="4"/>
  <c r="Q67" i="4"/>
  <c r="R67" i="4"/>
  <c r="C68" i="4"/>
  <c r="D68" i="4"/>
  <c r="E68" i="4"/>
  <c r="F68" i="4"/>
  <c r="G68" i="4"/>
  <c r="H68" i="4"/>
  <c r="I68" i="4"/>
  <c r="J68" i="4"/>
  <c r="K68" i="4"/>
  <c r="L68" i="4"/>
  <c r="M68" i="4"/>
  <c r="N68" i="4"/>
  <c r="O68" i="4"/>
  <c r="P68" i="4"/>
  <c r="Q68" i="4"/>
  <c r="R68" i="4"/>
  <c r="C69" i="4"/>
  <c r="D69" i="4"/>
  <c r="E69" i="4"/>
  <c r="F69" i="4"/>
  <c r="G69" i="4"/>
  <c r="H69" i="4"/>
  <c r="I69" i="4"/>
  <c r="J69" i="4"/>
  <c r="K69" i="4"/>
  <c r="L69" i="4"/>
  <c r="M69" i="4"/>
  <c r="N69" i="4"/>
  <c r="O69" i="4"/>
  <c r="P69" i="4"/>
  <c r="Q69" i="4"/>
  <c r="R69" i="4"/>
  <c r="C70" i="4"/>
  <c r="D70" i="4"/>
  <c r="E70" i="4"/>
  <c r="F70" i="4"/>
  <c r="G70" i="4"/>
  <c r="H70" i="4"/>
  <c r="I70" i="4"/>
  <c r="J70" i="4"/>
  <c r="K70" i="4"/>
  <c r="L70" i="4"/>
  <c r="M70" i="4"/>
  <c r="N70" i="4"/>
  <c r="O70" i="4"/>
  <c r="P70" i="4"/>
  <c r="Q70" i="4"/>
  <c r="R70" i="4"/>
  <c r="C71" i="4"/>
  <c r="D71" i="4"/>
  <c r="E71" i="4"/>
  <c r="F71" i="4"/>
  <c r="G71" i="4"/>
  <c r="H71" i="4"/>
  <c r="I71" i="4"/>
  <c r="J71" i="4"/>
  <c r="K71" i="4"/>
  <c r="L71" i="4"/>
  <c r="M71" i="4"/>
  <c r="N71" i="4"/>
  <c r="O71" i="4"/>
  <c r="P71" i="4"/>
  <c r="Q71" i="4"/>
  <c r="R71" i="4"/>
  <c r="C72" i="4"/>
  <c r="D72" i="4"/>
  <c r="E72" i="4"/>
  <c r="F72" i="4"/>
  <c r="G72" i="4"/>
  <c r="H72" i="4"/>
  <c r="I72" i="4"/>
  <c r="J72" i="4"/>
  <c r="K72" i="4"/>
  <c r="L72" i="4"/>
  <c r="M72" i="4"/>
  <c r="N72" i="4"/>
  <c r="O72" i="4"/>
  <c r="P72" i="4"/>
  <c r="Q72" i="4"/>
  <c r="R72" i="4"/>
  <c r="C73" i="4"/>
  <c r="D73" i="4"/>
  <c r="E73" i="4"/>
  <c r="F73" i="4"/>
  <c r="G73" i="4"/>
  <c r="H73" i="4"/>
  <c r="I73" i="4"/>
  <c r="J73" i="4"/>
  <c r="K73" i="4"/>
  <c r="L73" i="4"/>
  <c r="M73" i="4"/>
  <c r="N73" i="4"/>
  <c r="O73" i="4"/>
  <c r="P73" i="4"/>
  <c r="Q73" i="4"/>
  <c r="R73" i="4"/>
  <c r="C74" i="4"/>
  <c r="D74" i="4"/>
  <c r="E74" i="4"/>
  <c r="F74" i="4"/>
  <c r="G74" i="4"/>
  <c r="H74" i="4"/>
  <c r="I74" i="4"/>
  <c r="J74" i="4"/>
  <c r="K74" i="4"/>
  <c r="L74" i="4"/>
  <c r="M74" i="4"/>
  <c r="N74" i="4"/>
  <c r="O74" i="4"/>
  <c r="P74" i="4"/>
  <c r="Q74" i="4"/>
  <c r="R74" i="4"/>
  <c r="C75" i="4"/>
  <c r="D75" i="4"/>
  <c r="E75" i="4"/>
  <c r="F75" i="4"/>
  <c r="G75" i="4"/>
  <c r="H75" i="4"/>
  <c r="I75" i="4"/>
  <c r="J75" i="4"/>
  <c r="K75" i="4"/>
  <c r="L75" i="4"/>
  <c r="M75" i="4"/>
  <c r="N75" i="4"/>
  <c r="O75" i="4"/>
  <c r="P75" i="4"/>
  <c r="Q75" i="4"/>
  <c r="R75" i="4"/>
  <c r="C76" i="4"/>
  <c r="D76" i="4"/>
  <c r="E76" i="4"/>
  <c r="F76" i="4"/>
  <c r="G76" i="4"/>
  <c r="H76" i="4"/>
  <c r="I76" i="4"/>
  <c r="J76" i="4"/>
  <c r="K76" i="4"/>
  <c r="L76" i="4"/>
  <c r="M76" i="4"/>
  <c r="N76" i="4"/>
  <c r="O76" i="4"/>
  <c r="P76" i="4"/>
  <c r="Q76" i="4"/>
  <c r="R76" i="4"/>
  <c r="C77" i="4"/>
  <c r="D77" i="4"/>
  <c r="E77" i="4"/>
  <c r="F77" i="4"/>
  <c r="G77" i="4"/>
  <c r="H77" i="4"/>
  <c r="I77" i="4"/>
  <c r="J77" i="4"/>
  <c r="K77" i="4"/>
  <c r="L77" i="4"/>
  <c r="M77" i="4"/>
  <c r="N77" i="4"/>
  <c r="O77" i="4"/>
  <c r="P77" i="4"/>
  <c r="Q77" i="4"/>
  <c r="R77" i="4"/>
  <c r="C78" i="4"/>
  <c r="D78" i="4"/>
  <c r="E78" i="4"/>
  <c r="F78" i="4"/>
  <c r="G78" i="4"/>
  <c r="H78" i="4"/>
  <c r="I78" i="4"/>
  <c r="J78" i="4"/>
  <c r="K78" i="4"/>
  <c r="L78" i="4"/>
  <c r="M78" i="4"/>
  <c r="N78" i="4"/>
  <c r="O78" i="4"/>
  <c r="P78" i="4"/>
  <c r="Q78" i="4"/>
  <c r="R78" i="4"/>
  <c r="C79" i="4"/>
  <c r="D79" i="4"/>
  <c r="E79" i="4"/>
  <c r="F79" i="4"/>
  <c r="G79" i="4"/>
  <c r="H79" i="4"/>
  <c r="I79" i="4"/>
  <c r="J79" i="4"/>
  <c r="K79" i="4"/>
  <c r="L79" i="4"/>
  <c r="M79" i="4"/>
  <c r="N79" i="4"/>
  <c r="O79" i="4"/>
  <c r="P79" i="4"/>
  <c r="Q79" i="4"/>
  <c r="R79" i="4"/>
  <c r="C80" i="4"/>
  <c r="D80" i="4"/>
  <c r="E80" i="4"/>
  <c r="F80" i="4"/>
  <c r="G80" i="4"/>
  <c r="H80" i="4"/>
  <c r="I80" i="4"/>
  <c r="J80" i="4"/>
  <c r="K80" i="4"/>
  <c r="L80" i="4"/>
  <c r="M80" i="4"/>
  <c r="N80" i="4"/>
  <c r="O80" i="4"/>
  <c r="P80" i="4"/>
  <c r="Q80" i="4"/>
  <c r="R80" i="4"/>
  <c r="C81" i="4"/>
  <c r="D81" i="4"/>
  <c r="E81" i="4"/>
  <c r="F81" i="4"/>
  <c r="G81" i="4"/>
  <c r="H81" i="4"/>
  <c r="I81" i="4"/>
  <c r="J81" i="4"/>
  <c r="K81" i="4"/>
  <c r="L81" i="4"/>
  <c r="M81" i="4"/>
  <c r="N81" i="4"/>
  <c r="O81" i="4"/>
  <c r="P81" i="4"/>
  <c r="Q81" i="4"/>
  <c r="R81" i="4"/>
  <c r="C82" i="4"/>
  <c r="D82" i="4"/>
  <c r="E82" i="4"/>
  <c r="F82" i="4"/>
  <c r="G82" i="4"/>
  <c r="H82" i="4"/>
  <c r="I82" i="4"/>
  <c r="J82" i="4"/>
  <c r="K82" i="4"/>
  <c r="L82" i="4"/>
  <c r="M82" i="4"/>
  <c r="N82" i="4"/>
  <c r="O82" i="4"/>
  <c r="P82" i="4"/>
  <c r="Q82" i="4"/>
  <c r="R82" i="4"/>
  <c r="C83" i="4"/>
  <c r="D83" i="4"/>
  <c r="E83" i="4"/>
  <c r="F83" i="4"/>
  <c r="G83" i="4"/>
  <c r="H83" i="4"/>
  <c r="I83" i="4"/>
  <c r="J83" i="4"/>
  <c r="K83" i="4"/>
  <c r="L83" i="4"/>
  <c r="M83" i="4"/>
  <c r="N83" i="4"/>
  <c r="O83" i="4"/>
  <c r="P83" i="4"/>
  <c r="Q83" i="4"/>
  <c r="R83" i="4"/>
  <c r="C84" i="4"/>
  <c r="D84" i="4"/>
  <c r="E84" i="4"/>
  <c r="F84" i="4"/>
  <c r="G84" i="4"/>
  <c r="H84" i="4"/>
  <c r="I84" i="4"/>
  <c r="J84" i="4"/>
  <c r="K84" i="4"/>
  <c r="L84" i="4"/>
  <c r="M84" i="4"/>
  <c r="N84" i="4"/>
  <c r="O84" i="4"/>
  <c r="P84" i="4"/>
  <c r="Q84" i="4"/>
  <c r="R84" i="4"/>
  <c r="C85" i="4"/>
  <c r="D85" i="4"/>
  <c r="E85" i="4"/>
  <c r="F85" i="4"/>
  <c r="G85" i="4"/>
  <c r="H85" i="4"/>
  <c r="I85" i="4"/>
  <c r="J85" i="4"/>
  <c r="K85" i="4"/>
  <c r="L85" i="4"/>
  <c r="M85" i="4"/>
  <c r="N85" i="4"/>
  <c r="O85" i="4"/>
  <c r="P85" i="4"/>
  <c r="Q85" i="4"/>
  <c r="R85" i="4"/>
  <c r="C86" i="4"/>
  <c r="D86" i="4"/>
  <c r="E86" i="4"/>
  <c r="F86" i="4"/>
  <c r="G86" i="4"/>
  <c r="H86" i="4"/>
  <c r="I86" i="4"/>
  <c r="J86" i="4"/>
  <c r="K86" i="4"/>
  <c r="L86" i="4"/>
  <c r="M86" i="4"/>
  <c r="N86" i="4"/>
  <c r="O86" i="4"/>
  <c r="P86" i="4"/>
  <c r="Q86" i="4"/>
  <c r="R86" i="4"/>
  <c r="C87" i="4"/>
  <c r="D87" i="4"/>
  <c r="E87" i="4"/>
  <c r="F87" i="4"/>
  <c r="G87" i="4"/>
  <c r="H87" i="4"/>
  <c r="I87" i="4"/>
  <c r="J87" i="4"/>
  <c r="K87" i="4"/>
  <c r="L87" i="4"/>
  <c r="M87" i="4"/>
  <c r="N87" i="4"/>
  <c r="O87" i="4"/>
  <c r="P87" i="4"/>
  <c r="Q87" i="4"/>
  <c r="R87" i="4"/>
  <c r="C88" i="4"/>
  <c r="D88" i="4"/>
  <c r="E88" i="4"/>
  <c r="F88" i="4"/>
  <c r="G88" i="4"/>
  <c r="H88" i="4"/>
  <c r="I88" i="4"/>
  <c r="J88" i="4"/>
  <c r="K88" i="4"/>
  <c r="L88" i="4"/>
  <c r="M88" i="4"/>
  <c r="N88" i="4"/>
  <c r="O88" i="4"/>
  <c r="P88" i="4"/>
  <c r="Q88" i="4"/>
  <c r="R88" i="4"/>
  <c r="C89" i="4"/>
  <c r="D89" i="4"/>
  <c r="E89" i="4"/>
  <c r="F89" i="4"/>
  <c r="G89" i="4"/>
  <c r="H89" i="4"/>
  <c r="I89" i="4"/>
  <c r="J89" i="4"/>
  <c r="K89" i="4"/>
  <c r="L89" i="4"/>
  <c r="M89" i="4"/>
  <c r="N89" i="4"/>
  <c r="O89" i="4"/>
  <c r="P89" i="4"/>
  <c r="Q89" i="4"/>
  <c r="R89" i="4"/>
  <c r="C90" i="4"/>
  <c r="D90" i="4"/>
  <c r="E90" i="4"/>
  <c r="F90" i="4"/>
  <c r="G90" i="4"/>
  <c r="H90" i="4"/>
  <c r="I90" i="4"/>
  <c r="J90" i="4"/>
  <c r="K90" i="4"/>
  <c r="L90" i="4"/>
  <c r="M90" i="4"/>
  <c r="N90" i="4"/>
  <c r="O90" i="4"/>
  <c r="P90" i="4"/>
  <c r="Q90" i="4"/>
  <c r="R90" i="4"/>
  <c r="C91" i="4"/>
  <c r="D91" i="4"/>
  <c r="E91" i="4"/>
  <c r="F91" i="4"/>
  <c r="G91" i="4"/>
  <c r="H91" i="4"/>
  <c r="I91" i="4"/>
  <c r="J91" i="4"/>
  <c r="K91" i="4"/>
  <c r="L91" i="4"/>
  <c r="M91" i="4"/>
  <c r="N91" i="4"/>
  <c r="O91" i="4"/>
  <c r="P91" i="4"/>
  <c r="Q91" i="4"/>
  <c r="R91" i="4"/>
  <c r="C92" i="4"/>
  <c r="D92" i="4"/>
  <c r="E92" i="4"/>
  <c r="F92" i="4"/>
  <c r="G92" i="4"/>
  <c r="H92" i="4"/>
  <c r="I92" i="4"/>
  <c r="J92" i="4"/>
  <c r="K92" i="4"/>
  <c r="L92" i="4"/>
  <c r="M92" i="4"/>
  <c r="N92" i="4"/>
  <c r="O92" i="4"/>
  <c r="P92" i="4"/>
  <c r="Q92" i="4"/>
  <c r="R92" i="4"/>
  <c r="C93" i="4"/>
  <c r="D93" i="4"/>
  <c r="E93" i="4"/>
  <c r="F93" i="4"/>
  <c r="G93" i="4"/>
  <c r="H93" i="4"/>
  <c r="I93" i="4"/>
  <c r="J93" i="4"/>
  <c r="K93" i="4"/>
  <c r="L93" i="4"/>
  <c r="M93" i="4"/>
  <c r="N93" i="4"/>
  <c r="O93" i="4"/>
  <c r="P93" i="4"/>
  <c r="Q93" i="4"/>
  <c r="R93" i="4"/>
  <c r="C94" i="4"/>
  <c r="D94" i="4"/>
  <c r="E94" i="4"/>
  <c r="F94" i="4"/>
  <c r="G94" i="4"/>
  <c r="H94" i="4"/>
  <c r="I94" i="4"/>
  <c r="J94" i="4"/>
  <c r="K94" i="4"/>
  <c r="L94" i="4"/>
  <c r="M94" i="4"/>
  <c r="N94" i="4"/>
  <c r="O94" i="4"/>
  <c r="P94" i="4"/>
  <c r="Q94" i="4"/>
  <c r="R94" i="4"/>
  <c r="C95" i="4"/>
  <c r="D95" i="4"/>
  <c r="E95" i="4"/>
  <c r="F95" i="4"/>
  <c r="G95" i="4"/>
  <c r="H95" i="4"/>
  <c r="I95" i="4"/>
  <c r="J95" i="4"/>
  <c r="K95" i="4"/>
  <c r="L95" i="4"/>
  <c r="M95" i="4"/>
  <c r="N95" i="4"/>
  <c r="O95" i="4"/>
  <c r="P95" i="4"/>
  <c r="Q95" i="4"/>
  <c r="R95" i="4"/>
  <c r="C96" i="4"/>
  <c r="D96" i="4"/>
  <c r="E96" i="4"/>
  <c r="F96" i="4"/>
  <c r="G96" i="4"/>
  <c r="H96" i="4"/>
  <c r="I96" i="4"/>
  <c r="J96" i="4"/>
  <c r="K96" i="4"/>
  <c r="L96" i="4"/>
  <c r="M96" i="4"/>
  <c r="N96" i="4"/>
  <c r="O96" i="4"/>
  <c r="P96" i="4"/>
  <c r="Q96" i="4"/>
  <c r="R96" i="4"/>
  <c r="C97" i="4"/>
  <c r="D97" i="4"/>
  <c r="E97" i="4"/>
  <c r="F97" i="4"/>
  <c r="G97" i="4"/>
  <c r="H97" i="4"/>
  <c r="I97" i="4"/>
  <c r="J97" i="4"/>
  <c r="K97" i="4"/>
  <c r="L97" i="4"/>
  <c r="M97" i="4"/>
  <c r="N97" i="4"/>
  <c r="O97" i="4"/>
  <c r="P97" i="4"/>
  <c r="Q97" i="4"/>
  <c r="R97" i="4"/>
  <c r="C98" i="4"/>
  <c r="D98" i="4"/>
  <c r="E98" i="4"/>
  <c r="F98" i="4"/>
  <c r="G98" i="4"/>
  <c r="H98" i="4"/>
  <c r="I98" i="4"/>
  <c r="J98" i="4"/>
  <c r="K98" i="4"/>
  <c r="L98" i="4"/>
  <c r="M98" i="4"/>
  <c r="N98" i="4"/>
  <c r="O98" i="4"/>
  <c r="P98" i="4"/>
  <c r="Q98" i="4"/>
  <c r="R98" i="4"/>
  <c r="C99" i="4"/>
  <c r="D99" i="4"/>
  <c r="E99" i="4"/>
  <c r="F99" i="4"/>
  <c r="G99" i="4"/>
  <c r="H99" i="4"/>
  <c r="I99" i="4"/>
  <c r="J99" i="4"/>
  <c r="K99" i="4"/>
  <c r="L99" i="4"/>
  <c r="M99" i="4"/>
  <c r="N99" i="4"/>
  <c r="O99" i="4"/>
  <c r="P99" i="4"/>
  <c r="Q99" i="4"/>
  <c r="R99" i="4"/>
  <c r="C100" i="4"/>
  <c r="D100" i="4"/>
  <c r="E100" i="4"/>
  <c r="F100" i="4"/>
  <c r="G100" i="4"/>
  <c r="H100" i="4"/>
  <c r="I100" i="4"/>
  <c r="J100" i="4"/>
  <c r="K100" i="4"/>
  <c r="L100" i="4"/>
  <c r="M100" i="4"/>
  <c r="N100" i="4"/>
  <c r="O100" i="4"/>
  <c r="P100" i="4"/>
  <c r="Q100" i="4"/>
  <c r="R100" i="4"/>
  <c r="C101" i="4"/>
  <c r="D101" i="4"/>
  <c r="E101" i="4"/>
  <c r="F101" i="4"/>
  <c r="G101" i="4"/>
  <c r="H101" i="4"/>
  <c r="I101" i="4"/>
  <c r="J101" i="4"/>
  <c r="K101" i="4"/>
  <c r="L101" i="4"/>
  <c r="M101" i="4"/>
  <c r="N101" i="4"/>
  <c r="O101" i="4"/>
  <c r="P101" i="4"/>
  <c r="Q101" i="4"/>
  <c r="R101" i="4"/>
  <c r="C102" i="4"/>
  <c r="D102" i="4"/>
  <c r="E102" i="4"/>
  <c r="F102" i="4"/>
  <c r="G102" i="4"/>
  <c r="H102" i="4"/>
  <c r="I102" i="4"/>
  <c r="J102" i="4"/>
  <c r="K102" i="4"/>
  <c r="L102" i="4"/>
  <c r="M102" i="4"/>
  <c r="N102" i="4"/>
  <c r="O102" i="4"/>
  <c r="P102" i="4"/>
  <c r="Q102" i="4"/>
  <c r="R102" i="4"/>
  <c r="C103" i="4"/>
  <c r="D103" i="4"/>
  <c r="E103" i="4"/>
  <c r="F103" i="4"/>
  <c r="G103" i="4"/>
  <c r="H103" i="4"/>
  <c r="I103" i="4"/>
  <c r="J103" i="4"/>
  <c r="K103" i="4"/>
  <c r="L103" i="4"/>
  <c r="M103" i="4"/>
  <c r="N103" i="4"/>
  <c r="O103" i="4"/>
  <c r="P103" i="4"/>
  <c r="Q103" i="4"/>
  <c r="R103" i="4"/>
  <c r="C104" i="4"/>
  <c r="D104" i="4"/>
  <c r="E104" i="4"/>
  <c r="F104" i="4"/>
  <c r="G104" i="4"/>
  <c r="H104" i="4"/>
  <c r="I104" i="4"/>
  <c r="J104" i="4"/>
  <c r="K104" i="4"/>
  <c r="L104" i="4"/>
  <c r="M104" i="4"/>
  <c r="N104" i="4"/>
  <c r="O104" i="4"/>
  <c r="P104" i="4"/>
  <c r="Q104" i="4"/>
  <c r="R104" i="4"/>
  <c r="C105" i="4"/>
  <c r="D105" i="4"/>
  <c r="E105" i="4"/>
  <c r="F105" i="4"/>
  <c r="G105" i="4"/>
  <c r="H105" i="4"/>
  <c r="I105" i="4"/>
  <c r="J105" i="4"/>
  <c r="K105" i="4"/>
  <c r="L105" i="4"/>
  <c r="M105" i="4"/>
  <c r="N105" i="4"/>
  <c r="O105" i="4"/>
  <c r="P105" i="4"/>
  <c r="Q105" i="4"/>
  <c r="R105" i="4"/>
  <c r="C106" i="4"/>
  <c r="D106" i="4"/>
  <c r="E106" i="4"/>
  <c r="F106" i="4"/>
  <c r="G106" i="4"/>
  <c r="H106" i="4"/>
  <c r="I106" i="4"/>
  <c r="J106" i="4"/>
  <c r="K106" i="4"/>
  <c r="L106" i="4"/>
  <c r="M106" i="4"/>
  <c r="N106" i="4"/>
  <c r="O106" i="4"/>
  <c r="P106" i="4"/>
  <c r="Q106" i="4"/>
  <c r="R106" i="4"/>
  <c r="C107" i="4"/>
  <c r="D107" i="4"/>
  <c r="E107" i="4"/>
  <c r="F107" i="4"/>
  <c r="G107" i="4"/>
  <c r="H107" i="4"/>
  <c r="I107" i="4"/>
  <c r="J107" i="4"/>
  <c r="K107" i="4"/>
  <c r="L107" i="4"/>
  <c r="M107" i="4"/>
  <c r="N107" i="4"/>
  <c r="O107" i="4"/>
  <c r="P107" i="4"/>
  <c r="Q107" i="4"/>
  <c r="R107" i="4"/>
  <c r="C108" i="4"/>
  <c r="D108" i="4"/>
  <c r="E108" i="4"/>
  <c r="F108" i="4"/>
  <c r="G108" i="4"/>
  <c r="H108" i="4"/>
  <c r="I108" i="4"/>
  <c r="J108" i="4"/>
  <c r="K108" i="4"/>
  <c r="L108" i="4"/>
  <c r="M108" i="4"/>
  <c r="N108" i="4"/>
  <c r="O108" i="4"/>
  <c r="P108" i="4"/>
  <c r="Q108" i="4"/>
  <c r="R108" i="4"/>
  <c r="C109" i="4"/>
  <c r="D109" i="4"/>
  <c r="E109" i="4"/>
  <c r="F109" i="4"/>
  <c r="G109" i="4"/>
  <c r="H109" i="4"/>
  <c r="I109" i="4"/>
  <c r="J109" i="4"/>
  <c r="K109" i="4"/>
  <c r="L109" i="4"/>
  <c r="M109" i="4"/>
  <c r="N109" i="4"/>
  <c r="O109" i="4"/>
  <c r="P109" i="4"/>
  <c r="Q109" i="4"/>
  <c r="R109" i="4"/>
  <c r="C110" i="4"/>
  <c r="D110" i="4"/>
  <c r="E110" i="4"/>
  <c r="F110" i="4"/>
  <c r="G110" i="4"/>
  <c r="H110" i="4"/>
  <c r="I110" i="4"/>
  <c r="J110" i="4"/>
  <c r="K110" i="4"/>
  <c r="L110" i="4"/>
  <c r="M110" i="4"/>
  <c r="N110" i="4"/>
  <c r="O110" i="4"/>
  <c r="P110" i="4"/>
  <c r="Q110" i="4"/>
  <c r="R110" i="4"/>
  <c r="C111" i="4"/>
  <c r="D111" i="4"/>
  <c r="E111" i="4"/>
  <c r="F111" i="4"/>
  <c r="G111" i="4"/>
  <c r="H111" i="4"/>
  <c r="I111" i="4"/>
  <c r="J111" i="4"/>
  <c r="K111" i="4"/>
  <c r="L111" i="4"/>
  <c r="M111" i="4"/>
  <c r="N111" i="4"/>
  <c r="O111" i="4"/>
  <c r="P111" i="4"/>
  <c r="Q111" i="4"/>
  <c r="R111" i="4"/>
  <c r="C112" i="4"/>
  <c r="D112" i="4"/>
  <c r="E112" i="4"/>
  <c r="F112" i="4"/>
  <c r="G112" i="4"/>
  <c r="H112" i="4"/>
  <c r="I112" i="4"/>
  <c r="J112" i="4"/>
  <c r="K112" i="4"/>
  <c r="L112" i="4"/>
  <c r="M112" i="4"/>
  <c r="N112" i="4"/>
  <c r="O112" i="4"/>
  <c r="P112" i="4"/>
  <c r="Q112" i="4"/>
  <c r="R112" i="4"/>
  <c r="C113" i="4"/>
  <c r="D113" i="4"/>
  <c r="E113" i="4"/>
  <c r="F113" i="4"/>
  <c r="G113" i="4"/>
  <c r="H113" i="4"/>
  <c r="I113" i="4"/>
  <c r="J113" i="4"/>
  <c r="K113" i="4"/>
  <c r="L113" i="4"/>
  <c r="M113" i="4"/>
  <c r="N113" i="4"/>
  <c r="O113" i="4"/>
  <c r="P113" i="4"/>
  <c r="Q113" i="4"/>
  <c r="R113" i="4"/>
  <c r="C114" i="4"/>
  <c r="D114" i="4"/>
  <c r="E114" i="4"/>
  <c r="F114" i="4"/>
  <c r="G114" i="4"/>
  <c r="H114" i="4"/>
  <c r="I114" i="4"/>
  <c r="J114" i="4"/>
  <c r="K114" i="4"/>
  <c r="L114" i="4"/>
  <c r="M114" i="4"/>
  <c r="N114" i="4"/>
  <c r="O114" i="4"/>
  <c r="P114" i="4"/>
  <c r="Q114" i="4"/>
  <c r="R114" i="4"/>
  <c r="C115" i="4"/>
  <c r="D115" i="4"/>
  <c r="E115" i="4"/>
  <c r="F115" i="4"/>
  <c r="G115" i="4"/>
  <c r="H115" i="4"/>
  <c r="I115" i="4"/>
  <c r="J115" i="4"/>
  <c r="K115" i="4"/>
  <c r="L115" i="4"/>
  <c r="M115" i="4"/>
  <c r="N115" i="4"/>
  <c r="O115" i="4"/>
  <c r="P115" i="4"/>
  <c r="Q115" i="4"/>
  <c r="R115" i="4"/>
  <c r="C116" i="4"/>
  <c r="D116" i="4"/>
  <c r="E116" i="4"/>
  <c r="F116" i="4"/>
  <c r="G116" i="4"/>
  <c r="H116" i="4"/>
  <c r="I116" i="4"/>
  <c r="J116" i="4"/>
  <c r="K116" i="4"/>
  <c r="L116" i="4"/>
  <c r="M116" i="4"/>
  <c r="N116" i="4"/>
  <c r="O116" i="4"/>
  <c r="P116" i="4"/>
  <c r="Q116" i="4"/>
  <c r="R116" i="4"/>
  <c r="C117" i="4"/>
  <c r="D117" i="4"/>
  <c r="E117" i="4"/>
  <c r="F117" i="4"/>
  <c r="G117" i="4"/>
  <c r="H117" i="4"/>
  <c r="I117" i="4"/>
  <c r="J117" i="4"/>
  <c r="K117" i="4"/>
  <c r="L117" i="4"/>
  <c r="M117" i="4"/>
  <c r="N117" i="4"/>
  <c r="O117" i="4"/>
  <c r="P117" i="4"/>
  <c r="Q117" i="4"/>
  <c r="R117" i="4"/>
  <c r="C118" i="4"/>
  <c r="D118" i="4"/>
  <c r="E118" i="4"/>
  <c r="F118" i="4"/>
  <c r="G118" i="4"/>
  <c r="H118" i="4"/>
  <c r="I118" i="4"/>
  <c r="J118" i="4"/>
  <c r="K118" i="4"/>
  <c r="L118" i="4"/>
  <c r="M118" i="4"/>
  <c r="N118" i="4"/>
  <c r="O118" i="4"/>
  <c r="P118" i="4"/>
  <c r="Q118" i="4"/>
  <c r="R118" i="4"/>
  <c r="C119" i="4"/>
  <c r="D119" i="4"/>
  <c r="E119" i="4"/>
  <c r="F119" i="4"/>
  <c r="G119" i="4"/>
  <c r="H119" i="4"/>
  <c r="I119" i="4"/>
  <c r="J119" i="4"/>
  <c r="K119" i="4"/>
  <c r="L119" i="4"/>
  <c r="M119" i="4"/>
  <c r="N119" i="4"/>
  <c r="O119" i="4"/>
  <c r="P119" i="4"/>
  <c r="Q119" i="4"/>
  <c r="R119" i="4"/>
  <c r="C120" i="4"/>
  <c r="D120" i="4"/>
  <c r="E120" i="4"/>
  <c r="F120" i="4"/>
  <c r="G120" i="4"/>
  <c r="H120" i="4"/>
  <c r="I120" i="4"/>
  <c r="J120" i="4"/>
  <c r="K120" i="4"/>
  <c r="L120" i="4"/>
  <c r="M120" i="4"/>
  <c r="N120" i="4"/>
  <c r="O120" i="4"/>
  <c r="P120" i="4"/>
  <c r="Q120" i="4"/>
  <c r="R120" i="4"/>
  <c r="C121" i="4"/>
  <c r="D121" i="4"/>
  <c r="E121" i="4"/>
  <c r="F121" i="4"/>
  <c r="G121" i="4"/>
  <c r="H121" i="4"/>
  <c r="I121" i="4"/>
  <c r="J121" i="4"/>
  <c r="K121" i="4"/>
  <c r="L121" i="4"/>
  <c r="M121" i="4"/>
  <c r="N121" i="4"/>
  <c r="O121" i="4"/>
  <c r="P121" i="4"/>
  <c r="Q121" i="4"/>
  <c r="R121" i="4"/>
  <c r="C122" i="4"/>
  <c r="D122" i="4"/>
  <c r="E122" i="4"/>
  <c r="F122" i="4"/>
  <c r="G122" i="4"/>
  <c r="H122" i="4"/>
  <c r="I122" i="4"/>
  <c r="J122" i="4"/>
  <c r="K122" i="4"/>
  <c r="L122" i="4"/>
  <c r="M122" i="4"/>
  <c r="N122" i="4"/>
  <c r="O122" i="4"/>
  <c r="P122" i="4"/>
  <c r="Q122" i="4"/>
  <c r="R122" i="4"/>
  <c r="C123" i="4"/>
  <c r="D123" i="4"/>
  <c r="E123" i="4"/>
  <c r="F123" i="4"/>
  <c r="G123" i="4"/>
  <c r="H123" i="4"/>
  <c r="I123" i="4"/>
  <c r="J123" i="4"/>
  <c r="K123" i="4"/>
  <c r="L123" i="4"/>
  <c r="M123" i="4"/>
  <c r="N123" i="4"/>
  <c r="O123" i="4"/>
  <c r="P123" i="4"/>
  <c r="Q123" i="4"/>
  <c r="R123" i="4"/>
  <c r="C124" i="4"/>
  <c r="D124" i="4"/>
  <c r="E124" i="4"/>
  <c r="F124" i="4"/>
  <c r="G124" i="4"/>
  <c r="H124" i="4"/>
  <c r="I124" i="4"/>
  <c r="J124" i="4"/>
  <c r="K124" i="4"/>
  <c r="L124" i="4"/>
  <c r="M124" i="4"/>
  <c r="N124" i="4"/>
  <c r="O124" i="4"/>
  <c r="P124" i="4"/>
  <c r="Q124" i="4"/>
  <c r="R124" i="4"/>
  <c r="C125" i="4"/>
  <c r="D125" i="4"/>
  <c r="E125" i="4"/>
  <c r="F125" i="4"/>
  <c r="G125" i="4"/>
  <c r="H125" i="4"/>
  <c r="I125" i="4"/>
  <c r="J125" i="4"/>
  <c r="K125" i="4"/>
  <c r="L125" i="4"/>
  <c r="M125" i="4"/>
  <c r="N125" i="4"/>
  <c r="O125" i="4"/>
  <c r="P125" i="4"/>
  <c r="Q125" i="4"/>
  <c r="R125" i="4"/>
  <c r="C126" i="4"/>
  <c r="D126" i="4"/>
  <c r="E126" i="4"/>
  <c r="F126" i="4"/>
  <c r="G126" i="4"/>
  <c r="H126" i="4"/>
  <c r="I126" i="4"/>
  <c r="J126" i="4"/>
  <c r="K126" i="4"/>
  <c r="L126" i="4"/>
  <c r="M126" i="4"/>
  <c r="N126" i="4"/>
  <c r="O126" i="4"/>
  <c r="P126" i="4"/>
  <c r="Q126" i="4"/>
  <c r="R126" i="4"/>
  <c r="C127" i="4"/>
  <c r="D127" i="4"/>
  <c r="E127" i="4"/>
  <c r="F127" i="4"/>
  <c r="G127" i="4"/>
  <c r="H127" i="4"/>
  <c r="I127" i="4"/>
  <c r="J127" i="4"/>
  <c r="K127" i="4"/>
  <c r="L127" i="4"/>
  <c r="M127" i="4"/>
  <c r="N127" i="4"/>
  <c r="O127" i="4"/>
  <c r="P127" i="4"/>
  <c r="Q127" i="4"/>
  <c r="R127" i="4"/>
  <c r="C128" i="4"/>
  <c r="D128" i="4"/>
  <c r="E128" i="4"/>
  <c r="F128" i="4"/>
  <c r="G128" i="4"/>
  <c r="H128" i="4"/>
  <c r="I128" i="4"/>
  <c r="J128" i="4"/>
  <c r="K128" i="4"/>
  <c r="L128" i="4"/>
  <c r="M128" i="4"/>
  <c r="N128" i="4"/>
  <c r="O128" i="4"/>
  <c r="P128" i="4"/>
  <c r="Q128" i="4"/>
  <c r="R128" i="4"/>
  <c r="C129" i="4"/>
  <c r="D129" i="4"/>
  <c r="E129" i="4"/>
  <c r="F129" i="4"/>
  <c r="G129" i="4"/>
  <c r="H129" i="4"/>
  <c r="I129" i="4"/>
  <c r="J129" i="4"/>
  <c r="K129" i="4"/>
  <c r="L129" i="4"/>
  <c r="M129" i="4"/>
  <c r="N129" i="4"/>
  <c r="O129" i="4"/>
  <c r="P129" i="4"/>
  <c r="Q129" i="4"/>
  <c r="R129" i="4"/>
  <c r="C130" i="4"/>
  <c r="D130" i="4"/>
  <c r="E130" i="4"/>
  <c r="F130" i="4"/>
  <c r="G130" i="4"/>
  <c r="H130" i="4"/>
  <c r="I130" i="4"/>
  <c r="J130" i="4"/>
  <c r="K130" i="4"/>
  <c r="L130" i="4"/>
  <c r="M130" i="4"/>
  <c r="N130" i="4"/>
  <c r="O130" i="4"/>
  <c r="P130" i="4"/>
  <c r="Q130" i="4"/>
  <c r="R130" i="4"/>
  <c r="C131" i="4"/>
  <c r="D131" i="4"/>
  <c r="E131" i="4"/>
  <c r="F131" i="4"/>
  <c r="G131" i="4"/>
  <c r="H131" i="4"/>
  <c r="I131" i="4"/>
  <c r="J131" i="4"/>
  <c r="K131" i="4"/>
  <c r="L131" i="4"/>
  <c r="M131" i="4"/>
  <c r="N131" i="4"/>
  <c r="O131" i="4"/>
  <c r="P131" i="4"/>
  <c r="Q131" i="4"/>
  <c r="R131" i="4"/>
  <c r="C132" i="4"/>
  <c r="D132" i="4"/>
  <c r="E132" i="4"/>
  <c r="F132" i="4"/>
  <c r="G132" i="4"/>
  <c r="H132" i="4"/>
  <c r="I132" i="4"/>
  <c r="J132" i="4"/>
  <c r="K132" i="4"/>
  <c r="L132" i="4"/>
  <c r="M132" i="4"/>
  <c r="N132" i="4"/>
  <c r="O132" i="4"/>
  <c r="P132" i="4"/>
  <c r="Q132" i="4"/>
  <c r="R132" i="4"/>
  <c r="C133" i="4"/>
  <c r="D133" i="4"/>
  <c r="E133" i="4"/>
  <c r="F133" i="4"/>
  <c r="G133" i="4"/>
  <c r="H133" i="4"/>
  <c r="I133" i="4"/>
  <c r="J133" i="4"/>
  <c r="K133" i="4"/>
  <c r="L133" i="4"/>
  <c r="M133" i="4"/>
  <c r="N133" i="4"/>
  <c r="O133" i="4"/>
  <c r="P133" i="4"/>
  <c r="Q133" i="4"/>
  <c r="R133" i="4"/>
  <c r="C134" i="4"/>
  <c r="D134" i="4"/>
  <c r="E134" i="4"/>
  <c r="F134" i="4"/>
  <c r="G134" i="4"/>
  <c r="H134" i="4"/>
  <c r="I134" i="4"/>
  <c r="J134" i="4"/>
  <c r="K134" i="4"/>
  <c r="L134" i="4"/>
  <c r="M134" i="4"/>
  <c r="N134" i="4"/>
  <c r="O134" i="4"/>
  <c r="P134" i="4"/>
  <c r="Q134" i="4"/>
  <c r="R134" i="4"/>
  <c r="C135" i="4"/>
  <c r="D135" i="4"/>
  <c r="E135" i="4"/>
  <c r="F135" i="4"/>
  <c r="G135" i="4"/>
  <c r="H135" i="4"/>
  <c r="I135" i="4"/>
  <c r="J135" i="4"/>
  <c r="K135" i="4"/>
  <c r="L135" i="4"/>
  <c r="M135" i="4"/>
  <c r="N135" i="4"/>
  <c r="O135" i="4"/>
  <c r="P135" i="4"/>
  <c r="Q135" i="4"/>
  <c r="R135" i="4"/>
  <c r="C136" i="4"/>
  <c r="D136" i="4"/>
  <c r="E136" i="4"/>
  <c r="F136" i="4"/>
  <c r="G136" i="4"/>
  <c r="H136" i="4"/>
  <c r="I136" i="4"/>
  <c r="J136" i="4"/>
  <c r="K136" i="4"/>
  <c r="L136" i="4"/>
  <c r="M136" i="4"/>
  <c r="N136" i="4"/>
  <c r="O136" i="4"/>
  <c r="P136" i="4"/>
  <c r="Q136" i="4"/>
  <c r="R136" i="4"/>
  <c r="C137" i="4"/>
  <c r="D137" i="4"/>
  <c r="E137" i="4"/>
  <c r="F137" i="4"/>
  <c r="G137" i="4"/>
  <c r="H137" i="4"/>
  <c r="I137" i="4"/>
  <c r="J137" i="4"/>
  <c r="K137" i="4"/>
  <c r="L137" i="4"/>
  <c r="M137" i="4"/>
  <c r="N137" i="4"/>
  <c r="O137" i="4"/>
  <c r="P137" i="4"/>
  <c r="Q137" i="4"/>
  <c r="R137" i="4"/>
  <c r="C138" i="4"/>
  <c r="D138" i="4"/>
  <c r="E138" i="4"/>
  <c r="F138" i="4"/>
  <c r="G138" i="4"/>
  <c r="H138" i="4"/>
  <c r="I138" i="4"/>
  <c r="J138" i="4"/>
  <c r="K138" i="4"/>
  <c r="L138" i="4"/>
  <c r="M138" i="4"/>
  <c r="N138" i="4"/>
  <c r="O138" i="4"/>
  <c r="P138" i="4"/>
  <c r="Q138" i="4"/>
  <c r="R138" i="4"/>
  <c r="C139" i="4"/>
  <c r="D139" i="4"/>
  <c r="E139" i="4"/>
  <c r="F139" i="4"/>
  <c r="G139" i="4"/>
  <c r="H139" i="4"/>
  <c r="I139" i="4"/>
  <c r="J139" i="4"/>
  <c r="K139" i="4"/>
  <c r="L139" i="4"/>
  <c r="M139" i="4"/>
  <c r="N139" i="4"/>
  <c r="O139" i="4"/>
  <c r="P139" i="4"/>
  <c r="Q139" i="4"/>
  <c r="R139" i="4"/>
  <c r="C140" i="4"/>
  <c r="D140" i="4"/>
  <c r="E140" i="4"/>
  <c r="F140" i="4"/>
  <c r="G140" i="4"/>
  <c r="H140" i="4"/>
  <c r="I140" i="4"/>
  <c r="J140" i="4"/>
  <c r="K140" i="4"/>
  <c r="L140" i="4"/>
  <c r="M140" i="4"/>
  <c r="N140" i="4"/>
  <c r="O140" i="4"/>
  <c r="P140" i="4"/>
  <c r="Q140" i="4"/>
  <c r="R140" i="4"/>
  <c r="C141" i="4"/>
  <c r="D141" i="4"/>
  <c r="E141" i="4"/>
  <c r="F141" i="4"/>
  <c r="G141" i="4"/>
  <c r="H141" i="4"/>
  <c r="I141" i="4"/>
  <c r="J141" i="4"/>
  <c r="K141" i="4"/>
  <c r="L141" i="4"/>
  <c r="M141" i="4"/>
  <c r="N141" i="4"/>
  <c r="O141" i="4"/>
  <c r="P141" i="4"/>
  <c r="Q141" i="4"/>
  <c r="R141" i="4"/>
  <c r="C142" i="4"/>
  <c r="D142" i="4"/>
  <c r="E142" i="4"/>
  <c r="F142" i="4"/>
  <c r="G142" i="4"/>
  <c r="H142" i="4"/>
  <c r="I142" i="4"/>
  <c r="J142" i="4"/>
  <c r="K142" i="4"/>
  <c r="L142" i="4"/>
  <c r="M142" i="4"/>
  <c r="N142" i="4"/>
  <c r="O142" i="4"/>
  <c r="P142" i="4"/>
  <c r="Q142" i="4"/>
  <c r="R142" i="4"/>
  <c r="C143" i="4"/>
  <c r="D143" i="4"/>
  <c r="E143" i="4"/>
  <c r="F143" i="4"/>
  <c r="G143" i="4"/>
  <c r="H143" i="4"/>
  <c r="I143" i="4"/>
  <c r="J143" i="4"/>
  <c r="K143" i="4"/>
  <c r="L143" i="4"/>
  <c r="M143" i="4"/>
  <c r="N143" i="4"/>
  <c r="O143" i="4"/>
  <c r="P143" i="4"/>
  <c r="Q143" i="4"/>
  <c r="R143" i="4"/>
  <c r="C144" i="4"/>
  <c r="D144" i="4"/>
  <c r="E144" i="4"/>
  <c r="F144" i="4"/>
  <c r="G144" i="4"/>
  <c r="H144" i="4"/>
  <c r="I144" i="4"/>
  <c r="J144" i="4"/>
  <c r="K144" i="4"/>
  <c r="L144" i="4"/>
  <c r="M144" i="4"/>
  <c r="N144" i="4"/>
  <c r="O144" i="4"/>
  <c r="P144" i="4"/>
  <c r="Q144" i="4"/>
  <c r="R144" i="4"/>
  <c r="C145" i="4"/>
  <c r="D145" i="4"/>
  <c r="E145" i="4"/>
  <c r="F145" i="4"/>
  <c r="G145" i="4"/>
  <c r="H145" i="4"/>
  <c r="I145" i="4"/>
  <c r="J145" i="4"/>
  <c r="K145" i="4"/>
  <c r="L145" i="4"/>
  <c r="M145" i="4"/>
  <c r="N145" i="4"/>
  <c r="O145" i="4"/>
  <c r="P145" i="4"/>
  <c r="Q145" i="4"/>
  <c r="R145" i="4"/>
  <c r="C146" i="4"/>
  <c r="D146" i="4"/>
  <c r="E146" i="4"/>
  <c r="F146" i="4"/>
  <c r="G146" i="4"/>
  <c r="H146" i="4"/>
  <c r="I146" i="4"/>
  <c r="J146" i="4"/>
  <c r="K146" i="4"/>
  <c r="L146" i="4"/>
  <c r="M146" i="4"/>
  <c r="N146" i="4"/>
  <c r="O146" i="4"/>
  <c r="P146" i="4"/>
  <c r="Q146" i="4"/>
  <c r="R146" i="4"/>
  <c r="C147" i="4"/>
  <c r="D147" i="4"/>
  <c r="E147" i="4"/>
  <c r="F147" i="4"/>
  <c r="G147" i="4"/>
  <c r="H147" i="4"/>
  <c r="I147" i="4"/>
  <c r="J147" i="4"/>
  <c r="K147" i="4"/>
  <c r="L147" i="4"/>
  <c r="M147" i="4"/>
  <c r="N147" i="4"/>
  <c r="O147" i="4"/>
  <c r="P147" i="4"/>
  <c r="Q147" i="4"/>
  <c r="R147" i="4"/>
  <c r="C148" i="4"/>
  <c r="D148" i="4"/>
  <c r="E148" i="4"/>
  <c r="F148" i="4"/>
  <c r="G148" i="4"/>
  <c r="H148" i="4"/>
  <c r="I148" i="4"/>
  <c r="J148" i="4"/>
  <c r="K148" i="4"/>
  <c r="L148" i="4"/>
  <c r="M148" i="4"/>
  <c r="N148" i="4"/>
  <c r="O148" i="4"/>
  <c r="P148" i="4"/>
  <c r="Q148" i="4"/>
  <c r="R148" i="4"/>
  <c r="C149" i="4"/>
  <c r="D149" i="4"/>
  <c r="E149" i="4"/>
  <c r="F149" i="4"/>
  <c r="G149" i="4"/>
  <c r="H149" i="4"/>
  <c r="I149" i="4"/>
  <c r="J149" i="4"/>
  <c r="K149" i="4"/>
  <c r="L149" i="4"/>
  <c r="M149" i="4"/>
  <c r="N149" i="4"/>
  <c r="O149" i="4"/>
  <c r="P149" i="4"/>
  <c r="Q149" i="4"/>
  <c r="R149" i="4"/>
  <c r="C150" i="4"/>
  <c r="D150" i="4"/>
  <c r="E150" i="4"/>
  <c r="F150" i="4"/>
  <c r="G150" i="4"/>
  <c r="H150" i="4"/>
  <c r="I150" i="4"/>
  <c r="J150" i="4"/>
  <c r="K150" i="4"/>
  <c r="L150" i="4"/>
  <c r="M150" i="4"/>
  <c r="N150" i="4"/>
  <c r="O150" i="4"/>
  <c r="P150" i="4"/>
  <c r="Q150" i="4"/>
  <c r="R150" i="4"/>
  <c r="C151" i="4"/>
  <c r="D151" i="4"/>
  <c r="E151" i="4"/>
  <c r="F151" i="4"/>
  <c r="G151" i="4"/>
  <c r="H151" i="4"/>
  <c r="I151" i="4"/>
  <c r="J151" i="4"/>
  <c r="K151" i="4"/>
  <c r="L151" i="4"/>
  <c r="M151" i="4"/>
  <c r="N151" i="4"/>
  <c r="O151" i="4"/>
  <c r="P151" i="4"/>
  <c r="Q151" i="4"/>
  <c r="R151" i="4"/>
  <c r="C152" i="4"/>
  <c r="D152" i="4"/>
  <c r="E152" i="4"/>
  <c r="F152" i="4"/>
  <c r="G152" i="4"/>
  <c r="H152" i="4"/>
  <c r="I152" i="4"/>
  <c r="J152" i="4"/>
  <c r="K152" i="4"/>
  <c r="L152" i="4"/>
  <c r="M152" i="4"/>
  <c r="N152" i="4"/>
  <c r="O152" i="4"/>
  <c r="P152" i="4"/>
  <c r="Q152" i="4"/>
  <c r="R152" i="4"/>
  <c r="C153" i="4"/>
  <c r="D153" i="4"/>
  <c r="E153" i="4"/>
  <c r="F153" i="4"/>
  <c r="G153" i="4"/>
  <c r="H153" i="4"/>
  <c r="I153" i="4"/>
  <c r="J153" i="4"/>
  <c r="K153" i="4"/>
  <c r="L153" i="4"/>
  <c r="M153" i="4"/>
  <c r="N153" i="4"/>
  <c r="O153" i="4"/>
  <c r="P153" i="4"/>
  <c r="Q153" i="4"/>
  <c r="R153" i="4"/>
  <c r="C154" i="4"/>
  <c r="D154" i="4"/>
  <c r="E154" i="4"/>
  <c r="F154" i="4"/>
  <c r="G154" i="4"/>
  <c r="H154" i="4"/>
  <c r="I154" i="4"/>
  <c r="J154" i="4"/>
  <c r="K154" i="4"/>
  <c r="L154" i="4"/>
  <c r="M154" i="4"/>
  <c r="N154" i="4"/>
  <c r="O154" i="4"/>
  <c r="P154" i="4"/>
  <c r="Q154" i="4"/>
  <c r="R154" i="4"/>
  <c r="C155" i="4"/>
  <c r="D155" i="4"/>
  <c r="E155" i="4"/>
  <c r="F155" i="4"/>
  <c r="G155" i="4"/>
  <c r="H155" i="4"/>
  <c r="I155" i="4"/>
  <c r="J155" i="4"/>
  <c r="K155" i="4"/>
  <c r="L155" i="4"/>
  <c r="M155" i="4"/>
  <c r="N155" i="4"/>
  <c r="O155" i="4"/>
  <c r="P155" i="4"/>
  <c r="Q155" i="4"/>
  <c r="R155" i="4"/>
  <c r="B129" i="4"/>
  <c r="B68" i="4"/>
  <c r="B108" i="4"/>
  <c r="B84" i="4"/>
  <c r="B35" i="4"/>
  <c r="B99" i="4"/>
  <c r="B58" i="4"/>
  <c r="B125" i="4"/>
  <c r="B28" i="4"/>
  <c r="B33" i="4"/>
  <c r="B34" i="4"/>
  <c r="B105" i="4"/>
  <c r="B51" i="4"/>
  <c r="B85" i="4"/>
  <c r="B147" i="4"/>
  <c r="B70" i="4"/>
  <c r="B78" i="4"/>
  <c r="B76" i="4"/>
  <c r="B93" i="4"/>
  <c r="B16" i="4"/>
  <c r="B107" i="4"/>
  <c r="B153" i="4"/>
  <c r="B152" i="4"/>
  <c r="B54" i="4"/>
  <c r="B39" i="4"/>
  <c r="B64" i="4"/>
  <c r="B8" i="4"/>
  <c r="B92" i="4"/>
  <c r="B6" i="4"/>
  <c r="B117" i="4"/>
  <c r="B155" i="4"/>
  <c r="B140" i="4"/>
  <c r="B148" i="4"/>
  <c r="B29" i="4"/>
  <c r="B52" i="4"/>
  <c r="B72" i="4"/>
  <c r="B102" i="4"/>
  <c r="B97" i="4"/>
  <c r="B79" i="4"/>
  <c r="B13" i="4"/>
  <c r="B122" i="4"/>
  <c r="B73" i="4"/>
  <c r="B43" i="4"/>
  <c r="B86" i="4"/>
  <c r="B20" i="4"/>
  <c r="B69" i="4"/>
  <c r="B74" i="4"/>
  <c r="B80" i="4"/>
  <c r="B77" i="4"/>
  <c r="B44" i="4"/>
  <c r="B7" i="4"/>
  <c r="B57" i="4"/>
  <c r="B63" i="4"/>
  <c r="B38" i="4"/>
  <c r="B15" i="4"/>
  <c r="B130" i="4"/>
  <c r="B46" i="4"/>
  <c r="B145" i="4"/>
  <c r="B61" i="4"/>
  <c r="B136" i="4"/>
  <c r="B106" i="4"/>
  <c r="B88" i="4"/>
  <c r="B36" i="4"/>
  <c r="B112" i="4"/>
  <c r="B98" i="4"/>
  <c r="B22" i="4"/>
  <c r="B111" i="4"/>
  <c r="B11" i="4"/>
  <c r="B90" i="4"/>
  <c r="B19" i="4"/>
  <c r="B65" i="4"/>
  <c r="B119" i="4"/>
  <c r="B18" i="4"/>
  <c r="B150" i="4"/>
  <c r="B134" i="4"/>
  <c r="B123" i="4"/>
  <c r="B5" i="4"/>
  <c r="B12" i="4"/>
  <c r="B59" i="4"/>
  <c r="B131" i="4"/>
  <c r="B41" i="4"/>
  <c r="B100" i="4"/>
  <c r="B53" i="4"/>
  <c r="B83" i="4"/>
  <c r="B128" i="4"/>
  <c r="B50" i="4"/>
  <c r="B113" i="4"/>
  <c r="B87" i="4"/>
  <c r="B81" i="4"/>
  <c r="B141" i="4"/>
  <c r="B114" i="4"/>
  <c r="B31" i="4"/>
  <c r="B143" i="4"/>
  <c r="B40" i="4"/>
  <c r="B49" i="4"/>
  <c r="B42" i="4"/>
  <c r="B118" i="4"/>
  <c r="B109" i="4"/>
  <c r="B142" i="4"/>
  <c r="B24" i="4"/>
  <c r="B104" i="4"/>
  <c r="B3" i="4"/>
  <c r="B137" i="4"/>
  <c r="B151" i="4"/>
  <c r="B149" i="4"/>
  <c r="B116" i="4"/>
  <c r="B95" i="4"/>
  <c r="B47" i="4"/>
  <c r="B124" i="4"/>
  <c r="B30" i="4"/>
  <c r="B146" i="4"/>
  <c r="B126" i="4"/>
  <c r="B132" i="4"/>
  <c r="B67" i="4"/>
  <c r="B94" i="4"/>
  <c r="B56" i="4"/>
  <c r="B45" i="4"/>
  <c r="B62" i="4"/>
  <c r="B48" i="4"/>
  <c r="B89" i="4"/>
  <c r="B75" i="4"/>
  <c r="B139" i="4"/>
  <c r="B144" i="4"/>
  <c r="B110" i="4"/>
  <c r="B127" i="4"/>
  <c r="B37" i="4"/>
  <c r="B23" i="4"/>
  <c r="B101" i="4"/>
  <c r="B66" i="4"/>
  <c r="B121" i="4"/>
  <c r="B26" i="4"/>
  <c r="B27" i="4"/>
  <c r="B25" i="4"/>
  <c r="B135" i="4"/>
  <c r="B55" i="4"/>
  <c r="B120" i="4"/>
  <c r="B133" i="4"/>
  <c r="B32" i="4"/>
  <c r="B4" i="4"/>
  <c r="B91" i="4"/>
  <c r="B115" i="4"/>
  <c r="B103" i="4"/>
  <c r="B71" i="4"/>
  <c r="B138" i="4"/>
  <c r="B60" i="4"/>
  <c r="B9" i="4"/>
  <c r="B21" i="4"/>
  <c r="B82" i="4"/>
  <c r="B14" i="4"/>
  <c r="B96" i="4"/>
  <c r="B17" i="4"/>
  <c r="B10" i="4"/>
  <c r="B154" i="4"/>
</calcChain>
</file>

<file path=xl/sharedStrings.xml><?xml version="1.0" encoding="utf-8"?>
<sst xmlns="http://schemas.openxmlformats.org/spreadsheetml/2006/main" count="25047" uniqueCount="575">
  <si>
    <t>Statistical Difference</t>
  </si>
  <si>
    <t>Inland waterways</t>
  </si>
  <si>
    <t>Domestic coastal shipping</t>
  </si>
  <si>
    <t>Domestic Navigation</t>
  </si>
  <si>
    <t>Extra-EU freight aviation</t>
  </si>
  <si>
    <t>Intra-EU freight aviation</t>
  </si>
  <si>
    <t>Extra-EU passenger aviation</t>
  </si>
  <si>
    <t>Intra-EU passenger aviation</t>
  </si>
  <si>
    <t>Aviation</t>
  </si>
  <si>
    <t>Rail transport - Conventional freight transport</t>
  </si>
  <si>
    <t>Rail transport - Metro</t>
  </si>
  <si>
    <t>Rail transport - High speed trains</t>
  </si>
  <si>
    <t>Rail transport - Conventional passenger transport</t>
  </si>
  <si>
    <t>Road transport - Heavy duty vehicles (trucks and lorries)</t>
  </si>
  <si>
    <t>Road transport - Light commercial vehicles</t>
  </si>
  <si>
    <t>Road transport - Buses and coaches</t>
  </si>
  <si>
    <t>Road transport - Private cars</t>
  </si>
  <si>
    <t>Road transport - Powered 2-wheelers</t>
  </si>
  <si>
    <t>Final Energy Consumption - Transport</t>
  </si>
  <si>
    <t>Services: ICT and multimedia</t>
  </si>
  <si>
    <t>Services: Miscellaneous building technologies</t>
  </si>
  <si>
    <t>Services: Commercial refrigeration</t>
  </si>
  <si>
    <t>Services: Building lighting</t>
  </si>
  <si>
    <t>Services: Street lighting</t>
  </si>
  <si>
    <t>Services: Ventilation and others</t>
  </si>
  <si>
    <t>Services: Catering</t>
  </si>
  <si>
    <t>Services: Hot water</t>
  </si>
  <si>
    <t>Services: Space cooling</t>
  </si>
  <si>
    <t>Services: Space heating</t>
  </si>
  <si>
    <t>Services</t>
  </si>
  <si>
    <t>Residential: Other appliances</t>
  </si>
  <si>
    <t>Residential: Household lighting</t>
  </si>
  <si>
    <t>Residential: ICT equipment</t>
  </si>
  <si>
    <t>Residential: TV and multimedia</t>
  </si>
  <si>
    <t>Residential: Dishwashers</t>
  </si>
  <si>
    <t>Residential: Clothes dryers</t>
  </si>
  <si>
    <t>Residential: Washing machines</t>
  </si>
  <si>
    <t>Residential: Refrigerators and freezers</t>
  </si>
  <si>
    <t>Residential: Cooking</t>
  </si>
  <si>
    <t>Residential: Water heating</t>
  </si>
  <si>
    <t>Residential: Space cooling</t>
  </si>
  <si>
    <t>Residential: Space heating</t>
  </si>
  <si>
    <t>Residential</t>
  </si>
  <si>
    <t>Final Energy Consumption - Other Sectors</t>
  </si>
  <si>
    <t>Non-specified (Industry)</t>
  </si>
  <si>
    <t>Construction</t>
  </si>
  <si>
    <t>Mining and Quarrying</t>
  </si>
  <si>
    <t>Wood and Wood Products</t>
  </si>
  <si>
    <t>Textile and Leather</t>
  </si>
  <si>
    <t>Machinery</t>
  </si>
  <si>
    <t>Transport Equipment</t>
  </si>
  <si>
    <t>Food and Tobacco</t>
  </si>
  <si>
    <t>Printing and reproduction of recorded media</t>
  </si>
  <si>
    <t>Paper production</t>
  </si>
  <si>
    <t>Pulp production</t>
  </si>
  <si>
    <t>Paper, Pulp and Print</t>
  </si>
  <si>
    <t>Glass production</t>
  </si>
  <si>
    <t>Ceramics &amp; other non-metallic minerals</t>
  </si>
  <si>
    <t>Cement</t>
  </si>
  <si>
    <t>Non-Metallic Minerals</t>
  </si>
  <si>
    <t>Other chemicals</t>
  </si>
  <si>
    <t>Basic chemicals</t>
  </si>
  <si>
    <t>Chemical and Petrochemical</t>
  </si>
  <si>
    <t>Other non-ferrous metals</t>
  </si>
  <si>
    <t>Aluminium production - Secondary</t>
  </si>
  <si>
    <t>Aluminium production - Primary</t>
  </si>
  <si>
    <t>Alumina production</t>
  </si>
  <si>
    <t>Non-Ferrous Metals</t>
  </si>
  <si>
    <t>Iron and Steel - Electric arc</t>
  </si>
  <si>
    <t>Iron and Steel - Integrated steelworks</t>
  </si>
  <si>
    <t>Iron and Steel</t>
  </si>
  <si>
    <t>Final Energy Consumption - Industry</t>
  </si>
  <si>
    <t>Final Energy Consumption</t>
  </si>
  <si>
    <t>Non-energy use in Industry, Transformation &amp; Energy Sectors</t>
  </si>
  <si>
    <t>Non-energy use in Other Sectors</t>
  </si>
  <si>
    <t>Non-energy use in Transport Sector</t>
  </si>
  <si>
    <t>Non-energy use in the Chemical industry</t>
  </si>
  <si>
    <t>Non-energy use in Industry sector</t>
  </si>
  <si>
    <t>Non-energy use in Energy sector</t>
  </si>
  <si>
    <t>Non-energy use in Transformation sector</t>
  </si>
  <si>
    <t>Final Non-Energy Consumption</t>
  </si>
  <si>
    <t>Energy Available for Final Consumption</t>
  </si>
  <si>
    <t>Distribution Losses</t>
  </si>
  <si>
    <t>Consumption in Non-specified (Energy)</t>
  </si>
  <si>
    <t>Consumption in Gas-to-liquids (GTL) plants (energy)</t>
  </si>
  <si>
    <t>Consumption in Gasification plants for biogas</t>
  </si>
  <si>
    <t>Consumption in Liquefaction (LNG) / regasification plants</t>
  </si>
  <si>
    <t>Consumption in Coal Liquefaction Plants</t>
  </si>
  <si>
    <t>Consumption in Charcoal production plants (Energy)</t>
  </si>
  <si>
    <t>Consumption in BKB / PB Plants</t>
  </si>
  <si>
    <t>Consumption in Patent Fuel Plants</t>
  </si>
  <si>
    <t>Consumption in Gas Works</t>
  </si>
  <si>
    <t>Consumption in Blast Furnaces</t>
  </si>
  <si>
    <t>Consumption in Coke Ovens</t>
  </si>
  <si>
    <t>Consumption in Coal Mines</t>
  </si>
  <si>
    <t>Consumption in Nuclear industry</t>
  </si>
  <si>
    <t>Consumption in Oil and gas extraction</t>
  </si>
  <si>
    <t>Consumption in Petroleum Refineries</t>
  </si>
  <si>
    <t>Pumped storage power stations balance</t>
  </si>
  <si>
    <t>Own Use in Electricity, CHP and Heat Plants</t>
  </si>
  <si>
    <t>Consumption in Energy Sector</t>
  </si>
  <si>
    <t>Returns from petrochemical industry</t>
  </si>
  <si>
    <t>Products transferred</t>
  </si>
  <si>
    <t>Interproduct transfers</t>
  </si>
  <si>
    <t>Exchanges, Transfers, Returns</t>
  </si>
  <si>
    <t>Transformation output - District Heating Plants</t>
  </si>
  <si>
    <t>Transformation output - Conventional Thermal Power Stations</t>
  </si>
  <si>
    <t>Transformation output - Nuclear Power Stations</t>
  </si>
  <si>
    <t>Transformation output</t>
  </si>
  <si>
    <t>Transformation input - For Blended Natural Gas</t>
  </si>
  <si>
    <t>Transformation input - District Heating Plants</t>
  </si>
  <si>
    <t>Transformation input - Used for electricity generation</t>
  </si>
  <si>
    <t>Transformation input - Conventional Thermal Power Stations</t>
  </si>
  <si>
    <t>Transformation input - Nuclear Power Stations</t>
  </si>
  <si>
    <t>Transformation input</t>
  </si>
  <si>
    <t>Gross inland consumption</t>
  </si>
  <si>
    <t>Extra-EU</t>
  </si>
  <si>
    <t>Intra-EU</t>
  </si>
  <si>
    <t>International Marine Bunkers</t>
  </si>
  <si>
    <t>Exports</t>
  </si>
  <si>
    <t>Direct use (feedstocks &amp; additives)</t>
  </si>
  <si>
    <t>Stock Changes</t>
  </si>
  <si>
    <t>Imports</t>
  </si>
  <si>
    <t>Recycled products</t>
  </si>
  <si>
    <t>From other sources (Recovered products)</t>
  </si>
  <si>
    <t>Primary production receipt</t>
  </si>
  <si>
    <t>Primary production</t>
  </si>
  <si>
    <t>Click on the link to jump to the sheet</t>
  </si>
  <si>
    <t>Energy balances (ktoe)</t>
  </si>
  <si>
    <t>55432</t>
  </si>
  <si>
    <t>Municipal waste (non-renewable)</t>
  </si>
  <si>
    <t>7100</t>
  </si>
  <si>
    <t>Industrial wastes</t>
  </si>
  <si>
    <t>Wastes (non-renewable)</t>
  </si>
  <si>
    <t>6000</t>
  </si>
  <si>
    <t>Electricity</t>
  </si>
  <si>
    <t>5550</t>
  </si>
  <si>
    <t>Geothermal</t>
  </si>
  <si>
    <t>5548</t>
  </si>
  <si>
    <t>Other liquid biofuels</t>
  </si>
  <si>
    <t>5549</t>
  </si>
  <si>
    <t>Bio jet kerosene</t>
  </si>
  <si>
    <t>5547</t>
  </si>
  <si>
    <t>Biodiesels</t>
  </si>
  <si>
    <t>5546</t>
  </si>
  <si>
    <t>Biogasoline</t>
  </si>
  <si>
    <t>5545</t>
  </si>
  <si>
    <t>Liquid biofuels</t>
  </si>
  <si>
    <t>55431</t>
  </si>
  <si>
    <t>Municipal waste (renewable)</t>
  </si>
  <si>
    <t>5542</t>
  </si>
  <si>
    <t>Biogas</t>
  </si>
  <si>
    <t>5544</t>
  </si>
  <si>
    <t>Charcoal</t>
  </si>
  <si>
    <t>5541</t>
  </si>
  <si>
    <t>Solid biofuels (Wood &amp; Wood waste)</t>
  </si>
  <si>
    <t>5540</t>
  </si>
  <si>
    <t>Biomass and Renewable wastes</t>
  </si>
  <si>
    <t>5535</t>
  </si>
  <si>
    <t>Tide, Wave and Ocean</t>
  </si>
  <si>
    <t>5534</t>
  </si>
  <si>
    <t>Solar Photovoltaic</t>
  </si>
  <si>
    <t>5532</t>
  </si>
  <si>
    <t>Solar thermal</t>
  </si>
  <si>
    <t>5530</t>
  </si>
  <si>
    <t>Solar energy</t>
  </si>
  <si>
    <t>5520</t>
  </si>
  <si>
    <t>Wind Power</t>
  </si>
  <si>
    <t>5510</t>
  </si>
  <si>
    <t>Hydro power</t>
  </si>
  <si>
    <t>5500</t>
  </si>
  <si>
    <t>Renewable energies</t>
  </si>
  <si>
    <t>5200</t>
  </si>
  <si>
    <t>Derived heat</t>
  </si>
  <si>
    <t>5100</t>
  </si>
  <si>
    <t>Nuclear heat</t>
  </si>
  <si>
    <t>4240</t>
  </si>
  <si>
    <t>Other recovered gases</t>
  </si>
  <si>
    <t>4230</t>
  </si>
  <si>
    <t>Gas Works gas</t>
  </si>
  <si>
    <t>4220</t>
  </si>
  <si>
    <t>Blast Furnace Gas</t>
  </si>
  <si>
    <t>4210</t>
  </si>
  <si>
    <t>Coke Oven Gas</t>
  </si>
  <si>
    <t>4200</t>
  </si>
  <si>
    <t>Derived Gases</t>
  </si>
  <si>
    <t>4100</t>
  </si>
  <si>
    <t>Natural gas</t>
  </si>
  <si>
    <t>4000</t>
  </si>
  <si>
    <t>Gases</t>
  </si>
  <si>
    <t>3295</t>
  </si>
  <si>
    <t>Other Oil Products</t>
  </si>
  <si>
    <t>3286</t>
  </si>
  <si>
    <t>Paraffin Waxes</t>
  </si>
  <si>
    <t>3285</t>
  </si>
  <si>
    <t>Petroleum Coke</t>
  </si>
  <si>
    <t>3283</t>
  </si>
  <si>
    <t>Bitumen</t>
  </si>
  <si>
    <t>3282</t>
  </si>
  <si>
    <t>Lubricants</t>
  </si>
  <si>
    <t>3281</t>
  </si>
  <si>
    <t>White Spirit and SBP</t>
  </si>
  <si>
    <t>3280</t>
  </si>
  <si>
    <t>Other Petroleum Products</t>
  </si>
  <si>
    <t>3270A</t>
  </si>
  <si>
    <t>Residual Fuel Oil</t>
  </si>
  <si>
    <t>3260</t>
  </si>
  <si>
    <t>Gas/Diesel oil (without biofuels)</t>
  </si>
  <si>
    <t>3250</t>
  </si>
  <si>
    <t>Naphtha</t>
  </si>
  <si>
    <t>3244</t>
  </si>
  <si>
    <t>Other Kerosene</t>
  </si>
  <si>
    <t>3247</t>
  </si>
  <si>
    <t>Kerosene Type Jet Fuel</t>
  </si>
  <si>
    <t>3246</t>
  </si>
  <si>
    <t>Gasoline Type Jet Fuel</t>
  </si>
  <si>
    <t>3240</t>
  </si>
  <si>
    <t>Kerosenes - Jet Fuels</t>
  </si>
  <si>
    <t>3235</t>
  </si>
  <si>
    <t>Aviation Gasoline</t>
  </si>
  <si>
    <t>3234</t>
  </si>
  <si>
    <t>Gasoline (without biofuels)</t>
  </si>
  <si>
    <t>3230</t>
  </si>
  <si>
    <t>Motor spirit</t>
  </si>
  <si>
    <t>3220</t>
  </si>
  <si>
    <t>Liquified petroleum gas (LPG)</t>
  </si>
  <si>
    <t>3215</t>
  </si>
  <si>
    <t>Ethane</t>
  </si>
  <si>
    <t>3214</t>
  </si>
  <si>
    <t>Refinery Gas (not. Liquid)</t>
  </si>
  <si>
    <t>3210</t>
  </si>
  <si>
    <t>Refinery gas and Ethane</t>
  </si>
  <si>
    <t>3200</t>
  </si>
  <si>
    <t>All Petroleum Products</t>
  </si>
  <si>
    <t>3193</t>
  </si>
  <si>
    <t>Other Hydrocarbons (without biofuels)</t>
  </si>
  <si>
    <t>3192</t>
  </si>
  <si>
    <t>Additives / Oxygenates</t>
  </si>
  <si>
    <t>3191</t>
  </si>
  <si>
    <t>Refinery Feedstocks</t>
  </si>
  <si>
    <t>3190</t>
  </si>
  <si>
    <t>Feedstocks and other hydrocarbons</t>
  </si>
  <si>
    <t>3106</t>
  </si>
  <si>
    <t>Natural Gas Liquids (NGL)</t>
  </si>
  <si>
    <t>3105</t>
  </si>
  <si>
    <t>Crude Oil without NGL</t>
  </si>
  <si>
    <t>3110</t>
  </si>
  <si>
    <t>Crude oil and NGL</t>
  </si>
  <si>
    <t>3100</t>
  </si>
  <si>
    <t>Crude oil, feedstocks and other hydrocarbons</t>
  </si>
  <si>
    <t>3000</t>
  </si>
  <si>
    <t>Total petroleum products (without biofuels)</t>
  </si>
  <si>
    <t>2410</t>
  </si>
  <si>
    <t>Oil Shale and Oil Sands</t>
  </si>
  <si>
    <t>2330</t>
  </si>
  <si>
    <t>Peat Products</t>
  </si>
  <si>
    <t>2230</t>
  </si>
  <si>
    <t>2310</t>
  </si>
  <si>
    <t>Peat</t>
  </si>
  <si>
    <t>2210</t>
  </si>
  <si>
    <t>Lignite/Brown Coal</t>
  </si>
  <si>
    <t>2200</t>
  </si>
  <si>
    <t>Lignite and Derivatives</t>
  </si>
  <si>
    <t>2130</t>
  </si>
  <si>
    <t>Coal Tar</t>
  </si>
  <si>
    <t>2122</t>
  </si>
  <si>
    <t>Gas Coke</t>
  </si>
  <si>
    <t>2121</t>
  </si>
  <si>
    <t>Coke Oven Coke</t>
  </si>
  <si>
    <t>2120</t>
  </si>
  <si>
    <t>Coke</t>
  </si>
  <si>
    <t>2112</t>
  </si>
  <si>
    <t>Patent Fuels</t>
  </si>
  <si>
    <t>2118</t>
  </si>
  <si>
    <t>Sub-bituminous Coal</t>
  </si>
  <si>
    <t>2117</t>
  </si>
  <si>
    <t>Other Bituminous Coal</t>
  </si>
  <si>
    <t>2116</t>
  </si>
  <si>
    <t>Coking Coal</t>
  </si>
  <si>
    <t>2115</t>
  </si>
  <si>
    <t>Anthracite</t>
  </si>
  <si>
    <t>2111</t>
  </si>
  <si>
    <t>Hard Coal</t>
  </si>
  <si>
    <t>2100</t>
  </si>
  <si>
    <t>Hard coal and derivatives</t>
  </si>
  <si>
    <t>2000</t>
  </si>
  <si>
    <t>Solid Fuels</t>
  </si>
  <si>
    <t>0000</t>
  </si>
  <si>
    <t>All Products</t>
  </si>
  <si>
    <t>B_100100</t>
  </si>
  <si>
    <t>Primary production (ktoe)</t>
  </si>
  <si>
    <t>B_100110</t>
  </si>
  <si>
    <t>Primary production receipt (ktoe)</t>
  </si>
  <si>
    <t>B_100200</t>
  </si>
  <si>
    <t>From other sources (Recovered products) (ktoe)</t>
  </si>
  <si>
    <t>B_100210</t>
  </si>
  <si>
    <t>Recycled products (ktoe)</t>
  </si>
  <si>
    <t>B_100300</t>
  </si>
  <si>
    <t>Imports (ktoe)</t>
  </si>
  <si>
    <t>B_100400</t>
  </si>
  <si>
    <t>Stock Changes (ktoe)</t>
  </si>
  <si>
    <t>B_100112</t>
  </si>
  <si>
    <t>Direct use (feedstocks &amp; additives) (ktoe)</t>
  </si>
  <si>
    <t>B_100500</t>
  </si>
  <si>
    <t>Exports (ktoe)</t>
  </si>
  <si>
    <t>B_100800</t>
  </si>
  <si>
    <t>International Marine Bunkers (ktoe)</t>
  </si>
  <si>
    <t>International Marine Bunkers - Intra-EU (ktoe)</t>
  </si>
  <si>
    <t>International Marine Bunkers - Extra-EU (ktoe)</t>
  </si>
  <si>
    <t>B_100900</t>
  </si>
  <si>
    <t>Gross inland consumption (ktoe)</t>
  </si>
  <si>
    <t>B_101000</t>
  </si>
  <si>
    <t>Transformation input (ktoe)</t>
  </si>
  <si>
    <t>B_101002</t>
  </si>
  <si>
    <t>Transformation input - Nuclear Power Stations (ktoe)</t>
  </si>
  <si>
    <t>B_101001</t>
  </si>
  <si>
    <t>Transformation input - Conventional Thermal Power Stations (ktoe)</t>
  </si>
  <si>
    <t>B_101017</t>
  </si>
  <si>
    <t>Transformation input - Used for electricity generation (ktoe)</t>
  </si>
  <si>
    <t>B_101009</t>
  </si>
  <si>
    <t>Transformation input - District Heating Plants (ktoe)</t>
  </si>
  <si>
    <t>B_101008</t>
  </si>
  <si>
    <t>B_101004</t>
  </si>
  <si>
    <t>B_101006</t>
  </si>
  <si>
    <t>B_101007</t>
  </si>
  <si>
    <t>B_101010</t>
  </si>
  <si>
    <t>B_101011</t>
  </si>
  <si>
    <t>B_101015</t>
  </si>
  <si>
    <t>B_101012</t>
  </si>
  <si>
    <t>B_101013</t>
  </si>
  <si>
    <t>Transformation input - For Blended Natural Gas (ktoe)</t>
  </si>
  <si>
    <t>B_101016</t>
  </si>
  <si>
    <t>B_101100</t>
  </si>
  <si>
    <t>Transformation output (ktoe)</t>
  </si>
  <si>
    <t>B_101102</t>
  </si>
  <si>
    <t>Transformation output - Nuclear Power Stations (ktoe)</t>
  </si>
  <si>
    <t>B_101101</t>
  </si>
  <si>
    <t>Transformation output - Conventional Thermal Power Stations (ktoe)</t>
  </si>
  <si>
    <t>B_101109</t>
  </si>
  <si>
    <t>Transformation output - District Heating Plants (ktoe)</t>
  </si>
  <si>
    <t>B_101108</t>
  </si>
  <si>
    <t>B_101104</t>
  </si>
  <si>
    <t>B_101106</t>
  </si>
  <si>
    <t>B_101107</t>
  </si>
  <si>
    <t>B_101110</t>
  </si>
  <si>
    <t>B_101111</t>
  </si>
  <si>
    <t>B_101115</t>
  </si>
  <si>
    <t>B_101200</t>
  </si>
  <si>
    <t>Exchanges, Transfers, Returns (ktoe)</t>
  </si>
  <si>
    <t>B_101210</t>
  </si>
  <si>
    <t>Interproduct transfers (ktoe)</t>
  </si>
  <si>
    <t>B_101220</t>
  </si>
  <si>
    <t>Products transferred (ktoe)</t>
  </si>
  <si>
    <t>B_101230</t>
  </si>
  <si>
    <t>Returns from petrochemical industry (ktoe)</t>
  </si>
  <si>
    <t>B_101300</t>
  </si>
  <si>
    <t>Consumption in Energy Sector (ktoe)</t>
  </si>
  <si>
    <t>B_101301</t>
  </si>
  <si>
    <t>Own Use in Electricity, CHP and Heat Plants (ktoe)</t>
  </si>
  <si>
    <t>B_101302</t>
  </si>
  <si>
    <t>Pumped storage power stations balance (ktoe)</t>
  </si>
  <si>
    <t>B_101307</t>
  </si>
  <si>
    <t>Consumption in Petroleum Refineries (ktoe)</t>
  </si>
  <si>
    <t>B_101305</t>
  </si>
  <si>
    <t>Consumption in Oil and gas extraction (ktoe)</t>
  </si>
  <si>
    <t>B_101308</t>
  </si>
  <si>
    <t>Consumption in Nuclear industry (ktoe)</t>
  </si>
  <si>
    <t>B_101310</t>
  </si>
  <si>
    <t>Consumption in Coal Mines (ktoe)</t>
  </si>
  <si>
    <t>B_101312</t>
  </si>
  <si>
    <t>Consumption in Coke Ovens (ktoe)</t>
  </si>
  <si>
    <t>B_101315</t>
  </si>
  <si>
    <t>Consumption in Blast Furnaces (ktoe)</t>
  </si>
  <si>
    <t>B_101314</t>
  </si>
  <si>
    <t>Consumption in Gas Works (ktoe)</t>
  </si>
  <si>
    <t>B_101311</t>
  </si>
  <si>
    <t>Consumption in Patent Fuel Plants (ktoe)</t>
  </si>
  <si>
    <t>B_101313</t>
  </si>
  <si>
    <t>Consumption in BKB / PB Plants (ktoe)</t>
  </si>
  <si>
    <t>B_101321</t>
  </si>
  <si>
    <t>Consumption in Charcoal production plants (Energy) (ktoe)</t>
  </si>
  <si>
    <t>B_101316</t>
  </si>
  <si>
    <t>Consumption in Coal Liquefaction Plants (ktoe)</t>
  </si>
  <si>
    <t>B_101317</t>
  </si>
  <si>
    <t>Consumption in Liquefaction (LNG) / regasification plants (ktoe)</t>
  </si>
  <si>
    <t>B_101318</t>
  </si>
  <si>
    <t>Consumption in Gasification plants for biogas (ktoe)</t>
  </si>
  <si>
    <t>B_101319</t>
  </si>
  <si>
    <t>Consumption in Gas-to-liquids (GTL) plants (energy) (ktoe)</t>
  </si>
  <si>
    <t>B_101320</t>
  </si>
  <si>
    <t>Consumption in Non-specified (Energy) (ktoe)</t>
  </si>
  <si>
    <t>B_101400</t>
  </si>
  <si>
    <t>Distribution Losses (ktoe)</t>
  </si>
  <si>
    <t>B_101500</t>
  </si>
  <si>
    <t>Energy Available for Final Consumption (ktoe)</t>
  </si>
  <si>
    <t>B_101600</t>
  </si>
  <si>
    <t>Final Non-Energy Consumption (ktoe)</t>
  </si>
  <si>
    <t>B_101603</t>
  </si>
  <si>
    <t>Non-energy use in Transformation sector (ktoe)</t>
  </si>
  <si>
    <t>B_101604</t>
  </si>
  <si>
    <t>Non-energy use in Energy sector (ktoe)</t>
  </si>
  <si>
    <t>B_101605</t>
  </si>
  <si>
    <t>Non-energy use in Industry sector (ktoe)</t>
  </si>
  <si>
    <t>B_101601</t>
  </si>
  <si>
    <t>Non-energy use in the Chemical industry (ktoe)</t>
  </si>
  <si>
    <t>B_101606</t>
  </si>
  <si>
    <t>Non-energy use in Transport Sector (ktoe)</t>
  </si>
  <si>
    <t>B_101607</t>
  </si>
  <si>
    <t>Non-energy use in Other Sectors (ktoe)</t>
  </si>
  <si>
    <t>B_101608</t>
  </si>
  <si>
    <t>Non-energy use in Industry, Transformation &amp; Energy Sectors (ktoe)</t>
  </si>
  <si>
    <t>B_101700</t>
  </si>
  <si>
    <t>Final Energy Consumption (ktoe)</t>
  </si>
  <si>
    <t>B_101800</t>
  </si>
  <si>
    <t>Final Energy Consumption - Industry (ktoe)</t>
  </si>
  <si>
    <t>B_101805</t>
  </si>
  <si>
    <t>Iron and Steel (ktoe)</t>
  </si>
  <si>
    <t>Iron and Steel - Integrated steelworks (ktoe)</t>
  </si>
  <si>
    <t>Iron and Steel - Electric arc (ktoe)</t>
  </si>
  <si>
    <t>B_101810</t>
  </si>
  <si>
    <t>Non-Ferrous Metals (ktoe)</t>
  </si>
  <si>
    <t>Alumina production (ktoe)</t>
  </si>
  <si>
    <t>Aluminium production - Primary (ktoe)</t>
  </si>
  <si>
    <t>Aluminium production - Secondary (ktoe)</t>
  </si>
  <si>
    <t>Other non-ferrous metals (ktoe)</t>
  </si>
  <si>
    <t>B_101815</t>
  </si>
  <si>
    <t>Chemical and Petrochemical (ktoe)</t>
  </si>
  <si>
    <t>Basic chemicals (ktoe)</t>
  </si>
  <si>
    <t>Other chemicals (ktoe)</t>
  </si>
  <si>
    <t>Pharmaceutical products (ktoe)</t>
  </si>
  <si>
    <t>B_101820</t>
  </si>
  <si>
    <t>Non-Metallic Minerals (ktoe)</t>
  </si>
  <si>
    <t>Cement (ktoe)</t>
  </si>
  <si>
    <t>Ceramics &amp; other non-metallic minerals (ktoe)</t>
  </si>
  <si>
    <t>Glass production (ktoe)</t>
  </si>
  <si>
    <t>B_101840</t>
  </si>
  <si>
    <t>Paper, Pulp and Print (ktoe)</t>
  </si>
  <si>
    <t>Pulp production (ktoe)</t>
  </si>
  <si>
    <t>Paper production (ktoe)</t>
  </si>
  <si>
    <t>Printing and reproduction of recorded media (ktoe)</t>
  </si>
  <si>
    <t>B_101830</t>
  </si>
  <si>
    <t>Food and Tobacco (ktoe)</t>
  </si>
  <si>
    <t>B_101846</t>
  </si>
  <si>
    <t>Transport Equipment (ktoe)</t>
  </si>
  <si>
    <t>B_101847</t>
  </si>
  <si>
    <t>Machinery (ktoe)</t>
  </si>
  <si>
    <t>B_101835</t>
  </si>
  <si>
    <t>Textile and Leather (ktoe)</t>
  </si>
  <si>
    <t>B_101851</t>
  </si>
  <si>
    <t>Wood and Wood Products (ktoe)</t>
  </si>
  <si>
    <t>B_101825</t>
  </si>
  <si>
    <t>Mining and Quarrying (ktoe)</t>
  </si>
  <si>
    <t>B_101852</t>
  </si>
  <si>
    <t>Construction (ktoe)</t>
  </si>
  <si>
    <t>B_101853</t>
  </si>
  <si>
    <t>Non-specified (Industry) (ktoe)</t>
  </si>
  <si>
    <t>B_102000</t>
  </si>
  <si>
    <t>Final Energy Consumption - Other Sectors (ktoe)</t>
  </si>
  <si>
    <t>B_102010</t>
  </si>
  <si>
    <t>Residential (ktoe)</t>
  </si>
  <si>
    <t>Residential: Space heating (ktoe)</t>
  </si>
  <si>
    <t>Residential: Space cooling (ktoe)</t>
  </si>
  <si>
    <t>Residential: Water heating (ktoe)</t>
  </si>
  <si>
    <t>Residential: Cooking (ktoe)</t>
  </si>
  <si>
    <t>Residential: Refrigerators and freezers (ktoe)</t>
  </si>
  <si>
    <t>Residential: Washing machines (ktoe)</t>
  </si>
  <si>
    <t>Residential: Clothes dryers (ktoe)</t>
  </si>
  <si>
    <t>Residential: Dishwashers (ktoe)</t>
  </si>
  <si>
    <t>Residential: TV and multimedia (ktoe)</t>
  </si>
  <si>
    <t>Residential: ICT equipment (ktoe)</t>
  </si>
  <si>
    <t>Residential: Household lighting (ktoe)</t>
  </si>
  <si>
    <t>Residential: Other appliances (ktoe)</t>
  </si>
  <si>
    <t>B_102035</t>
  </si>
  <si>
    <t>Services (ktoe)</t>
  </si>
  <si>
    <t>Services: Space heating (ktoe)</t>
  </si>
  <si>
    <t>Services: Space cooling (ktoe)</t>
  </si>
  <si>
    <t>Services: Hot water (ktoe)</t>
  </si>
  <si>
    <t>Services: Catering (ktoe)</t>
  </si>
  <si>
    <t>Services: Ventilation and others (ktoe)</t>
  </si>
  <si>
    <t>Services: Street lighting (ktoe)</t>
  </si>
  <si>
    <t>Services: Building lighting (ktoe)</t>
  </si>
  <si>
    <t>Services: Commercial refrigeration (ktoe)</t>
  </si>
  <si>
    <t>Services: Miscellaneous building technologies (ktoe)</t>
  </si>
  <si>
    <t>Services: ICT and multimedia (ktoe)</t>
  </si>
  <si>
    <t>B_101900</t>
  </si>
  <si>
    <t>Final Energy Consumption - Transport (ktoe)</t>
  </si>
  <si>
    <t>B_101920</t>
  </si>
  <si>
    <t>Road transport - Powered 2-wheelers (ktoe)</t>
  </si>
  <si>
    <t>Road transport - Private cars (ktoe)</t>
  </si>
  <si>
    <t>Road transport - Buses and coaches (ktoe)</t>
  </si>
  <si>
    <t>Road transport - Light commercial vehicles (ktoe)</t>
  </si>
  <si>
    <t>Road transport - Heavy duty vehicles (trucks and lorries) (ktoe)</t>
  </si>
  <si>
    <t>B_101910</t>
  </si>
  <si>
    <t>Rail transport - Conventional passenger transport (ktoe)</t>
  </si>
  <si>
    <t>Rail transport - Metro (ktoe)</t>
  </si>
  <si>
    <t>Rail transport - Conventional freight transport (ktoe)</t>
  </si>
  <si>
    <t>Aviation (ktoe)</t>
  </si>
  <si>
    <t>Domestic passenger aviation (ktoe)</t>
  </si>
  <si>
    <t>Intra-EU passenger aviation (ktoe)</t>
  </si>
  <si>
    <t>Extra-EU passenger aviation (ktoe)</t>
  </si>
  <si>
    <t>Intra-EU freight aviation (ktoe)</t>
  </si>
  <si>
    <t>Extra-EU freight aviation (ktoe)</t>
  </si>
  <si>
    <t>B_101940</t>
  </si>
  <si>
    <t>Domestic Navigation (ktoe)</t>
  </si>
  <si>
    <t>Domestic coastal shipping (ktoe)</t>
  </si>
  <si>
    <t>Inland waterways (ktoe)</t>
  </si>
  <si>
    <t>B_101945</t>
  </si>
  <si>
    <t>B_102200</t>
  </si>
  <si>
    <t>Statistical Difference (ktoe)</t>
  </si>
  <si>
    <t>JRC-IDEES - Integrated Database of the European Energy System (2000-2015)</t>
  </si>
  <si>
    <t>Energy balances</t>
  </si>
  <si>
    <t>Legal Notice</t>
  </si>
  <si>
    <t>Neither the European Commission nor any person acting on behalf of the Commission is responsible for the use which might be made of this information.</t>
  </si>
  <si>
    <t>Permission to Use</t>
  </si>
  <si>
    <t>Reproduction of the data is authorized provided the source is appropriately acknowledged.</t>
  </si>
  <si>
    <t>JRC-IDEES 2015</t>
  </si>
  <si>
    <t>© European Union</t>
  </si>
  <si>
    <t>BKB (browncoal briquettes)</t>
  </si>
  <si>
    <t>Transformation input - Electricity-only Plants (ktoe)</t>
  </si>
  <si>
    <t>Transformation input - CHP Plants (ktoe)</t>
  </si>
  <si>
    <t>Transformation input - Refineries (ktoe)</t>
  </si>
  <si>
    <t>Transformation input - Coke Ovens (ktoe)</t>
  </si>
  <si>
    <t>Transformation input - Blast Furnaces (ktoe)</t>
  </si>
  <si>
    <t>Transformation input - Gas Works (ktoe)</t>
  </si>
  <si>
    <t>Transformation input - Patent Fuel Plants (ktoe)</t>
  </si>
  <si>
    <t>Transformation input - BKB / PB Plants (ktoe)</t>
  </si>
  <si>
    <t>Transformation input - Charcoal production plants (transformation) (ktoe)</t>
  </si>
  <si>
    <t>Transformation input - Coal Liquefaction Plants (ktoe)</t>
  </si>
  <si>
    <t>Transformation input - Gas-to-Liquids (GTL) Plants (Transformation) (ktoe)</t>
  </si>
  <si>
    <t>Transformation output - Electricity-only Plants (ktoe)</t>
  </si>
  <si>
    <t>Transformation output - CHP Plants (ktoe)</t>
  </si>
  <si>
    <t>Transformation output - Refineries (ktoe)</t>
  </si>
  <si>
    <t>Transformation output - Coke Ovens (ktoe)</t>
  </si>
  <si>
    <t>Transformation output - Blast Furnaces (ktoe)</t>
  </si>
  <si>
    <t>Transformation output - Gas Works (ktoe)</t>
  </si>
  <si>
    <t>Transformation output - Patent Fuel Plants (ktoe)</t>
  </si>
  <si>
    <t>Transformation output - BKB / PB Plants (ktoe)</t>
  </si>
  <si>
    <t>Transformation output - Charcoal production plants (ktoe)</t>
  </si>
  <si>
    <t>Agriculture, Forestry and Fishing (ktoe)</t>
  </si>
  <si>
    <t>Road transport (ktoe)</t>
  </si>
  <si>
    <t>Rail transport (ktoe)</t>
  </si>
  <si>
    <t>Consumption in pipeline transport (ktoe)</t>
  </si>
  <si>
    <t>Transformation input - Electricity-only Plants</t>
  </si>
  <si>
    <t>Transformation input - CHP Plants</t>
  </si>
  <si>
    <t>Transformation input - Refineries</t>
  </si>
  <si>
    <t>Transformation input - Coke Ovens</t>
  </si>
  <si>
    <t>Transformation input - Blast Furnaces</t>
  </si>
  <si>
    <t>Transformation input - Gas Works</t>
  </si>
  <si>
    <t>Transformation input - Patent Fuel Plants</t>
  </si>
  <si>
    <t>Transformation input - BKB / PB Plants</t>
  </si>
  <si>
    <t>Transformation input - Charcoal production plants (transformation)</t>
  </si>
  <si>
    <t>Transformation input - Coal Liquefaction Plants</t>
  </si>
  <si>
    <t>Transformation input - Gas-to-Liquids (GTL) Plants (Transformation)</t>
  </si>
  <si>
    <t>Transformation output - Electricity-only Plants</t>
  </si>
  <si>
    <t>Transformation output - CHP Plants</t>
  </si>
  <si>
    <t>Transformation output - Refineries</t>
  </si>
  <si>
    <t>Transformation output - Coke Ovens</t>
  </si>
  <si>
    <t>Transformation output - Blast Furnaces</t>
  </si>
  <si>
    <t>Transformation output - Gas Works</t>
  </si>
  <si>
    <t>Transformation output - Patent Fuel Plants</t>
  </si>
  <si>
    <t>Transformation output - BKB / PB Plants</t>
  </si>
  <si>
    <t>Transformation output - Charcoal production plants</t>
  </si>
  <si>
    <t>Pharmaceutical products</t>
  </si>
  <si>
    <t>Agriculture, Forestry and Fishing</t>
  </si>
  <si>
    <t>Road transport</t>
  </si>
  <si>
    <t>Rail transport</t>
  </si>
  <si>
    <t>Domestic passenger aviation</t>
  </si>
  <si>
    <t>Consumption in pipeline transport</t>
  </si>
  <si>
    <t>Rail transport - High speed trains (ktoe)</t>
  </si>
  <si>
    <t>FI</t>
  </si>
  <si>
    <t>Finland</t>
  </si>
  <si>
    <t>version 1.0</t>
  </si>
  <si>
    <t>© European Union 2017-2018</t>
  </si>
  <si>
    <t>Prepared by JRC C.6</t>
  </si>
  <si>
    <t>The information made available is property of the Joint Research Centre of the European Commission.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</si>
</sst>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164" formatCode="_-* #,##0.00_-;\-* #,##0.00_-;_-* &quot;-&quot;??_-;_-@_-"/>
    <numFmt numFmtId="165" formatCode="#,##0.0;\-#,##0.0;&quot;-&quot;"/>
    <numFmt numFmtId="166" formatCode="#,##0.00;\-#,##0.00;&quot;-&quot;"/>
    <numFmt numFmtId="170" formatCode="mmmm\ yyyy"/>
  </numFmts>
  <fonts count="2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indexed="8"/>
      <name val="Calibri"/>
      <family val="2"/>
      <scheme val="minor"/>
    </font>
    <font>
      <sz val="8"/>
      <color indexed="16"/>
      <name val="Arial"/>
      <family val="2"/>
    </font>
    <font>
      <u/>
      <sz val="11"/>
      <color theme="10"/>
      <name val="Calibri"/>
      <family val="2"/>
      <scheme val="minor"/>
    </font>
    <font>
      <u/>
      <sz val="8"/>
      <color theme="10"/>
      <name val="Arial"/>
      <family val="2"/>
    </font>
    <font>
      <sz val="8"/>
      <color indexed="12"/>
      <name val="Arial"/>
      <family val="2"/>
    </font>
    <font>
      <sz val="8"/>
      <color rgb="FF333333"/>
      <name val="Arial"/>
      <family val="2"/>
    </font>
    <font>
      <sz val="8"/>
      <color indexed="21"/>
      <name val="Arial"/>
      <family val="2"/>
    </font>
    <font>
      <sz val="8"/>
      <color indexed="8"/>
      <name val="Arial"/>
      <family val="2"/>
    </font>
    <font>
      <sz val="8"/>
      <name val="Arial"/>
      <family val="2"/>
    </font>
    <font>
      <i/>
      <sz val="9"/>
      <color theme="1"/>
      <name val="Calibri"/>
      <family val="2"/>
      <scheme val="minor"/>
    </font>
    <font>
      <sz val="10"/>
      <name val="Arial"/>
      <family val="2"/>
    </font>
    <font>
      <sz val="10"/>
      <name val="Arial"/>
      <family val="2"/>
      <charset val="161"/>
    </font>
    <font>
      <sz val="8"/>
      <color rgb="FF008080"/>
      <name val="Arial"/>
      <family val="2"/>
    </font>
    <font>
      <sz val="8"/>
      <color rgb="FF800000"/>
      <name val="Arial"/>
      <family val="2"/>
    </font>
    <font>
      <sz val="8"/>
      <color indexed="63"/>
      <name val="Arial"/>
      <family val="2"/>
    </font>
    <font>
      <sz val="8"/>
      <color rgb="FF0000FF"/>
      <name val="Arial"/>
      <family val="2"/>
    </font>
    <font>
      <b/>
      <sz val="20"/>
      <name val="Arial"/>
      <family val="2"/>
    </font>
    <font>
      <b/>
      <sz val="24"/>
      <name val="Arial"/>
      <family val="2"/>
    </font>
    <font>
      <sz val="8"/>
      <name val="Calibri"/>
      <family val="2"/>
      <scheme val="minor"/>
    </font>
    <font>
      <b/>
      <sz val="22"/>
      <name val="Arial"/>
      <family val="2"/>
    </font>
    <font>
      <b/>
      <u/>
      <sz val="16"/>
      <name val="Arial"/>
      <family val="2"/>
    </font>
    <font>
      <b/>
      <sz val="14"/>
      <name val="Arial"/>
      <family val="2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 style="thin">
        <color indexed="8"/>
      </top>
      <bottom style="thin">
        <color indexed="8"/>
      </bottom>
      <diagonal/>
    </border>
  </borders>
  <cellStyleXfs count="9">
    <xf numFmtId="0" fontId="0" fillId="0" borderId="0"/>
    <xf numFmtId="0" fontId="3" fillId="0" borderId="0"/>
    <xf numFmtId="0" fontId="5" fillId="0" borderId="0" applyNumberFormat="0" applyFill="0" applyBorder="0" applyAlignment="0" applyProtection="0"/>
    <xf numFmtId="0" fontId="1" fillId="0" borderId="0"/>
    <xf numFmtId="164" fontId="1" fillId="0" borderId="0" applyFont="0" applyFill="0" applyBorder="0" applyAlignment="0" applyProtection="0"/>
    <xf numFmtId="0" fontId="13" fillId="0" borderId="0"/>
    <xf numFmtId="0" fontId="13" fillId="0" borderId="0"/>
    <xf numFmtId="9" fontId="14" fillId="0" borderId="0" applyFont="0" applyFill="0" applyBorder="0" applyAlignment="0" applyProtection="0"/>
    <xf numFmtId="9" fontId="13" fillId="0" borderId="0" applyFont="0" applyFill="0" applyBorder="0" applyAlignment="0" applyProtection="0"/>
  </cellStyleXfs>
  <cellXfs count="60">
    <xf numFmtId="0" fontId="0" fillId="0" borderId="0" xfId="0"/>
    <xf numFmtId="0" fontId="11" fillId="0" borderId="0" xfId="1" applyFont="1" applyFill="1" applyBorder="1"/>
    <xf numFmtId="0" fontId="11" fillId="0" borderId="1" xfId="1" applyFont="1" applyFill="1" applyBorder="1" applyAlignment="1">
      <alignment horizontal="center"/>
    </xf>
    <xf numFmtId="0" fontId="11" fillId="0" borderId="1" xfId="1" applyFont="1" applyFill="1" applyBorder="1"/>
    <xf numFmtId="165" fontId="15" fillId="0" borderId="0" xfId="1" applyNumberFormat="1" applyFont="1" applyFill="1"/>
    <xf numFmtId="165" fontId="16" fillId="0" borderId="0" xfId="1" applyNumberFormat="1" applyFont="1" applyFill="1"/>
    <xf numFmtId="165" fontId="8" fillId="0" borderId="0" xfId="1" applyNumberFormat="1" applyFont="1" applyFill="1"/>
    <xf numFmtId="165" fontId="18" fillId="0" borderId="0" xfId="1" applyNumberFormat="1" applyFont="1" applyFill="1"/>
    <xf numFmtId="0" fontId="19" fillId="0" borderId="1" xfId="6" applyFont="1" applyFill="1" applyBorder="1" applyAlignment="1">
      <alignment vertical="center"/>
    </xf>
    <xf numFmtId="0" fontId="20" fillId="0" borderId="1" xfId="6" applyFont="1" applyFill="1" applyBorder="1" applyAlignment="1">
      <alignment vertical="center"/>
    </xf>
    <xf numFmtId="0" fontId="11" fillId="0" borderId="1" xfId="6" applyFont="1" applyFill="1" applyBorder="1" applyAlignment="1">
      <alignment vertical="center"/>
    </xf>
    <xf numFmtId="0" fontId="11" fillId="0" borderId="0" xfId="6" applyFont="1" applyFill="1" applyAlignment="1">
      <alignment vertical="center"/>
    </xf>
    <xf numFmtId="0" fontId="21" fillId="0" borderId="0" xfId="6" applyFont="1" applyFill="1" applyAlignment="1">
      <alignment vertical="center"/>
    </xf>
    <xf numFmtId="0" fontId="11" fillId="0" borderId="0" xfId="6" applyFont="1" applyFill="1" applyAlignment="1">
      <alignment horizontal="center" vertical="center"/>
    </xf>
    <xf numFmtId="0" fontId="19" fillId="0" borderId="0" xfId="6" applyFont="1" applyFill="1" applyBorder="1" applyAlignment="1">
      <alignment horizontal="left" vertical="center"/>
    </xf>
    <xf numFmtId="0" fontId="22" fillId="0" borderId="0" xfId="6" applyFont="1" applyFill="1" applyBorder="1" applyAlignment="1">
      <alignment horizontal="left" vertical="center"/>
    </xf>
    <xf numFmtId="0" fontId="19" fillId="0" borderId="0" xfId="6" applyFont="1" applyFill="1" applyBorder="1" applyAlignment="1">
      <alignment horizontal="right" vertical="center"/>
    </xf>
    <xf numFmtId="0" fontId="22" fillId="0" borderId="0" xfId="6" applyFont="1" applyFill="1" applyAlignment="1">
      <alignment vertical="center"/>
    </xf>
    <xf numFmtId="0" fontId="20" fillId="0" borderId="0" xfId="6" applyFont="1" applyFill="1" applyAlignment="1">
      <alignment vertical="center"/>
    </xf>
    <xf numFmtId="0" fontId="23" fillId="0" borderId="0" xfId="6" applyFont="1" applyFill="1" applyAlignment="1">
      <alignment horizontal="left" vertical="center"/>
    </xf>
    <xf numFmtId="170" fontId="24" fillId="0" borderId="0" xfId="6" quotePrefix="1" applyNumberFormat="1" applyFont="1" applyFill="1" applyAlignment="1">
      <alignment horizontal="left" vertical="center"/>
    </xf>
    <xf numFmtId="0" fontId="13" fillId="0" borderId="0" xfId="6" applyFont="1" applyFill="1" applyAlignment="1">
      <alignment vertical="center"/>
    </xf>
    <xf numFmtId="0" fontId="2" fillId="0" borderId="0" xfId="1" applyFont="1" applyFill="1" applyAlignment="1">
      <alignment vertical="center"/>
    </xf>
    <xf numFmtId="0" fontId="13" fillId="0" borderId="0" xfId="6" applyFont="1" applyFill="1" applyAlignment="1">
      <alignment horizontal="center" vertical="center"/>
    </xf>
    <xf numFmtId="0" fontId="13" fillId="0" borderId="0" xfId="6" applyFont="1" applyFill="1" applyAlignment="1">
      <alignment horizontal="center" vertical="center"/>
    </xf>
    <xf numFmtId="0" fontId="13" fillId="0" borderId="0" xfId="6" applyFont="1" applyFill="1" applyAlignment="1">
      <alignment horizontal="right" vertical="center"/>
    </xf>
    <xf numFmtId="0" fontId="3" fillId="0" borderId="0" xfId="1" applyFill="1" applyBorder="1"/>
    <xf numFmtId="0" fontId="12" fillId="0" borderId="0" xfId="3" applyFont="1" applyFill="1" applyBorder="1" applyAlignment="1">
      <alignment horizontal="right"/>
    </xf>
    <xf numFmtId="166" fontId="10" fillId="0" borderId="0" xfId="1" applyNumberFormat="1" applyFont="1" applyFill="1" applyBorder="1"/>
    <xf numFmtId="0" fontId="6" fillId="0" borderId="0" xfId="2" applyFont="1" applyFill="1" applyBorder="1"/>
    <xf numFmtId="165" fontId="10" fillId="0" borderId="0" xfId="1" applyNumberFormat="1" applyFont="1" applyFill="1" applyBorder="1"/>
    <xf numFmtId="166" fontId="8" fillId="0" borderId="0" xfId="1" applyNumberFormat="1" applyFont="1" applyFill="1" applyBorder="1" applyAlignment="1">
      <alignment horizontal="left" indent="1"/>
    </xf>
    <xf numFmtId="165" fontId="8" fillId="0" borderId="0" xfId="1" applyNumberFormat="1" applyFont="1" applyFill="1" applyBorder="1"/>
    <xf numFmtId="166" fontId="4" fillId="0" borderId="0" xfId="1" applyNumberFormat="1" applyFont="1" applyFill="1" applyBorder="1" applyAlignment="1">
      <alignment indent="1"/>
    </xf>
    <xf numFmtId="165" fontId="4" fillId="0" borderId="0" xfId="1" applyNumberFormat="1" applyFont="1" applyFill="1" applyBorder="1"/>
    <xf numFmtId="166" fontId="9" fillId="0" borderId="0" xfId="1" applyNumberFormat="1" applyFont="1" applyFill="1" applyBorder="1" applyAlignment="1">
      <alignment indent="2"/>
    </xf>
    <xf numFmtId="165" fontId="9" fillId="0" borderId="0" xfId="1" applyNumberFormat="1" applyFont="1" applyFill="1" applyBorder="1"/>
    <xf numFmtId="166" fontId="7" fillId="0" borderId="0" xfId="1" applyNumberFormat="1" applyFont="1" applyFill="1" applyBorder="1" applyAlignment="1">
      <alignment indent="3"/>
    </xf>
    <xf numFmtId="165" fontId="7" fillId="0" borderId="0" xfId="1" applyNumberFormat="1" applyFont="1" applyFill="1" applyBorder="1"/>
    <xf numFmtId="0" fontId="8" fillId="0" borderId="0" xfId="1" applyFont="1" applyFill="1" applyBorder="1" applyAlignment="1">
      <alignment horizontal="left" indent="4"/>
    </xf>
    <xf numFmtId="166" fontId="8" fillId="0" borderId="0" xfId="1" applyNumberFormat="1" applyFont="1" applyFill="1" applyBorder="1" applyAlignment="1">
      <alignment horizontal="left" indent="4"/>
    </xf>
    <xf numFmtId="0" fontId="3" fillId="0" borderId="0" xfId="1" applyFill="1"/>
    <xf numFmtId="0" fontId="11" fillId="0" borderId="2" xfId="1" applyFont="1" applyFill="1" applyBorder="1"/>
    <xf numFmtId="2" fontId="10" fillId="0" borderId="0" xfId="1" applyNumberFormat="1" applyFont="1" applyFill="1"/>
    <xf numFmtId="49" fontId="10" fillId="0" borderId="0" xfId="1" applyNumberFormat="1" applyFont="1" applyFill="1"/>
    <xf numFmtId="165" fontId="10" fillId="0" borderId="0" xfId="1" applyNumberFormat="1" applyFont="1" applyFill="1"/>
    <xf numFmtId="2" fontId="4" fillId="0" borderId="0" xfId="1" applyNumberFormat="1" applyFont="1" applyFill="1" applyAlignment="1">
      <alignment indent="1"/>
    </xf>
    <xf numFmtId="49" fontId="4" fillId="0" borderId="0" xfId="1" applyNumberFormat="1" applyFont="1" applyFill="1"/>
    <xf numFmtId="2" fontId="9" fillId="0" borderId="0" xfId="1" applyNumberFormat="1" applyFont="1" applyFill="1" applyAlignment="1">
      <alignment indent="2"/>
    </xf>
    <xf numFmtId="49" fontId="9" fillId="0" borderId="0" xfId="1" applyNumberFormat="1" applyFont="1" applyFill="1"/>
    <xf numFmtId="2" fontId="7" fillId="0" borderId="0" xfId="1" applyNumberFormat="1" applyFont="1" applyFill="1" applyAlignment="1">
      <alignment indent="3"/>
    </xf>
    <xf numFmtId="49" fontId="7" fillId="0" borderId="0" xfId="1" applyNumberFormat="1" applyFont="1" applyFill="1"/>
    <xf numFmtId="2" fontId="17" fillId="0" borderId="0" xfId="1" applyNumberFormat="1" applyFont="1" applyFill="1" applyAlignment="1">
      <alignment indent="4"/>
    </xf>
    <xf numFmtId="49" fontId="17" fillId="0" borderId="0" xfId="1" applyNumberFormat="1" applyFont="1" applyFill="1"/>
    <xf numFmtId="49" fontId="9" fillId="0" borderId="0" xfId="1" applyNumberFormat="1" applyFont="1" applyFill="1" applyAlignment="1">
      <alignment indent="2"/>
    </xf>
    <xf numFmtId="49" fontId="7" fillId="0" borderId="0" xfId="1" applyNumberFormat="1" applyFont="1" applyFill="1" applyAlignment="1">
      <alignment indent="3"/>
    </xf>
    <xf numFmtId="49" fontId="17" fillId="0" borderId="0" xfId="1" applyNumberFormat="1" applyFont="1" applyFill="1" applyAlignment="1">
      <alignment indent="4"/>
    </xf>
    <xf numFmtId="49" fontId="15" fillId="0" borderId="0" xfId="1" applyNumberFormat="1" applyFont="1" applyFill="1"/>
    <xf numFmtId="49" fontId="4" fillId="0" borderId="0" xfId="1" applyNumberFormat="1" applyFont="1" applyFill="1" applyAlignment="1">
      <alignment indent="1"/>
    </xf>
    <xf numFmtId="165" fontId="3" fillId="0" borderId="0" xfId="1" applyNumberFormat="1" applyFill="1"/>
  </cellXfs>
  <cellStyles count="9">
    <cellStyle name="Comma 2" xfId="4"/>
    <cellStyle name="Hyperlink" xfId="2" builtinId="8"/>
    <cellStyle name="Normal" xfId="0" builtinId="0"/>
    <cellStyle name="Normal 2" xfId="1"/>
    <cellStyle name="Normal 2 2" xfId="3"/>
    <cellStyle name="Normal 2 2 2" xfId="5"/>
    <cellStyle name="Normal 3" xfId="6"/>
    <cellStyle name="Percent 2" xfId="7"/>
    <cellStyle name="Percent 3" xf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38" Type="http://schemas.openxmlformats.org/officeDocument/2006/relationships/worksheet" Target="worksheets/sheet138.xml"/><Relationship Id="rId154" Type="http://schemas.openxmlformats.org/officeDocument/2006/relationships/worksheet" Target="worksheets/sheet154.xml"/><Relationship Id="rId159" Type="http://schemas.openxmlformats.org/officeDocument/2006/relationships/calcChain" Target="calcChain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worksheet" Target="worksheets/sheet128.xml"/><Relationship Id="rId144" Type="http://schemas.openxmlformats.org/officeDocument/2006/relationships/worksheet" Target="worksheets/sheet144.xml"/><Relationship Id="rId149" Type="http://schemas.openxmlformats.org/officeDocument/2006/relationships/worksheet" Target="worksheets/sheet149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134" Type="http://schemas.openxmlformats.org/officeDocument/2006/relationships/worksheet" Target="worksheets/sheet134.xml"/><Relationship Id="rId139" Type="http://schemas.openxmlformats.org/officeDocument/2006/relationships/worksheet" Target="worksheets/sheet139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55" Type="http://schemas.openxmlformats.org/officeDocument/2006/relationships/worksheet" Target="worksheets/sheet15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worksheet" Target="worksheets/sheet129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40" Type="http://schemas.openxmlformats.org/officeDocument/2006/relationships/worksheet" Target="worksheets/sheet140.xml"/><Relationship Id="rId145" Type="http://schemas.openxmlformats.org/officeDocument/2006/relationships/worksheet" Target="worksheets/sheet145.xml"/><Relationship Id="rId153" Type="http://schemas.openxmlformats.org/officeDocument/2006/relationships/worksheet" Target="worksheets/sheet15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30" Type="http://schemas.openxmlformats.org/officeDocument/2006/relationships/worksheet" Target="worksheets/sheet130.xml"/><Relationship Id="rId135" Type="http://schemas.openxmlformats.org/officeDocument/2006/relationships/worksheet" Target="worksheets/sheet135.xml"/><Relationship Id="rId143" Type="http://schemas.openxmlformats.org/officeDocument/2006/relationships/worksheet" Target="worksheets/sheet143.xml"/><Relationship Id="rId148" Type="http://schemas.openxmlformats.org/officeDocument/2006/relationships/worksheet" Target="worksheets/sheet148.xml"/><Relationship Id="rId151" Type="http://schemas.openxmlformats.org/officeDocument/2006/relationships/worksheet" Target="worksheets/sheet151.xml"/><Relationship Id="rId156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141" Type="http://schemas.openxmlformats.org/officeDocument/2006/relationships/worksheet" Target="worksheets/sheet141.xml"/><Relationship Id="rId146" Type="http://schemas.openxmlformats.org/officeDocument/2006/relationships/worksheet" Target="worksheets/sheet146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worksheet" Target="worksheets/sheet136.xml"/><Relationship Id="rId157" Type="http://schemas.openxmlformats.org/officeDocument/2006/relationships/styles" Target="styles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52" Type="http://schemas.openxmlformats.org/officeDocument/2006/relationships/worksheet" Target="worksheets/sheet15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29</xdr:row>
      <xdr:rowOff>0</xdr:rowOff>
    </xdr:from>
    <xdr:to>
      <xdr:col>3</xdr:col>
      <xdr:colOff>2877561</xdr:colOff>
      <xdr:row>41</xdr:row>
      <xdr:rowOff>47322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458200" y="4133850"/>
          <a:ext cx="2877561" cy="200947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4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5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6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8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9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0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1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2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3.bin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4.bin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5.bin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6.bin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7.bin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8.bin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9.bin"/></Relationships>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0.bin"/></Relationships>
</file>

<file path=xl/worksheets/_rels/sheet9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1.bin"/></Relationships>
</file>

<file path=xl/worksheets/_rels/sheet9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2.bin"/></Relationships>
</file>

<file path=xl/worksheets/_rels/sheet9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3.bin"/></Relationships>
</file>

<file path=xl/worksheets/_rels/sheet9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4.bin"/></Relationships>
</file>

<file path=xl/worksheets/_rels/sheet9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5.bin"/></Relationships>
</file>

<file path=xl/worksheets/_rels/sheet9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6.bin"/></Relationships>
</file>

<file path=xl/worksheets/_rels/sheet9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7.bin"/></Relationships>
</file>

<file path=xl/worksheets/_rels/sheet9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8.bin"/></Relationships>
</file>

<file path=xl/worksheets/_rels/sheet9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9.bin"/></Relationships>
</file>

<file path=xl/worksheets/_rels/sheet10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0.bin"/></Relationships>
</file>

<file path=xl/worksheets/_rels/sheet10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1.bin"/></Relationships>
</file>

<file path=xl/worksheets/_rels/sheet10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2.bin"/></Relationships>
</file>

<file path=xl/worksheets/_rels/sheet10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3.bin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4.bin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5.bin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6.bin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7.bin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8.bin"/></Relationships>
</file>

<file path=xl/worksheets/_rels/sheet10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9.bin"/></Relationships>
</file>

<file path=xl/worksheets/_rels/sheet1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0.bin"/></Relationships>
</file>

<file path=xl/worksheets/_rels/sheet1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1.bin"/></Relationships>
</file>

<file path=xl/worksheets/_rels/sheet1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2.bin"/></Relationships>
</file>

<file path=xl/worksheets/_rels/sheet1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3.bin"/></Relationships>
</file>

<file path=xl/worksheets/_rels/sheet1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4.bin"/></Relationships>
</file>

<file path=xl/worksheets/_rels/sheet1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5.bin"/></Relationships>
</file>

<file path=xl/worksheets/_rels/sheet1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6.bin"/></Relationships>
</file>

<file path=xl/worksheets/_rels/sheet1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7.bin"/></Relationships>
</file>

<file path=xl/worksheets/_rels/sheet1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8.bin"/></Relationships>
</file>

<file path=xl/worksheets/_rels/sheet1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9.bin"/></Relationships>
</file>

<file path=xl/worksheets/_rels/sheet1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0.bin"/></Relationships>
</file>

<file path=xl/worksheets/_rels/sheet1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1.bin"/></Relationships>
</file>

<file path=xl/worksheets/_rels/sheet1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2.bin"/></Relationships>
</file>

<file path=xl/worksheets/_rels/sheet1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3.bin"/></Relationships>
</file>

<file path=xl/worksheets/_rels/sheet1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4.bin"/></Relationships>
</file>

<file path=xl/worksheets/_rels/sheet1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5.bin"/></Relationships>
</file>

<file path=xl/worksheets/_rels/sheet1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6.bin"/></Relationships>
</file>

<file path=xl/worksheets/_rels/sheet1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7.bin"/></Relationships>
</file>

<file path=xl/worksheets/_rels/sheet1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8.bin"/></Relationships>
</file>

<file path=xl/worksheets/_rels/sheet1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9.bin"/></Relationships>
</file>

<file path=xl/worksheets/_rels/sheet1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0.bin"/></Relationships>
</file>

<file path=xl/worksheets/_rels/sheet1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1.bin"/></Relationships>
</file>

<file path=xl/worksheets/_rels/sheet1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2.bin"/></Relationships>
</file>

<file path=xl/worksheets/_rels/sheet1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3.bin"/></Relationships>
</file>

<file path=xl/worksheets/_rels/sheet1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4.bin"/></Relationships>
</file>

<file path=xl/worksheets/_rels/sheet1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5.bin"/></Relationships>
</file>

<file path=xl/worksheets/_rels/sheet1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6.bin"/></Relationships>
</file>

<file path=xl/worksheets/_rels/sheet1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7.bin"/></Relationships>
</file>

<file path=xl/worksheets/_rels/sheet1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8.bin"/></Relationships>
</file>

<file path=xl/worksheets/_rels/sheet1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9.bin"/></Relationships>
</file>

<file path=xl/worksheets/_rels/sheet1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0.bin"/></Relationships>
</file>

<file path=xl/worksheets/_rels/sheet1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1.bin"/></Relationships>
</file>

<file path=xl/worksheets/_rels/sheet1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2.bin"/></Relationships>
</file>

<file path=xl/worksheets/_rels/sheet1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3.bin"/></Relationships>
</file>

<file path=xl/worksheets/_rels/sheet1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4.bin"/></Relationships>
</file>

<file path=xl/worksheets/_rels/sheet1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5.bin"/></Relationships>
</file>

<file path=xl/worksheets/_rels/sheet1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6.bin"/></Relationships>
</file>

<file path=xl/worksheets/_rels/sheet1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7.bin"/></Relationships>
</file>

<file path=xl/worksheets/_rels/sheet1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8.bin"/></Relationships>
</file>

<file path=xl/worksheets/_rels/sheet1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9.bin"/></Relationships>
</file>

<file path=xl/worksheets/_rels/sheet1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0.bin"/></Relationships>
</file>

<file path=xl/worksheets/_rels/sheet1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1.bin"/></Relationships>
</file>

<file path=xl/worksheets/_rels/sheet1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2.bin"/></Relationships>
</file>

<file path=xl/worksheets/_rels/sheet1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3.bin"/></Relationships>
</file>

<file path=xl/worksheets/_rels/sheet1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4.bin"/></Relationships>
</file>

<file path=xl/worksheets/_rels/sheet1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7">
    <pageSetUpPr fitToPage="1"/>
  </sheetPr>
  <dimension ref="A9:L75"/>
  <sheetViews>
    <sheetView showGridLines="0" tabSelected="1" zoomScale="80" zoomScaleNormal="80" workbookViewId="0"/>
  </sheetViews>
  <sheetFormatPr defaultRowHeight="11.25" x14ac:dyDescent="0.25"/>
  <cols>
    <col min="1" max="1" width="9.7109375" style="12" customWidth="1"/>
    <col min="2" max="2" width="9.7109375" style="13" customWidth="1"/>
    <col min="3" max="3" width="107.42578125" style="11" customWidth="1"/>
    <col min="4" max="4" width="44.7109375" style="11" customWidth="1"/>
    <col min="5" max="6" width="9.7109375" style="11" customWidth="1"/>
    <col min="7" max="16384" width="9.140625" style="11"/>
  </cols>
  <sheetData>
    <row r="9" spans="1:10" ht="30" x14ac:dyDescent="0.25">
      <c r="A9" s="8"/>
      <c r="B9" s="9" t="s">
        <v>509</v>
      </c>
      <c r="C9" s="10"/>
      <c r="D9" s="10"/>
      <c r="E9" s="10"/>
      <c r="F9" s="10"/>
    </row>
    <row r="10" spans="1:10" hidden="1" x14ac:dyDescent="0.25"/>
    <row r="11" spans="1:10" hidden="1" x14ac:dyDescent="0.25">
      <c r="B11" s="12"/>
      <c r="C11" s="12"/>
    </row>
    <row r="12" spans="1:10" ht="11.25" hidden="1" customHeight="1" x14ac:dyDescent="0.25">
      <c r="B12" s="12"/>
      <c r="C12" s="12"/>
    </row>
    <row r="13" spans="1:10" s="12" customFormat="1" ht="11.25" hidden="1" customHeight="1" x14ac:dyDescent="0.25">
      <c r="D13" s="11"/>
      <c r="E13" s="11"/>
      <c r="F13" s="11"/>
      <c r="G13" s="11"/>
      <c r="H13" s="11"/>
      <c r="I13" s="11"/>
      <c r="J13" s="11"/>
    </row>
    <row r="14" spans="1:10" s="12" customFormat="1" ht="12.75" customHeight="1" x14ac:dyDescent="0.25">
      <c r="D14" s="11"/>
      <c r="E14" s="11"/>
      <c r="F14" s="11"/>
      <c r="G14" s="11"/>
      <c r="H14" s="11"/>
      <c r="I14" s="11"/>
      <c r="J14" s="11"/>
    </row>
    <row r="15" spans="1:10" s="12" customFormat="1" ht="12.75" customHeight="1" x14ac:dyDescent="0.25">
      <c r="D15" s="11"/>
      <c r="E15" s="11"/>
      <c r="F15" s="11"/>
      <c r="G15" s="11"/>
      <c r="H15" s="11"/>
      <c r="I15" s="11"/>
      <c r="J15" s="11"/>
    </row>
    <row r="16" spans="1:10" s="12" customFormat="1" ht="12.75" customHeight="1" x14ac:dyDescent="0.25">
      <c r="D16" s="11"/>
      <c r="E16" s="11"/>
      <c r="F16" s="11"/>
      <c r="G16" s="11"/>
      <c r="H16" s="11"/>
      <c r="I16" s="11"/>
      <c r="J16" s="11"/>
    </row>
    <row r="17" spans="1:10" s="12" customFormat="1" ht="12.75" customHeight="1" x14ac:dyDescent="0.25">
      <c r="D17" s="11"/>
      <c r="E17" s="11"/>
      <c r="F17" s="11"/>
      <c r="G17" s="11"/>
      <c r="H17" s="11"/>
      <c r="I17" s="11"/>
      <c r="J17" s="11"/>
    </row>
    <row r="18" spans="1:10" s="12" customFormat="1" ht="12.75" customHeight="1" x14ac:dyDescent="0.25">
      <c r="D18" s="11"/>
      <c r="E18" s="11"/>
      <c r="F18" s="11"/>
      <c r="G18" s="11"/>
      <c r="H18" s="11"/>
      <c r="I18" s="11"/>
      <c r="J18" s="11"/>
    </row>
    <row r="19" spans="1:10" s="12" customFormat="1" x14ac:dyDescent="0.25">
      <c r="D19" s="11"/>
      <c r="E19" s="11"/>
      <c r="F19" s="11"/>
      <c r="G19" s="11"/>
      <c r="H19" s="11"/>
      <c r="I19" s="11"/>
      <c r="J19" s="11"/>
    </row>
    <row r="20" spans="1:10" s="12" customFormat="1" ht="11.25" customHeight="1" x14ac:dyDescent="0.25">
      <c r="D20" s="11"/>
      <c r="E20" s="11"/>
      <c r="F20" s="11"/>
      <c r="G20" s="11"/>
      <c r="H20" s="11"/>
      <c r="I20" s="11"/>
      <c r="J20" s="11"/>
    </row>
    <row r="21" spans="1:10" s="12" customFormat="1" ht="11.25" customHeight="1" x14ac:dyDescent="0.25">
      <c r="D21" s="11"/>
      <c r="E21" s="11"/>
      <c r="F21" s="11"/>
      <c r="G21" s="11"/>
      <c r="H21" s="11"/>
      <c r="I21" s="11"/>
      <c r="J21" s="11"/>
    </row>
    <row r="22" spans="1:10" s="12" customFormat="1" ht="11.25" customHeight="1" x14ac:dyDescent="0.25">
      <c r="B22" s="13"/>
      <c r="C22" s="11"/>
      <c r="D22" s="11"/>
      <c r="E22" s="11"/>
      <c r="F22" s="11"/>
      <c r="G22" s="11"/>
      <c r="H22" s="11"/>
      <c r="I22" s="11"/>
      <c r="J22" s="11"/>
    </row>
    <row r="23" spans="1:10" s="12" customFormat="1" ht="27.75" x14ac:dyDescent="0.25">
      <c r="B23" s="14"/>
      <c r="C23" s="15" t="s">
        <v>570</v>
      </c>
      <c r="D23" s="16"/>
      <c r="E23" s="11"/>
      <c r="F23" s="11"/>
      <c r="G23" s="11"/>
      <c r="H23" s="11"/>
      <c r="I23" s="11"/>
      <c r="J23" s="11"/>
    </row>
    <row r="24" spans="1:10" s="12" customFormat="1" ht="11.25" customHeight="1" x14ac:dyDescent="0.25">
      <c r="B24" s="13"/>
      <c r="C24" s="11"/>
      <c r="D24" s="11"/>
      <c r="E24" s="11"/>
      <c r="F24" s="11"/>
      <c r="G24" s="11"/>
      <c r="H24" s="11"/>
      <c r="I24" s="11"/>
      <c r="J24" s="11"/>
    </row>
    <row r="25" spans="1:10" s="12" customFormat="1" ht="13.5" customHeight="1" x14ac:dyDescent="0.25">
      <c r="B25" s="13"/>
      <c r="C25" s="11"/>
      <c r="D25" s="11"/>
      <c r="E25" s="11"/>
      <c r="F25" s="11"/>
      <c r="G25" s="11"/>
      <c r="H25" s="11"/>
      <c r="I25" s="11"/>
      <c r="J25" s="11"/>
    </row>
    <row r="26" spans="1:10" s="12" customFormat="1" ht="10.5" customHeight="1" x14ac:dyDescent="0.25">
      <c r="B26" s="13"/>
      <c r="C26" s="11"/>
      <c r="D26" s="11"/>
      <c r="E26" s="11"/>
      <c r="F26" s="11"/>
      <c r="G26" s="11"/>
      <c r="H26" s="11"/>
      <c r="I26" s="11"/>
      <c r="J26" s="11"/>
    </row>
    <row r="27" spans="1:10" x14ac:dyDescent="0.25">
      <c r="A27" s="11"/>
    </row>
    <row r="28" spans="1:10" s="12" customFormat="1" ht="11.25" customHeight="1" x14ac:dyDescent="0.25">
      <c r="B28" s="13"/>
      <c r="C28" s="11"/>
      <c r="D28" s="11"/>
      <c r="E28" s="11"/>
      <c r="F28" s="11"/>
      <c r="G28" s="11"/>
      <c r="H28" s="11"/>
      <c r="I28" s="11"/>
      <c r="J28" s="11"/>
    </row>
    <row r="29" spans="1:10" s="12" customFormat="1" x14ac:dyDescent="0.25">
      <c r="B29" s="13"/>
      <c r="C29" s="11"/>
      <c r="D29" s="11"/>
      <c r="E29" s="11"/>
      <c r="F29" s="11"/>
      <c r="G29" s="11"/>
      <c r="H29" s="11"/>
      <c r="I29" s="11"/>
      <c r="J29" s="11"/>
    </row>
    <row r="30" spans="1:10" s="12" customFormat="1" ht="27.75" x14ac:dyDescent="0.25">
      <c r="B30" s="13"/>
      <c r="C30" s="17" t="s">
        <v>510</v>
      </c>
      <c r="D30" s="11"/>
      <c r="E30" s="11"/>
      <c r="F30" s="11"/>
      <c r="G30" s="11"/>
      <c r="H30" s="11"/>
      <c r="I30" s="11"/>
      <c r="J30" s="11"/>
    </row>
    <row r="31" spans="1:10" s="12" customFormat="1" ht="11.25" customHeight="1" x14ac:dyDescent="0.25">
      <c r="B31" s="13"/>
      <c r="C31" s="18"/>
      <c r="D31" s="11"/>
      <c r="E31" s="11"/>
      <c r="F31" s="11"/>
      <c r="G31" s="11"/>
      <c r="H31" s="11"/>
      <c r="I31" s="11"/>
      <c r="J31" s="11"/>
    </row>
    <row r="32" spans="1:10" s="12" customFormat="1" ht="11.25" customHeight="1" x14ac:dyDescent="0.25">
      <c r="B32" s="13"/>
      <c r="C32" s="18"/>
      <c r="D32" s="11"/>
      <c r="E32" s="11"/>
      <c r="F32" s="11"/>
      <c r="G32" s="11"/>
      <c r="H32" s="11"/>
      <c r="I32" s="11"/>
      <c r="J32" s="11"/>
    </row>
    <row r="33" spans="1:12" s="12" customFormat="1" ht="11.25" customHeight="1" x14ac:dyDescent="0.25">
      <c r="B33" s="13"/>
      <c r="C33" s="11"/>
      <c r="D33" s="11"/>
      <c r="E33" s="11"/>
      <c r="F33" s="11"/>
      <c r="G33" s="11"/>
      <c r="H33" s="11"/>
      <c r="I33" s="11"/>
      <c r="J33" s="11"/>
    </row>
    <row r="34" spans="1:12" s="12" customFormat="1" ht="11.25" customHeight="1" x14ac:dyDescent="0.25">
      <c r="B34" s="13"/>
      <c r="C34" s="11"/>
      <c r="D34" s="11"/>
      <c r="E34" s="11"/>
      <c r="F34" s="11"/>
      <c r="G34" s="11"/>
      <c r="H34" s="11"/>
      <c r="I34" s="11"/>
      <c r="J34" s="11"/>
    </row>
    <row r="35" spans="1:12" s="12" customFormat="1" ht="11.25" customHeight="1" x14ac:dyDescent="0.25">
      <c r="B35" s="13"/>
      <c r="C35" s="11"/>
      <c r="D35" s="11"/>
      <c r="E35" s="11"/>
      <c r="F35" s="11"/>
      <c r="G35" s="11"/>
      <c r="H35" s="11"/>
      <c r="I35" s="11"/>
      <c r="J35" s="11"/>
    </row>
    <row r="36" spans="1:12" s="12" customFormat="1" ht="13.5" customHeight="1" x14ac:dyDescent="0.25">
      <c r="B36" s="13"/>
      <c r="C36" s="11"/>
      <c r="D36" s="11"/>
      <c r="E36" s="11"/>
      <c r="F36" s="11"/>
      <c r="G36" s="11"/>
      <c r="H36" s="11"/>
      <c r="I36" s="11"/>
      <c r="J36" s="11"/>
    </row>
    <row r="37" spans="1:12" s="12" customFormat="1" ht="10.5" customHeight="1" x14ac:dyDescent="0.25">
      <c r="B37" s="13"/>
      <c r="C37" s="11"/>
      <c r="D37" s="11"/>
      <c r="E37" s="11"/>
      <c r="F37" s="11"/>
      <c r="G37" s="11"/>
      <c r="H37" s="11"/>
      <c r="I37" s="11"/>
      <c r="J37" s="11"/>
    </row>
    <row r="38" spans="1:12" x14ac:dyDescent="0.25">
      <c r="A38" s="11"/>
    </row>
    <row r="39" spans="1:12" s="12" customFormat="1" ht="12.75" customHeight="1" x14ac:dyDescent="0.25">
      <c r="B39" s="13"/>
      <c r="C39" s="11"/>
      <c r="E39" s="11"/>
      <c r="F39" s="11"/>
      <c r="G39" s="11"/>
      <c r="H39" s="11"/>
      <c r="I39" s="11"/>
      <c r="J39" s="11"/>
    </row>
    <row r="40" spans="1:12" s="12" customFormat="1" x14ac:dyDescent="0.25">
      <c r="B40" s="13"/>
      <c r="C40" s="11"/>
      <c r="E40" s="11"/>
      <c r="F40" s="11"/>
      <c r="G40" s="11"/>
      <c r="H40" s="11"/>
      <c r="I40" s="11"/>
      <c r="J40" s="11"/>
    </row>
    <row r="41" spans="1:12" s="12" customFormat="1" x14ac:dyDescent="0.25">
      <c r="B41" s="13"/>
      <c r="C41" s="11"/>
      <c r="D41" s="11"/>
      <c r="E41" s="11"/>
      <c r="F41" s="11"/>
      <c r="G41" s="11"/>
      <c r="H41" s="11"/>
      <c r="I41" s="11"/>
      <c r="J41" s="11"/>
    </row>
    <row r="42" spans="1:12" s="12" customFormat="1" ht="12.75" customHeight="1" x14ac:dyDescent="0.25">
      <c r="B42" s="13"/>
      <c r="C42" s="11"/>
      <c r="D42" s="11"/>
      <c r="E42" s="11"/>
      <c r="F42" s="11"/>
      <c r="G42" s="11"/>
      <c r="H42" s="11"/>
      <c r="I42" s="11"/>
      <c r="J42" s="11"/>
    </row>
    <row r="43" spans="1:12" ht="20.25" x14ac:dyDescent="0.25">
      <c r="D43" s="19" t="s">
        <v>573</v>
      </c>
    </row>
    <row r="44" spans="1:12" x14ac:dyDescent="0.25">
      <c r="A44" s="11"/>
      <c r="B44" s="11"/>
    </row>
    <row r="45" spans="1:12" ht="18" x14ac:dyDescent="0.25">
      <c r="A45" s="11"/>
      <c r="B45" s="11"/>
      <c r="D45" s="20">
        <v>43300.656168981484</v>
      </c>
    </row>
    <row r="46" spans="1:12" ht="12.75" x14ac:dyDescent="0.25">
      <c r="A46" s="11"/>
      <c r="B46" s="11"/>
      <c r="G46" s="21"/>
      <c r="H46" s="21"/>
      <c r="I46" s="21"/>
      <c r="J46" s="21"/>
      <c r="K46" s="21"/>
      <c r="L46" s="21"/>
    </row>
    <row r="47" spans="1:12" x14ac:dyDescent="0.25">
      <c r="A47" s="11"/>
      <c r="B47" s="11"/>
    </row>
    <row r="48" spans="1:12" x14ac:dyDescent="0.25">
      <c r="A48" s="11"/>
      <c r="B48" s="11"/>
    </row>
    <row r="49" spans="1:12" ht="15" x14ac:dyDescent="0.25">
      <c r="B49" s="22" t="s">
        <v>572</v>
      </c>
    </row>
    <row r="50" spans="1:12" ht="15" x14ac:dyDescent="0.25">
      <c r="B50" s="22"/>
    </row>
    <row r="51" spans="1:12" ht="15" x14ac:dyDescent="0.25">
      <c r="A51" s="21"/>
      <c r="B51" s="22" t="s">
        <v>511</v>
      </c>
      <c r="C51" s="21"/>
      <c r="D51" s="21"/>
      <c r="E51" s="21"/>
      <c r="F51" s="21"/>
    </row>
    <row r="52" spans="1:12" ht="15" x14ac:dyDescent="0.25">
      <c r="B52" s="22"/>
    </row>
    <row r="53" spans="1:12" ht="15" x14ac:dyDescent="0.25">
      <c r="B53" s="22" t="s">
        <v>574</v>
      </c>
    </row>
    <row r="54" spans="1:12" ht="15" x14ac:dyDescent="0.25">
      <c r="B54" s="22" t="s">
        <v>512</v>
      </c>
    </row>
    <row r="55" spans="1:12" ht="12.75" x14ac:dyDescent="0.25">
      <c r="B55" s="12"/>
      <c r="G55" s="21"/>
      <c r="H55" s="21"/>
      <c r="I55" s="21"/>
      <c r="J55" s="21"/>
      <c r="K55" s="21"/>
      <c r="L55" s="21"/>
    </row>
    <row r="56" spans="1:12" ht="15" x14ac:dyDescent="0.25">
      <c r="B56" s="22" t="s">
        <v>513</v>
      </c>
    </row>
    <row r="57" spans="1:12" ht="15" x14ac:dyDescent="0.25">
      <c r="B57" s="22" t="s">
        <v>514</v>
      </c>
    </row>
    <row r="62" spans="1:12" ht="12.75" x14ac:dyDescent="0.25">
      <c r="A62" s="21" t="s">
        <v>515</v>
      </c>
      <c r="B62" s="23"/>
      <c r="C62" s="24" t="s">
        <v>571</v>
      </c>
      <c r="D62" s="24"/>
      <c r="E62" s="25"/>
      <c r="F62" s="25" t="s">
        <v>516</v>
      </c>
    </row>
    <row r="65" spans="1:10" s="12" customFormat="1" ht="11.25" customHeight="1" x14ac:dyDescent="0.25">
      <c r="B65" s="13"/>
      <c r="C65" s="11"/>
      <c r="D65" s="11"/>
      <c r="E65" s="11"/>
      <c r="F65" s="11"/>
      <c r="G65" s="11"/>
      <c r="H65" s="11"/>
      <c r="I65" s="11"/>
      <c r="J65" s="11"/>
    </row>
    <row r="69" spans="1:10" x14ac:dyDescent="0.25">
      <c r="A69" s="11"/>
      <c r="B69" s="11"/>
    </row>
    <row r="70" spans="1:10" x14ac:dyDescent="0.25">
      <c r="A70" s="11"/>
      <c r="B70" s="11"/>
    </row>
    <row r="71" spans="1:10" x14ac:dyDescent="0.25">
      <c r="A71" s="11"/>
      <c r="B71" s="11"/>
    </row>
    <row r="72" spans="1:10" x14ac:dyDescent="0.25">
      <c r="A72" s="11"/>
      <c r="B72" s="11"/>
    </row>
    <row r="73" spans="1:10" x14ac:dyDescent="0.25">
      <c r="A73" s="11"/>
      <c r="B73" s="11"/>
    </row>
    <row r="74" spans="1:10" x14ac:dyDescent="0.25">
      <c r="A74" s="11"/>
      <c r="B74" s="11"/>
    </row>
    <row r="75" spans="1:10" x14ac:dyDescent="0.25">
      <c r="A75" s="11"/>
      <c r="B75" s="11"/>
    </row>
  </sheetData>
  <mergeCells count="1">
    <mergeCell ref="C62:D62"/>
  </mergeCells>
  <printOptions horizontalCentered="1" verticalCentered="1"/>
  <pageMargins left="0.39370078740157483" right="0.39370078740157483" top="0.39370078740157483" bottom="0.39370078740157483" header="0.31496062992125984" footer="0.31496062992125984"/>
  <pageSetup paperSize="9" scale="72" orientation="landscape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>
    <pageSetUpPr fitToPage="1"/>
  </sheetPr>
  <dimension ref="A1:R155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57.140625" style="26" bestFit="1" customWidth="1"/>
    <col min="2" max="2" width="20" style="26" customWidth="1"/>
    <col min="3" max="18" width="9.7109375" style="26" customWidth="1"/>
    <col min="19" max="16384" width="9.140625" style="26"/>
  </cols>
  <sheetData>
    <row r="1" spans="1:18" ht="11.25" customHeight="1" x14ac:dyDescent="0.25">
      <c r="A1" s="3" t="s">
        <v>128</v>
      </c>
      <c r="B1" s="2" t="s">
        <v>569</v>
      </c>
      <c r="C1" s="3">
        <v>2000</v>
      </c>
      <c r="D1" s="3">
        <v>2001</v>
      </c>
      <c r="E1" s="3">
        <v>2002</v>
      </c>
      <c r="F1" s="3">
        <v>2003</v>
      </c>
      <c r="G1" s="3">
        <v>2004</v>
      </c>
      <c r="H1" s="3">
        <v>2005</v>
      </c>
      <c r="I1" s="3">
        <v>2006</v>
      </c>
      <c r="J1" s="3">
        <v>2007</v>
      </c>
      <c r="K1" s="3">
        <v>2008</v>
      </c>
      <c r="L1" s="3">
        <v>2009</v>
      </c>
      <c r="M1" s="3">
        <v>2010</v>
      </c>
      <c r="N1" s="3">
        <v>2011</v>
      </c>
      <c r="O1" s="3">
        <v>2012</v>
      </c>
      <c r="P1" s="3">
        <v>2013</v>
      </c>
      <c r="Q1" s="3">
        <v>2014</v>
      </c>
      <c r="R1" s="3">
        <v>2015</v>
      </c>
    </row>
    <row r="2" spans="1:18" ht="11.25" customHeight="1" x14ac:dyDescent="0.25">
      <c r="A2" s="1"/>
      <c r="B2" s="27" t="s">
        <v>127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</row>
    <row r="3" spans="1:18" ht="11.25" customHeight="1" x14ac:dyDescent="0.25">
      <c r="A3" s="28" t="s">
        <v>126</v>
      </c>
      <c r="B3" s="29" t="str">
        <f ca="1">HYPERLINK("#"&amp;CELL("address",prod!$C$2),"prod")</f>
        <v>prod</v>
      </c>
      <c r="C3" s="30">
        <f>prod!C$2</f>
        <v>14805.149517531299</v>
      </c>
      <c r="D3" s="30">
        <f>prod!D$2</f>
        <v>15242.6</v>
      </c>
      <c r="E3" s="30">
        <f>prod!E$2</f>
        <v>15972.6</v>
      </c>
      <c r="F3" s="30">
        <f>prod!F$2</f>
        <v>15795.7</v>
      </c>
      <c r="G3" s="30">
        <f>prod!G$2</f>
        <v>15741.5</v>
      </c>
      <c r="H3" s="30">
        <f>prod!H$2</f>
        <v>16561.240087895298</v>
      </c>
      <c r="I3" s="30">
        <f>prod!I$2</f>
        <v>18086.299999999996</v>
      </c>
      <c r="J3" s="30">
        <f>prod!J$2</f>
        <v>16025.300000000001</v>
      </c>
      <c r="K3" s="30">
        <f>prod!K$2</f>
        <v>16324.5</v>
      </c>
      <c r="L3" s="30">
        <f>prod!L$2</f>
        <v>16486.7</v>
      </c>
      <c r="M3" s="30">
        <f>prod!M$2</f>
        <v>17335.8412152479</v>
      </c>
      <c r="N3" s="30">
        <f>prod!N$2</f>
        <v>17057.323015190599</v>
      </c>
      <c r="O3" s="30">
        <f>prod!O$2</f>
        <v>17149.517531288799</v>
      </c>
      <c r="P3" s="30">
        <f>prod!P$2</f>
        <v>18000</v>
      </c>
      <c r="Q3" s="30">
        <f>prod!Q$2</f>
        <v>18105.307155823095</v>
      </c>
      <c r="R3" s="30">
        <f>prod!R$2</f>
        <v>17537.761536256799</v>
      </c>
    </row>
    <row r="4" spans="1:18" ht="11.25" customHeight="1" x14ac:dyDescent="0.25">
      <c r="A4" s="28" t="s">
        <v>125</v>
      </c>
      <c r="B4" s="29" t="str">
        <f ca="1">HYPERLINK("#"&amp;CELL("address",prodrec!$C$2),"prodrec")</f>
        <v>prodrec</v>
      </c>
      <c r="C4" s="30">
        <f>prodrec!C$2</f>
        <v>319.43250214961296</v>
      </c>
      <c r="D4" s="30">
        <f>prodrec!D$2</f>
        <v>243.4</v>
      </c>
      <c r="E4" s="30">
        <f>prodrec!E$2</f>
        <v>309</v>
      </c>
      <c r="F4" s="30">
        <f>prodrec!F$2</f>
        <v>308.70000000000005</v>
      </c>
      <c r="G4" s="30">
        <f>prodrec!G$2</f>
        <v>324.8</v>
      </c>
      <c r="H4" s="30">
        <f>prodrec!H$2</f>
        <v>338.56405846947507</v>
      </c>
      <c r="I4" s="30">
        <f>prodrec!I$2</f>
        <v>342.5</v>
      </c>
      <c r="J4" s="30">
        <f>prodrec!J$2</f>
        <v>426.9</v>
      </c>
      <c r="K4" s="30">
        <f>prodrec!K$2</f>
        <v>380.5</v>
      </c>
      <c r="L4" s="30">
        <f>prodrec!L$2</f>
        <v>395</v>
      </c>
      <c r="M4" s="30">
        <f>prodrec!M$2</f>
        <v>394.57342122862281</v>
      </c>
      <c r="N4" s="30">
        <f>prodrec!N$2</f>
        <v>380.52928250692679</v>
      </c>
      <c r="O4" s="30">
        <f>prodrec!O$2</f>
        <v>347.2341645170535</v>
      </c>
      <c r="P4" s="30">
        <f>prodrec!P$2</f>
        <v>382.24897296264481</v>
      </c>
      <c r="Q4" s="30">
        <f>prodrec!Q$2</f>
        <v>376.39724849527119</v>
      </c>
      <c r="R4" s="30">
        <f>prodrec!R$2</f>
        <v>378.54686156491863</v>
      </c>
    </row>
    <row r="5" spans="1:18" ht="11.25" customHeight="1" x14ac:dyDescent="0.25">
      <c r="A5" s="28" t="s">
        <v>124</v>
      </c>
      <c r="B5" s="29" t="str">
        <f ca="1">HYPERLINK("#"&amp;CELL("address",fos!$C$2),"fos")</f>
        <v>fos</v>
      </c>
      <c r="C5" s="30">
        <f>fos!C$2</f>
        <v>20.301901213337199</v>
      </c>
      <c r="D5" s="30">
        <f>fos!D$2</f>
        <v>20.3</v>
      </c>
      <c r="E5" s="30">
        <f>fos!E$2</f>
        <v>25.7</v>
      </c>
      <c r="F5" s="30">
        <f>fos!F$2</f>
        <v>32.4</v>
      </c>
      <c r="G5" s="30">
        <f>fos!G$2</f>
        <v>35.799999999999997</v>
      </c>
      <c r="H5" s="30">
        <f>fos!H$2</f>
        <v>29.4258144645075</v>
      </c>
      <c r="I5" s="30">
        <f>fos!I$2</f>
        <v>54.099999999999994</v>
      </c>
      <c r="J5" s="30">
        <f>fos!J$2</f>
        <v>160</v>
      </c>
      <c r="K5" s="30">
        <f>fos!K$2</f>
        <v>241.2</v>
      </c>
      <c r="L5" s="30">
        <f>fos!L$2</f>
        <v>253.29999999999998</v>
      </c>
      <c r="M5" s="30">
        <f>fos!M$2</f>
        <v>242.930161459826</v>
      </c>
      <c r="N5" s="30">
        <f>fos!N$2</f>
        <v>244.91258240183399</v>
      </c>
      <c r="O5" s="30">
        <f>fos!O$2</f>
        <v>250.62099933123099</v>
      </c>
      <c r="P5" s="30">
        <f>fos!P$2</f>
        <v>277.58670106047583</v>
      </c>
      <c r="Q5" s="30">
        <f>fos!Q$2</f>
        <v>216.17942103754646</v>
      </c>
      <c r="R5" s="30">
        <f>fos!R$2</f>
        <v>247.06219547148172</v>
      </c>
    </row>
    <row r="6" spans="1:18" ht="11.25" customHeight="1" x14ac:dyDescent="0.25">
      <c r="A6" s="28" t="s">
        <v>123</v>
      </c>
      <c r="B6" s="29" t="str">
        <f ca="1">HYPERLINK("#"&amp;CELL("address",recycl!$C$2),"recycl")</f>
        <v>recycl</v>
      </c>
      <c r="C6" s="30">
        <f>recycl!C$2</f>
        <v>14.6173688736028</v>
      </c>
      <c r="D6" s="30">
        <f>recycl!D$2</f>
        <v>12</v>
      </c>
      <c r="E6" s="30">
        <f>recycl!E$2</f>
        <v>19.8</v>
      </c>
      <c r="F6" s="30">
        <f>recycl!F$2</f>
        <v>25.9</v>
      </c>
      <c r="G6" s="30">
        <f>recycl!G$2</f>
        <v>28.5</v>
      </c>
      <c r="H6" s="30">
        <f>recycl!H$2</f>
        <v>23.263590331518099</v>
      </c>
      <c r="I6" s="30">
        <f>recycl!I$2</f>
        <v>20.2</v>
      </c>
      <c r="J6" s="30">
        <f>recycl!J$2</f>
        <v>11.7</v>
      </c>
      <c r="K6" s="30">
        <f>recycl!K$2</f>
        <v>10.8</v>
      </c>
      <c r="L6" s="30">
        <f>recycl!L$2</f>
        <v>10</v>
      </c>
      <c r="M6" s="30">
        <f>recycl!M$2</f>
        <v>17.411865864144499</v>
      </c>
      <c r="N6" s="30">
        <f>recycl!N$2</f>
        <v>13.6142161077673</v>
      </c>
      <c r="O6" s="30">
        <f>recycl!O$2</f>
        <v>20.755708416929401</v>
      </c>
      <c r="P6" s="30">
        <f>recycl!P$2</f>
        <v>14.4262921563008</v>
      </c>
      <c r="Q6" s="30">
        <f>recycl!Q$2</f>
        <v>17.985096016050399</v>
      </c>
      <c r="R6" s="30">
        <f>recycl!R$2</f>
        <v>9.88822012037833</v>
      </c>
    </row>
    <row r="7" spans="1:18" ht="11.25" customHeight="1" x14ac:dyDescent="0.25">
      <c r="A7" s="28" t="s">
        <v>122</v>
      </c>
      <c r="B7" s="29" t="str">
        <f ca="1">HYPERLINK("#"&amp;CELL("address",imp!$C$2),"imp")</f>
        <v>imp</v>
      </c>
      <c r="C7" s="30">
        <f>imp!C$2</f>
        <v>23357.021816879784</v>
      </c>
      <c r="D7" s="30">
        <f>imp!D$2</f>
        <v>23649.490339999997</v>
      </c>
      <c r="E7" s="30">
        <f>imp!E$2</f>
        <v>24100.934100000002</v>
      </c>
      <c r="F7" s="30">
        <f>imp!F$2</f>
        <v>28376.924659999997</v>
      </c>
      <c r="G7" s="30">
        <f>imp!G$2</f>
        <v>26812.6</v>
      </c>
      <c r="H7" s="30">
        <f>imp!H$2</f>
        <v>24250.143307538001</v>
      </c>
      <c r="I7" s="30">
        <f>imp!I$2</f>
        <v>26341.400000000005</v>
      </c>
      <c r="J7" s="30">
        <f>imp!J$2</f>
        <v>26728.400000000001</v>
      </c>
      <c r="K7" s="30">
        <f>imp!K$2</f>
        <v>26933.18837</v>
      </c>
      <c r="L7" s="30">
        <f>imp!L$2</f>
        <v>25538.9</v>
      </c>
      <c r="M7" s="30">
        <f>imp!M$2</f>
        <v>25409.310213050499</v>
      </c>
      <c r="N7" s="30">
        <f>imp!N$2</f>
        <v>26887.354356654014</v>
      </c>
      <c r="O7" s="30">
        <f>imp!O$2</f>
        <v>24251.1225757141</v>
      </c>
      <c r="P7" s="30">
        <f>imp!P$2</f>
        <v>26421.348046240601</v>
      </c>
      <c r="Q7" s="30">
        <f>imp!Q$2</f>
        <v>26430.51922121962</v>
      </c>
      <c r="R7" s="30">
        <f>imp!R$2</f>
        <v>23120.7604853349</v>
      </c>
    </row>
    <row r="8" spans="1:18" ht="11.25" customHeight="1" x14ac:dyDescent="0.25">
      <c r="A8" s="28" t="s">
        <v>121</v>
      </c>
      <c r="B8" s="29" t="str">
        <f ca="1">HYPERLINK("#"&amp;CELL("address",stc!$C$2),"stc")</f>
        <v>stc</v>
      </c>
      <c r="C8" s="30">
        <f>stc!C$2</f>
        <v>-35.821855095099998</v>
      </c>
      <c r="D8" s="30">
        <f>stc!D$2</f>
        <v>-75.79034</v>
      </c>
      <c r="E8" s="30">
        <f>stc!E$2</f>
        <v>1041.9658999999999</v>
      </c>
      <c r="F8" s="30">
        <f>stc!F$2</f>
        <v>-430.02465999999998</v>
      </c>
      <c r="G8" s="30">
        <f>stc!G$2</f>
        <v>1422.0651</v>
      </c>
      <c r="H8" s="30">
        <f>stc!H$2</f>
        <v>-620.27798816940003</v>
      </c>
      <c r="I8" s="30">
        <f>stc!I$2</f>
        <v>-541.30199000000005</v>
      </c>
      <c r="J8" s="30">
        <f>stc!J$2</f>
        <v>1528.9958200000001</v>
      </c>
      <c r="K8" s="30">
        <f>stc!K$2</f>
        <v>76.311629999999994</v>
      </c>
      <c r="L8" s="30">
        <f>stc!L$2</f>
        <v>-958.21964000000003</v>
      </c>
      <c r="M8" s="30">
        <f>stc!M$2</f>
        <v>1823.8032245772999</v>
      </c>
      <c r="N8" s="30">
        <f>stc!N$2</f>
        <v>-355.85058288879998</v>
      </c>
      <c r="O8" s="30">
        <f>stc!O$2</f>
        <v>1259.0920104714</v>
      </c>
      <c r="P8" s="30">
        <f>stc!P$2</f>
        <v>-708.20721096960006</v>
      </c>
      <c r="Q8" s="30">
        <f>stc!Q$2</f>
        <v>-579.48740694620005</v>
      </c>
      <c r="R8" s="30">
        <f>stc!R$2</f>
        <v>-59.600876339199999</v>
      </c>
    </row>
    <row r="9" spans="1:18" ht="11.25" customHeight="1" x14ac:dyDescent="0.25">
      <c r="A9" s="28" t="s">
        <v>120</v>
      </c>
      <c r="B9" s="29" t="str">
        <f ca="1">HYPERLINK("#"&amp;CELL("address",duse!$C$2),"duse")</f>
        <v>duse</v>
      </c>
      <c r="C9" s="30">
        <f>duse!C$2</f>
        <v>271.04232349288202</v>
      </c>
      <c r="D9" s="30">
        <f>duse!D$2</f>
        <v>199</v>
      </c>
      <c r="E9" s="30">
        <f>duse!E$2</f>
        <v>259.2</v>
      </c>
      <c r="F9" s="30">
        <f>duse!F$2</f>
        <v>259.8</v>
      </c>
      <c r="G9" s="30">
        <f>duse!G$2</f>
        <v>273.3</v>
      </c>
      <c r="H9" s="30">
        <f>duse!H$2</f>
        <v>284.22661698671999</v>
      </c>
      <c r="I9" s="30">
        <f>duse!I$2</f>
        <v>289.60000000000002</v>
      </c>
      <c r="J9" s="30">
        <f>duse!J$2</f>
        <v>355.9</v>
      </c>
      <c r="K9" s="30">
        <f>duse!K$2</f>
        <v>336.6</v>
      </c>
      <c r="L9" s="30">
        <f>duse!L$2</f>
        <v>350.7</v>
      </c>
      <c r="M9" s="30">
        <f>duse!M$2</f>
        <v>338.34909716251099</v>
      </c>
      <c r="N9" s="30">
        <f>duse!N$2</f>
        <v>349.407662176364</v>
      </c>
      <c r="O9" s="30">
        <f>duse!O$2</f>
        <v>323.277921085316</v>
      </c>
      <c r="P9" s="30">
        <f>duse!P$2</f>
        <v>335.76956147893401</v>
      </c>
      <c r="Q9" s="30">
        <f>duse!Q$2</f>
        <v>326.95614789337901</v>
      </c>
      <c r="R9" s="30">
        <f>duse!R$2</f>
        <v>324.830419413394</v>
      </c>
    </row>
    <row r="10" spans="1:18" ht="11.25" customHeight="1" x14ac:dyDescent="0.25">
      <c r="A10" s="28" t="s">
        <v>119</v>
      </c>
      <c r="B10" s="29" t="str">
        <f ca="1">HYPERLINK("#"&amp;CELL("address",exp!$C$2),"exp")</f>
        <v>exp</v>
      </c>
      <c r="C10" s="30">
        <f>exp!C$2</f>
        <v>5136.2615840259896</v>
      </c>
      <c r="D10" s="30">
        <f>exp!D$2</f>
        <v>5153.4000000000005</v>
      </c>
      <c r="E10" s="30">
        <f>exp!E$2</f>
        <v>5594.8</v>
      </c>
      <c r="F10" s="30">
        <f>exp!F$2</f>
        <v>6256.3</v>
      </c>
      <c r="G10" s="30">
        <f>exp!G$2</f>
        <v>6308.8650999999982</v>
      </c>
      <c r="H10" s="30">
        <f>exp!H$2</f>
        <v>5297.3679466733984</v>
      </c>
      <c r="I10" s="30">
        <f>exp!I$2</f>
        <v>5961.4980100000002</v>
      </c>
      <c r="J10" s="30">
        <f>exp!J$2</f>
        <v>6777.2958199999985</v>
      </c>
      <c r="K10" s="30">
        <f>exp!K$2</f>
        <v>7256.3000000000011</v>
      </c>
      <c r="L10" s="30">
        <f>exp!L$2</f>
        <v>7213.1803600000003</v>
      </c>
      <c r="M10" s="30">
        <f>exp!M$2</f>
        <v>7571.2475734832769</v>
      </c>
      <c r="N10" s="30">
        <f>exp!N$2</f>
        <v>7861.0633419317901</v>
      </c>
      <c r="O10" s="30">
        <f>exp!O$2</f>
        <v>8150.5604350438953</v>
      </c>
      <c r="P10" s="30">
        <f>exp!P$2</f>
        <v>9775.5751526493932</v>
      </c>
      <c r="Q10" s="30">
        <f>exp!Q$2</f>
        <v>9374.5103659119086</v>
      </c>
      <c r="R10" s="30">
        <f>exp!R$2</f>
        <v>7461.322024205394</v>
      </c>
    </row>
    <row r="11" spans="1:18" ht="11.25" customHeight="1" x14ac:dyDescent="0.25">
      <c r="A11" s="28" t="s">
        <v>118</v>
      </c>
      <c r="B11" s="29" t="str">
        <f ca="1">HYPERLINK("#"&amp;CELL("address",bun!$C$2),"bun")</f>
        <v>bun</v>
      </c>
      <c r="C11" s="30">
        <f>bun!C$2</f>
        <v>664.58870736600693</v>
      </c>
      <c r="D11" s="30">
        <f>bun!D$2</f>
        <v>567.79999999999995</v>
      </c>
      <c r="E11" s="30">
        <f>bun!E$2</f>
        <v>635.70000000000005</v>
      </c>
      <c r="F11" s="30">
        <f>bun!F$2</f>
        <v>631.29999999999995</v>
      </c>
      <c r="G11" s="30">
        <f>bun!G$2</f>
        <v>506.8</v>
      </c>
      <c r="H11" s="30">
        <f>bun!H$2</f>
        <v>498.1608865959679</v>
      </c>
      <c r="I11" s="30">
        <f>bun!I$2</f>
        <v>548.6</v>
      </c>
      <c r="J11" s="30">
        <f>bun!J$2</f>
        <v>451.20000000000005</v>
      </c>
      <c r="K11" s="30">
        <f>bun!K$2</f>
        <v>395.70000000000005</v>
      </c>
      <c r="L11" s="30">
        <f>bun!L$2</f>
        <v>245.9</v>
      </c>
      <c r="M11" s="30">
        <f>bun!M$2</f>
        <v>209.61115888029087</v>
      </c>
      <c r="N11" s="30">
        <f>bun!N$2</f>
        <v>198.00324830419441</v>
      </c>
      <c r="O11" s="30">
        <f>bun!O$2</f>
        <v>121.26206171777969</v>
      </c>
      <c r="P11" s="30">
        <f>bun!P$2</f>
        <v>129.64555268940481</v>
      </c>
      <c r="Q11" s="30">
        <f>bun!Q$2</f>
        <v>96.111588802904294</v>
      </c>
      <c r="R11" s="30">
        <f>bun!R$2</f>
        <v>293.75656826215749</v>
      </c>
    </row>
    <row r="12" spans="1:18" ht="11.25" customHeight="1" x14ac:dyDescent="0.25">
      <c r="A12" s="31" t="s">
        <v>117</v>
      </c>
      <c r="B12" s="29" t="str">
        <f ca="1">HYPERLINK("#"&amp;CELL("address",buni!$C$2),"buni")</f>
        <v>buni</v>
      </c>
      <c r="C12" s="32">
        <f>buni!C$2</f>
        <v>80.144614862501982</v>
      </c>
      <c r="D12" s="32">
        <f>buni!D$2</f>
        <v>77.076440532301362</v>
      </c>
      <c r="E12" s="32">
        <f>buni!E$2</f>
        <v>75.145255648980026</v>
      </c>
      <c r="F12" s="32">
        <f>buni!F$2</f>
        <v>80.933094715295951</v>
      </c>
      <c r="G12" s="32">
        <f>buni!G$2</f>
        <v>86.287089415667026</v>
      </c>
      <c r="H12" s="32">
        <f>buni!H$2</f>
        <v>76.197327462273222</v>
      </c>
      <c r="I12" s="32">
        <f>buni!I$2</f>
        <v>84.185036689998313</v>
      </c>
      <c r="J12" s="32">
        <f>buni!J$2</f>
        <v>81.068974504863746</v>
      </c>
      <c r="K12" s="32">
        <f>buni!K$2</f>
        <v>79.439585608141442</v>
      </c>
      <c r="L12" s="32">
        <f>buni!L$2</f>
        <v>61.133193067744138</v>
      </c>
      <c r="M12" s="32">
        <f>buni!M$2</f>
        <v>69.286725918710843</v>
      </c>
      <c r="N12" s="32">
        <f>buni!N$2</f>
        <v>72.012196927936046</v>
      </c>
      <c r="O12" s="32">
        <f>buni!O$2</f>
        <v>63.567365218702264</v>
      </c>
      <c r="P12" s="32">
        <f>buni!P$2</f>
        <v>64.947203053883243</v>
      </c>
      <c r="Q12" s="32">
        <f>buni!Q$2</f>
        <v>50.58455219809106</v>
      </c>
      <c r="R12" s="32">
        <f>buni!R$2</f>
        <v>65.879439778397924</v>
      </c>
    </row>
    <row r="13" spans="1:18" ht="11.25" customHeight="1" x14ac:dyDescent="0.25">
      <c r="A13" s="31" t="s">
        <v>116</v>
      </c>
      <c r="B13" s="29" t="str">
        <f ca="1">HYPERLINK("#"&amp;CELL("address",bune!$C$2),"bune")</f>
        <v>bune</v>
      </c>
      <c r="C13" s="32">
        <f>bune!C$2</f>
        <v>584.44409250350509</v>
      </c>
      <c r="D13" s="32">
        <f>bune!D$2</f>
        <v>490.72355946769869</v>
      </c>
      <c r="E13" s="32">
        <f>bune!E$2</f>
        <v>560.55474435101996</v>
      </c>
      <c r="F13" s="32">
        <f>bune!F$2</f>
        <v>550.36690528470399</v>
      </c>
      <c r="G13" s="32">
        <f>bune!G$2</f>
        <v>420.51291058433299</v>
      </c>
      <c r="H13" s="32">
        <f>bune!H$2</f>
        <v>421.96355913369467</v>
      </c>
      <c r="I13" s="32">
        <f>bune!I$2</f>
        <v>464.41496331000172</v>
      </c>
      <c r="J13" s="32">
        <f>bune!J$2</f>
        <v>370.13102549513621</v>
      </c>
      <c r="K13" s="32">
        <f>bune!K$2</f>
        <v>316.26041439185855</v>
      </c>
      <c r="L13" s="32">
        <f>bune!L$2</f>
        <v>184.76680693225586</v>
      </c>
      <c r="M13" s="32">
        <f>bune!M$2</f>
        <v>140.32443296158004</v>
      </c>
      <c r="N13" s="32">
        <f>bune!N$2</f>
        <v>125.99105137625835</v>
      </c>
      <c r="O13" s="32">
        <f>bune!O$2</f>
        <v>57.694696499077423</v>
      </c>
      <c r="P13" s="32">
        <f>bune!P$2</f>
        <v>64.698349635521566</v>
      </c>
      <c r="Q13" s="32">
        <f>bune!Q$2</f>
        <v>45.527036604813233</v>
      </c>
      <c r="R13" s="32">
        <f>bune!R$2</f>
        <v>227.87712848375958</v>
      </c>
    </row>
    <row r="14" spans="1:18" ht="11.25" customHeight="1" x14ac:dyDescent="0.25">
      <c r="A14" s="28" t="s">
        <v>115</v>
      </c>
      <c r="B14" s="29" t="str">
        <f ca="1">HYPERLINK("#"&amp;CELL("address",GIC!$C$2),"GIC")</f>
        <v>GIC</v>
      </c>
      <c r="C14" s="30">
        <f>GIC!C$2</f>
        <v>32408.808636667691</v>
      </c>
      <c r="D14" s="30">
        <f>GIC!D$2</f>
        <v>33171.800000000003</v>
      </c>
      <c r="E14" s="30">
        <f>GIC!E$2</f>
        <v>34980.300000000003</v>
      </c>
      <c r="F14" s="30">
        <f>GIC!F$2</f>
        <v>36962.199999999997</v>
      </c>
      <c r="G14" s="30">
        <f>GIC!G$2</f>
        <v>37276.299999999996</v>
      </c>
      <c r="H14" s="30">
        <f>GIC!H$2</f>
        <v>34502.603420273277</v>
      </c>
      <c r="I14" s="30">
        <f>GIC!I$2</f>
        <v>37503.5</v>
      </c>
      <c r="J14" s="30">
        <f>GIC!J$2</f>
        <v>37296.900000000009</v>
      </c>
      <c r="K14" s="30">
        <f>GIC!K$2</f>
        <v>35977.899999999994</v>
      </c>
      <c r="L14" s="30">
        <f>GIC!L$2</f>
        <v>33915.899999999994</v>
      </c>
      <c r="M14" s="30">
        <f>GIC!M$2</f>
        <v>37104.662271902183</v>
      </c>
      <c r="N14" s="30">
        <f>GIC!N$2</f>
        <v>35819.408617559973</v>
      </c>
      <c r="O14" s="30">
        <f>GIC!O$2</f>
        <v>34683.242571892544</v>
      </c>
      <c r="P14" s="30">
        <f>GIC!P$2</f>
        <v>34146.412534632727</v>
      </c>
      <c r="Q14" s="30">
        <f>GIC!Q$2</f>
        <v>34769.322633037169</v>
      </c>
      <c r="R14" s="30">
        <f>GIC!R$2</f>
        <v>33154.509410528299</v>
      </c>
    </row>
    <row r="15" spans="1:18" ht="11.25" customHeight="1" x14ac:dyDescent="0.25">
      <c r="A15" s="28" t="s">
        <v>114</v>
      </c>
      <c r="B15" s="29" t="str">
        <f ca="1">HYPERLINK("#"&amp;CELL("address",TITOT!$C$2),"TITOT")</f>
        <v>TITOT</v>
      </c>
      <c r="C15" s="30">
        <f>TITOT!C$2</f>
        <v>28347.926817617299</v>
      </c>
      <c r="D15" s="30">
        <f>TITOT!D$2</f>
        <v>28919.899999999998</v>
      </c>
      <c r="E15" s="30">
        <f>TITOT!E$2</f>
        <v>31178.7</v>
      </c>
      <c r="F15" s="30">
        <f>TITOT!F$2</f>
        <v>33528.6</v>
      </c>
      <c r="G15" s="30">
        <f>TITOT!G$2</f>
        <v>33017.800000000003</v>
      </c>
      <c r="H15" s="30">
        <f>TITOT!H$2</f>
        <v>29379.979936944699</v>
      </c>
      <c r="I15" s="30">
        <f>TITOT!I$2</f>
        <v>33543.9</v>
      </c>
      <c r="J15" s="30">
        <f>TITOT!J$2</f>
        <v>33553.899999999994</v>
      </c>
      <c r="K15" s="30">
        <f>TITOT!K$2</f>
        <v>32612.5</v>
      </c>
      <c r="L15" s="30">
        <f>TITOT!L$2</f>
        <v>32351.1</v>
      </c>
      <c r="M15" s="30">
        <f>TITOT!M$2</f>
        <v>33542.204069934116</v>
      </c>
      <c r="N15" s="30">
        <f>TITOT!N$2</f>
        <v>32862.114263876909</v>
      </c>
      <c r="O15" s="30">
        <f>TITOT!O$2</f>
        <v>31249.283462310097</v>
      </c>
      <c r="P15" s="30">
        <f>TITOT!P$2</f>
        <v>32560.857934460699</v>
      </c>
      <c r="Q15" s="30">
        <f>TITOT!Q$2</f>
        <v>30991.640393618007</v>
      </c>
      <c r="R15" s="30">
        <f>TITOT!R$2</f>
        <v>28478.336677175896</v>
      </c>
    </row>
    <row r="16" spans="1:18" ht="11.25" customHeight="1" x14ac:dyDescent="0.25">
      <c r="A16" s="33" t="s">
        <v>113</v>
      </c>
      <c r="B16" s="29" t="str">
        <f ca="1">HYPERLINK("#"&amp;CELL("address",tipgn!$C$2),"tipgn")</f>
        <v>tipgn</v>
      </c>
      <c r="C16" s="34">
        <f>tipgn!C$2</f>
        <v>5798.5334861947103</v>
      </c>
      <c r="D16" s="34">
        <f>tipgn!D$2</f>
        <v>5874.4</v>
      </c>
      <c r="E16" s="34">
        <f>tipgn!E$2</f>
        <v>5751.1</v>
      </c>
      <c r="F16" s="34">
        <f>tipgn!F$2</f>
        <v>5863.5</v>
      </c>
      <c r="G16" s="34">
        <f>tipgn!G$2</f>
        <v>5859.7</v>
      </c>
      <c r="H16" s="34">
        <f>tipgn!H$2</f>
        <v>6002.8422661698696</v>
      </c>
      <c r="I16" s="34">
        <f>tipgn!I$2</f>
        <v>5908.7</v>
      </c>
      <c r="J16" s="34">
        <f>tipgn!J$2</f>
        <v>6042</v>
      </c>
      <c r="K16" s="34">
        <f>tipgn!K$2</f>
        <v>5922.1</v>
      </c>
      <c r="L16" s="34">
        <f>tipgn!L$2</f>
        <v>6068.6</v>
      </c>
      <c r="M16" s="34">
        <f>tipgn!M$2</f>
        <v>5881.3413585554599</v>
      </c>
      <c r="N16" s="34">
        <f>tipgn!N$2</f>
        <v>5981.1789433457498</v>
      </c>
      <c r="O16" s="34">
        <f>tipgn!O$2</f>
        <v>5929.5882296742102</v>
      </c>
      <c r="P16" s="34">
        <f>tipgn!P$2</f>
        <v>6089.2567115696902</v>
      </c>
      <c r="Q16" s="34">
        <f>tipgn!Q$2</f>
        <v>6082.5451418744597</v>
      </c>
      <c r="R16" s="34">
        <f>tipgn!R$2</f>
        <v>5996.13069647463</v>
      </c>
    </row>
    <row r="17" spans="1:18" ht="11.25" customHeight="1" x14ac:dyDescent="0.25">
      <c r="A17" s="33" t="s">
        <v>112</v>
      </c>
      <c r="B17" s="29" t="str">
        <f ca="1">HYPERLINK("#"&amp;CELL("address",tipgt!$C$2),"tipgt")</f>
        <v>tipgt</v>
      </c>
      <c r="C17" s="34">
        <f>tipgt!C$2</f>
        <v>7199.5240116490122</v>
      </c>
      <c r="D17" s="34">
        <f>tipgt!D$2</f>
        <v>8619.6059100000002</v>
      </c>
      <c r="E17" s="34">
        <f>tipgt!E$2</f>
        <v>9506.3842300000015</v>
      </c>
      <c r="F17" s="34">
        <f>tipgt!F$2</f>
        <v>11741.488579999997</v>
      </c>
      <c r="G17" s="34">
        <f>tipgt!G$2</f>
        <v>10896.62257</v>
      </c>
      <c r="H17" s="34">
        <f>tipgt!H$2</f>
        <v>7827.9387848627093</v>
      </c>
      <c r="I17" s="34">
        <f>tipgt!I$2</f>
        <v>10968.182879999998</v>
      </c>
      <c r="J17" s="34">
        <f>tipgt!J$2</f>
        <v>9989.9213900000013</v>
      </c>
      <c r="K17" s="34">
        <f>tipgt!K$2</f>
        <v>8694.2422499999993</v>
      </c>
      <c r="L17" s="34">
        <f>tipgt!L$2</f>
        <v>8453.1806499999984</v>
      </c>
      <c r="M17" s="34">
        <f>tipgt!M$2</f>
        <v>10504.8788116589</v>
      </c>
      <c r="N17" s="34">
        <f>tipgt!N$2</f>
        <v>8998.8766082736965</v>
      </c>
      <c r="O17" s="34">
        <f>tipgt!O$2</f>
        <v>7761.3348820929996</v>
      </c>
      <c r="P17" s="34">
        <f>tipgt!P$2</f>
        <v>8513.8968241449547</v>
      </c>
      <c r="Q17" s="34">
        <f>tipgt!Q$2</f>
        <v>7458.9680186433125</v>
      </c>
      <c r="R17" s="34">
        <f>tipgt!R$2</f>
        <v>6607.7540314787684</v>
      </c>
    </row>
    <row r="18" spans="1:18" ht="11.25" customHeight="1" x14ac:dyDescent="0.25">
      <c r="A18" s="35" t="s">
        <v>542</v>
      </c>
      <c r="B18" s="29" t="str">
        <f ca="1">HYPERLINK("#"&amp;CELL("address",tipgtele!$C$2),"tipgtele")</f>
        <v>tipgtele</v>
      </c>
      <c r="C18" s="36">
        <f>tipgtele!C$2</f>
        <v>1589.6620950539304</v>
      </c>
      <c r="D18" s="36">
        <f>tipgtele!D$2</f>
        <v>2467.0303899999999</v>
      </c>
      <c r="E18" s="36">
        <f>tipgtele!E$2</f>
        <v>2849.1071900000002</v>
      </c>
      <c r="F18" s="36">
        <f>tipgtele!F$2</f>
        <v>4907.6314599999987</v>
      </c>
      <c r="G18" s="36">
        <f>tipgtele!G$2</f>
        <v>4032.4113400000001</v>
      </c>
      <c r="H18" s="36">
        <f>tipgtele!H$2</f>
        <v>1330.9015623706198</v>
      </c>
      <c r="I18" s="36">
        <f>tipgtele!I$2</f>
        <v>4074.0385999999994</v>
      </c>
      <c r="J18" s="36">
        <f>tipgtele!J$2</f>
        <v>3240.9729899999998</v>
      </c>
      <c r="K18" s="36">
        <f>tipgtele!K$2</f>
        <v>2054.1312200000002</v>
      </c>
      <c r="L18" s="36">
        <f>tipgtele!L$2</f>
        <v>2034.9265199999993</v>
      </c>
      <c r="M18" s="36">
        <f>tipgtele!M$2</f>
        <v>3236.1593068234761</v>
      </c>
      <c r="N18" s="36">
        <f>tipgtele!N$2</f>
        <v>2287.5452577919987</v>
      </c>
      <c r="O18" s="36">
        <f>tipgtele!O$2</f>
        <v>1288.1465034883588</v>
      </c>
      <c r="P18" s="36">
        <f>tipgtele!P$2</f>
        <v>2086.1184364713131</v>
      </c>
      <c r="Q18" s="36">
        <f>tipgtele!Q$2</f>
        <v>1529.6747367662258</v>
      </c>
      <c r="R18" s="36">
        <f>tipgtele!R$2</f>
        <v>990.70087482915335</v>
      </c>
    </row>
    <row r="19" spans="1:18" ht="11.25" customHeight="1" x14ac:dyDescent="0.25">
      <c r="A19" s="35" t="s">
        <v>543</v>
      </c>
      <c r="B19" s="29" t="str">
        <f ca="1">HYPERLINK("#"&amp;CELL("address",tipgtchp!$C$2),"tipgtchp")</f>
        <v>tipgtchp</v>
      </c>
      <c r="C19" s="36">
        <f>tipgtchp!C$2</f>
        <v>5577.6893743193586</v>
      </c>
      <c r="D19" s="36">
        <f>tipgtchp!D$2</f>
        <v>6121.6755200000007</v>
      </c>
      <c r="E19" s="36">
        <f>tipgtchp!E$2</f>
        <v>6616.8775100000003</v>
      </c>
      <c r="F19" s="36">
        <f>tipgtchp!F$2</f>
        <v>6791.0571199999995</v>
      </c>
      <c r="G19" s="36">
        <f>tipgtchp!G$2</f>
        <v>6819.4112300000006</v>
      </c>
      <c r="H19" s="36">
        <f>tipgtchp!H$2</f>
        <v>6454.6898450200342</v>
      </c>
      <c r="I19" s="36">
        <f>tipgtchp!I$2</f>
        <v>6852.744279999999</v>
      </c>
      <c r="J19" s="36">
        <f>tipgtchp!J$2</f>
        <v>6708.2484000000004</v>
      </c>
      <c r="K19" s="36">
        <f>tipgtchp!K$2</f>
        <v>6578.11103</v>
      </c>
      <c r="L19" s="36">
        <f>tipgtchp!L$2</f>
        <v>6379.3541299999997</v>
      </c>
      <c r="M19" s="36">
        <f>tipgtchp!M$2</f>
        <v>7224.9868211629291</v>
      </c>
      <c r="N19" s="36">
        <f>tipgtchp!N$2</f>
        <v>6674.5490824010631</v>
      </c>
      <c r="O19" s="36">
        <f>tipgtchp!O$2</f>
        <v>6424.4160465133064</v>
      </c>
      <c r="P19" s="36">
        <f>tipgtchp!P$2</f>
        <v>6380.7496306276871</v>
      </c>
      <c r="Q19" s="36">
        <f>tipgtchp!Q$2</f>
        <v>5880.4492960167636</v>
      </c>
      <c r="R19" s="36">
        <f>tipgtchp!R$2</f>
        <v>5573.7026264117239</v>
      </c>
    </row>
    <row r="20" spans="1:18" ht="11.25" customHeight="1" x14ac:dyDescent="0.25">
      <c r="A20" s="35" t="s">
        <v>111</v>
      </c>
      <c r="B20" s="29" t="str">
        <f ca="1">HYPERLINK("#"&amp;CELL("address",B_101017!$C$2),"B_101017")</f>
        <v>B_101017</v>
      </c>
      <c r="C20" s="36">
        <f>B_101017!C$2</f>
        <v>32.1725422757237</v>
      </c>
      <c r="D20" s="36">
        <f>B_101017!D$2</f>
        <v>30.9</v>
      </c>
      <c r="E20" s="36">
        <f>B_101017!E$2</f>
        <v>40.399529999999999</v>
      </c>
      <c r="F20" s="36">
        <f>B_101017!F$2</f>
        <v>42.8</v>
      </c>
      <c r="G20" s="36">
        <f>B_101017!G$2</f>
        <v>44.8</v>
      </c>
      <c r="H20" s="36">
        <f>B_101017!H$2</f>
        <v>42.347377472055001</v>
      </c>
      <c r="I20" s="36">
        <f>B_101017!I$2</f>
        <v>41.4</v>
      </c>
      <c r="J20" s="36">
        <f>B_101017!J$2</f>
        <v>40.700000000000003</v>
      </c>
      <c r="K20" s="36">
        <f>B_101017!K$2</f>
        <v>62</v>
      </c>
      <c r="L20" s="36">
        <f>B_101017!L$2</f>
        <v>38.9</v>
      </c>
      <c r="M20" s="36">
        <f>B_101017!M$2</f>
        <v>43.732683672494503</v>
      </c>
      <c r="N20" s="36">
        <f>B_101017!N$2</f>
        <v>36.782268080634402</v>
      </c>
      <c r="O20" s="36">
        <f>B_101017!O$2</f>
        <v>48.772332091334697</v>
      </c>
      <c r="P20" s="36">
        <f>B_101017!P$2</f>
        <v>47.02875704595499</v>
      </c>
      <c r="Q20" s="36">
        <f>B_101017!Q$2</f>
        <v>48.843985860322903</v>
      </c>
      <c r="R20" s="36">
        <f>B_101017!R$2</f>
        <v>43.350530237890503</v>
      </c>
    </row>
    <row r="21" spans="1:18" ht="11.25" customHeight="1" x14ac:dyDescent="0.25">
      <c r="A21" s="33" t="s">
        <v>110</v>
      </c>
      <c r="B21" s="29" t="str">
        <f ca="1">HYPERLINK("#"&amp;CELL("address",tidh!$C$2),"tidh")</f>
        <v>tidh</v>
      </c>
      <c r="C21" s="34">
        <f>tidh!C$2</f>
        <v>1078.2228785094453</v>
      </c>
      <c r="D21" s="34">
        <f>tidh!D$2</f>
        <v>1086.355</v>
      </c>
      <c r="E21" s="34">
        <f>tidh!E$2</f>
        <v>1262.9102700000001</v>
      </c>
      <c r="F21" s="34">
        <f>tidh!F$2</f>
        <v>1278.7063499999999</v>
      </c>
      <c r="G21" s="34">
        <f>tidh!G$2</f>
        <v>1294.7027800000001</v>
      </c>
      <c r="H21" s="34">
        <f>tidh!H$2</f>
        <v>1272.9722539690713</v>
      </c>
      <c r="I21" s="34">
        <f>tidh!I$2</f>
        <v>1322.7726099999998</v>
      </c>
      <c r="J21" s="34">
        <f>tidh!J$2</f>
        <v>1385.32322</v>
      </c>
      <c r="K21" s="34">
        <f>tidh!K$2</f>
        <v>1428.89625</v>
      </c>
      <c r="L21" s="34">
        <f>tidh!L$2</f>
        <v>1513.4199699999999</v>
      </c>
      <c r="M21" s="34">
        <f>tidh!M$2</f>
        <v>1612.6960416780294</v>
      </c>
      <c r="N21" s="34">
        <f>tidh!N$2</f>
        <v>1419.8678989242776</v>
      </c>
      <c r="O21" s="34">
        <f>tidh!O$2</f>
        <v>1660.0369140647322</v>
      </c>
      <c r="P21" s="34">
        <f>tidh!P$2</f>
        <v>1450.4672157549135</v>
      </c>
      <c r="Q21" s="34">
        <f>tidh!Q$2</f>
        <v>1561.5474354556568</v>
      </c>
      <c r="R21" s="34">
        <f>tidh!R$2</f>
        <v>1459.2181347348603</v>
      </c>
    </row>
    <row r="22" spans="1:18" ht="11.25" customHeight="1" x14ac:dyDescent="0.25">
      <c r="A22" s="33" t="s">
        <v>544</v>
      </c>
      <c r="B22" s="29" t="str">
        <f ca="1">HYPERLINK("#"&amp;CELL("address",tirf!$C$2),"tirf")</f>
        <v>tirf</v>
      </c>
      <c r="C22" s="34">
        <f>tirf!C$2</f>
        <v>12881.986242476358</v>
      </c>
      <c r="D22" s="34">
        <f>tirf!D$2</f>
        <v>11978.856659999998</v>
      </c>
      <c r="E22" s="34">
        <f>tirf!E$2</f>
        <v>13264.905480000001</v>
      </c>
      <c r="F22" s="34">
        <f>tirf!F$2</f>
        <v>13249.005070000001</v>
      </c>
      <c r="G22" s="34">
        <f>tirf!G$2</f>
        <v>13562.894</v>
      </c>
      <c r="H22" s="34">
        <f>tirf!H$2</f>
        <v>12876.096786978816</v>
      </c>
      <c r="I22" s="34">
        <f>tirf!I$2</f>
        <v>13953.34943</v>
      </c>
      <c r="J22" s="34">
        <f>tirf!J$2</f>
        <v>14750.853709999999</v>
      </c>
      <c r="K22" s="34">
        <f>tirf!K$2</f>
        <v>15187.75704</v>
      </c>
      <c r="L22" s="34">
        <f>tirf!L$2</f>
        <v>15239.7</v>
      </c>
      <c r="M22" s="34">
        <f>tirf!M$2</f>
        <v>14265.13128241129</v>
      </c>
      <c r="N22" s="34">
        <f>tirf!N$2</f>
        <v>15166.188974873388</v>
      </c>
      <c r="O22" s="34">
        <f>tirf!O$2</f>
        <v>14647.960727310438</v>
      </c>
      <c r="P22" s="34">
        <f>tirf!P$2</f>
        <v>15173.378236361928</v>
      </c>
      <c r="Q22" s="34">
        <f>tirf!Q$2</f>
        <v>14530.749391007754</v>
      </c>
      <c r="R22" s="34">
        <f>tirf!R$2</f>
        <v>13043.790453240352</v>
      </c>
    </row>
    <row r="23" spans="1:18" ht="11.25" customHeight="1" x14ac:dyDescent="0.25">
      <c r="A23" s="33" t="s">
        <v>545</v>
      </c>
      <c r="B23" s="29" t="str">
        <f ca="1">HYPERLINK("#"&amp;CELL("address",tick!$C$2),"tick")</f>
        <v>tick</v>
      </c>
      <c r="C23" s="34">
        <f>tick!C$2</f>
        <v>898.56667592373469</v>
      </c>
      <c r="D23" s="34">
        <f>tick!D$2</f>
        <v>904.1883200000002</v>
      </c>
      <c r="E23" s="34">
        <f>tick!E$2</f>
        <v>918.90000999999847</v>
      </c>
      <c r="F23" s="34">
        <f>tick!F$2</f>
        <v>896.50000000000182</v>
      </c>
      <c r="G23" s="34">
        <f>tick!G$2</f>
        <v>892.28770000000077</v>
      </c>
      <c r="H23" s="34">
        <f>tick!H$2</f>
        <v>892.96761422830969</v>
      </c>
      <c r="I23" s="34">
        <f>tick!I$2</f>
        <v>867.79684999999881</v>
      </c>
      <c r="J23" s="34">
        <f>tick!J$2</f>
        <v>868.50316000000021</v>
      </c>
      <c r="K23" s="34">
        <f>tick!K$2</f>
        <v>864.30324999999903</v>
      </c>
      <c r="L23" s="34">
        <f>tick!L$2</f>
        <v>748.09999999999491</v>
      </c>
      <c r="M23" s="34">
        <f>tick!M$2</f>
        <v>836.29274890947727</v>
      </c>
      <c r="N23" s="34">
        <f>tick!N$2</f>
        <v>850.29139199388601</v>
      </c>
      <c r="O23" s="34">
        <f>tick!O$2</f>
        <v>861.47232273882901</v>
      </c>
      <c r="P23" s="34">
        <f>tick!P$2</f>
        <v>857.98222986529095</v>
      </c>
      <c r="Q23" s="34">
        <f>tick!Q$2</f>
        <v>867.07691662905381</v>
      </c>
      <c r="R23" s="34">
        <f>tick!R$2</f>
        <v>856.56693713179925</v>
      </c>
    </row>
    <row r="24" spans="1:18" ht="11.25" customHeight="1" x14ac:dyDescent="0.25">
      <c r="A24" s="33" t="s">
        <v>546</v>
      </c>
      <c r="B24" s="29" t="str">
        <f ca="1">HYPERLINK("#"&amp;CELL("address",tibf!$C$2),"tibf")</f>
        <v>tibf</v>
      </c>
      <c r="C24" s="34">
        <f>tibf!C$2</f>
        <v>491.09352286403623</v>
      </c>
      <c r="D24" s="34">
        <f>tibf!D$2</f>
        <v>456.49410999999998</v>
      </c>
      <c r="E24" s="34">
        <f>tibf!E$2</f>
        <v>474.50000999999997</v>
      </c>
      <c r="F24" s="34">
        <f>tibf!F$2</f>
        <v>499.4</v>
      </c>
      <c r="G24" s="34">
        <f>tibf!G$2</f>
        <v>511.59294999999997</v>
      </c>
      <c r="H24" s="34">
        <f>tibf!H$2</f>
        <v>507.16223073592266</v>
      </c>
      <c r="I24" s="34">
        <f>tibf!I$2</f>
        <v>523.09823000000006</v>
      </c>
      <c r="J24" s="34">
        <f>tibf!J$2</f>
        <v>517.29852000000005</v>
      </c>
      <c r="K24" s="34">
        <f>tibf!K$2</f>
        <v>501.70191999999997</v>
      </c>
      <c r="L24" s="34">
        <f>tibf!L$2</f>
        <v>311.10001999999997</v>
      </c>
      <c r="M24" s="34">
        <f>tibf!M$2</f>
        <v>431.73666902632294</v>
      </c>
      <c r="N24" s="34">
        <f>tibf!N$2</f>
        <v>427.00871060556199</v>
      </c>
      <c r="O24" s="34">
        <f>tibf!O$2</f>
        <v>377.01970697090059</v>
      </c>
      <c r="P24" s="34">
        <f>tibf!P$2</f>
        <v>465.79726760294204</v>
      </c>
      <c r="Q24" s="34">
        <f>tibf!Q$2</f>
        <v>484.01808292908737</v>
      </c>
      <c r="R24" s="34">
        <f>tibf!R$2</f>
        <v>508.37982264239622</v>
      </c>
    </row>
    <row r="25" spans="1:18" ht="11.25" customHeight="1" x14ac:dyDescent="0.25">
      <c r="A25" s="33" t="s">
        <v>547</v>
      </c>
      <c r="B25" s="29" t="str">
        <f ca="1">HYPERLINK("#"&amp;CELL("address",tigw!$C$2),"tigw")</f>
        <v>tigw</v>
      </c>
      <c r="C25" s="34">
        <f>tigw!C$2</f>
        <v>0</v>
      </c>
      <c r="D25" s="34">
        <f>tigw!D$2</f>
        <v>0</v>
      </c>
      <c r="E25" s="34">
        <f>tigw!E$2</f>
        <v>0</v>
      </c>
      <c r="F25" s="34">
        <f>tigw!F$2</f>
        <v>0</v>
      </c>
      <c r="G25" s="34">
        <f>tigw!G$2</f>
        <v>0</v>
      </c>
      <c r="H25" s="34">
        <f>tigw!H$2</f>
        <v>0</v>
      </c>
      <c r="I25" s="34">
        <f>tigw!I$2</f>
        <v>0</v>
      </c>
      <c r="J25" s="34">
        <f>tigw!J$2</f>
        <v>0</v>
      </c>
      <c r="K25" s="34">
        <f>tigw!K$2</f>
        <v>0</v>
      </c>
      <c r="L25" s="34">
        <f>tigw!L$2</f>
        <v>0</v>
      </c>
      <c r="M25" s="34">
        <f>tigw!M$2</f>
        <v>0</v>
      </c>
      <c r="N25" s="34">
        <f>tigw!N$2</f>
        <v>0</v>
      </c>
      <c r="O25" s="34">
        <f>tigw!O$2</f>
        <v>0</v>
      </c>
      <c r="P25" s="34">
        <f>tigw!P$2</f>
        <v>0</v>
      </c>
      <c r="Q25" s="34">
        <f>tigw!Q$2</f>
        <v>0</v>
      </c>
      <c r="R25" s="34">
        <f>tigw!R$2</f>
        <v>0</v>
      </c>
    </row>
    <row r="26" spans="1:18" ht="11.25" customHeight="1" x14ac:dyDescent="0.25">
      <c r="A26" s="33" t="s">
        <v>548</v>
      </c>
      <c r="B26" s="29" t="str">
        <f ca="1">HYPERLINK("#"&amp;CELL("address",tipf!$C$2),"tipf")</f>
        <v>tipf</v>
      </c>
      <c r="C26" s="34">
        <f>tipf!C$2</f>
        <v>0</v>
      </c>
      <c r="D26" s="34">
        <f>tipf!D$2</f>
        <v>0</v>
      </c>
      <c r="E26" s="34">
        <f>tipf!E$2</f>
        <v>0</v>
      </c>
      <c r="F26" s="34">
        <f>tipf!F$2</f>
        <v>0</v>
      </c>
      <c r="G26" s="34">
        <f>tipf!G$2</f>
        <v>0</v>
      </c>
      <c r="H26" s="34">
        <f>tipf!H$2</f>
        <v>0</v>
      </c>
      <c r="I26" s="34">
        <f>tipf!I$2</f>
        <v>0</v>
      </c>
      <c r="J26" s="34">
        <f>tipf!J$2</f>
        <v>0</v>
      </c>
      <c r="K26" s="34">
        <f>tipf!K$2</f>
        <v>0</v>
      </c>
      <c r="L26" s="34">
        <f>tipf!L$2</f>
        <v>0</v>
      </c>
      <c r="M26" s="34">
        <f>tipf!M$2</f>
        <v>0</v>
      </c>
      <c r="N26" s="34">
        <f>tipf!N$2</f>
        <v>0</v>
      </c>
      <c r="O26" s="34">
        <f>tipf!O$2</f>
        <v>0</v>
      </c>
      <c r="P26" s="34">
        <f>tipf!P$2</f>
        <v>0</v>
      </c>
      <c r="Q26" s="34">
        <f>tipf!Q$2</f>
        <v>0</v>
      </c>
      <c r="R26" s="34">
        <f>tipf!R$2</f>
        <v>0</v>
      </c>
    </row>
    <row r="27" spans="1:18" ht="11.25" customHeight="1" x14ac:dyDescent="0.25">
      <c r="A27" s="33" t="s">
        <v>549</v>
      </c>
      <c r="B27" s="29" t="str">
        <f ca="1">HYPERLINK("#"&amp;CELL("address",tibr!$C$2),"tibr")</f>
        <v>tibr</v>
      </c>
      <c r="C27" s="34">
        <f>tibr!C$2</f>
        <v>0</v>
      </c>
      <c r="D27" s="34">
        <f>tibr!D$2</f>
        <v>0</v>
      </c>
      <c r="E27" s="34">
        <f>tibr!E$2</f>
        <v>0</v>
      </c>
      <c r="F27" s="34">
        <f>tibr!F$2</f>
        <v>0</v>
      </c>
      <c r="G27" s="34">
        <f>tibr!G$2</f>
        <v>0</v>
      </c>
      <c r="H27" s="34">
        <f>tibr!H$2</f>
        <v>0</v>
      </c>
      <c r="I27" s="34">
        <f>tibr!I$2</f>
        <v>0</v>
      </c>
      <c r="J27" s="34">
        <f>tibr!J$2</f>
        <v>0</v>
      </c>
      <c r="K27" s="34">
        <f>tibr!K$2</f>
        <v>13.49929</v>
      </c>
      <c r="L27" s="34">
        <f>tibr!L$2</f>
        <v>16.999359999999999</v>
      </c>
      <c r="M27" s="34">
        <f>tibr!M$2</f>
        <v>10.12715769462776</v>
      </c>
      <c r="N27" s="34">
        <f>tibr!N$2</f>
        <v>18.653966681018616</v>
      </c>
      <c r="O27" s="34">
        <f>tibr!O$2</f>
        <v>11.464642201248722</v>
      </c>
      <c r="P27" s="34">
        <f>tibr!P$2</f>
        <v>7.3566059394235843</v>
      </c>
      <c r="Q27" s="34">
        <f>tibr!Q$2</f>
        <v>3.8214871338755332</v>
      </c>
      <c r="R27" s="34">
        <f>tibr!R$2</f>
        <v>0</v>
      </c>
    </row>
    <row r="28" spans="1:18" ht="11.25" customHeight="1" x14ac:dyDescent="0.25">
      <c r="A28" s="33" t="s">
        <v>550</v>
      </c>
      <c r="B28" s="29" t="str">
        <f ca="1">HYPERLINK("#"&amp;CELL("address",tich!$C$2),"tich")</f>
        <v>tich</v>
      </c>
      <c r="C28" s="34">
        <f>tich!C$2</f>
        <v>0</v>
      </c>
      <c r="D28" s="34">
        <f>tich!D$2</f>
        <v>0</v>
      </c>
      <c r="E28" s="34">
        <f>tich!E$2</f>
        <v>0</v>
      </c>
      <c r="F28" s="34">
        <f>tich!F$2</f>
        <v>0</v>
      </c>
      <c r="G28" s="34">
        <f>tich!G$2</f>
        <v>0</v>
      </c>
      <c r="H28" s="34">
        <f>tich!H$2</f>
        <v>0</v>
      </c>
      <c r="I28" s="34">
        <f>tich!I$2</f>
        <v>0</v>
      </c>
      <c r="J28" s="34">
        <f>tich!J$2</f>
        <v>0</v>
      </c>
      <c r="K28" s="34">
        <f>tich!K$2</f>
        <v>0</v>
      </c>
      <c r="L28" s="34">
        <f>tich!L$2</f>
        <v>0</v>
      </c>
      <c r="M28" s="34">
        <f>tich!M$2</f>
        <v>0</v>
      </c>
      <c r="N28" s="34">
        <f>tich!N$2</f>
        <v>0</v>
      </c>
      <c r="O28" s="34">
        <f>tich!O$2</f>
        <v>0</v>
      </c>
      <c r="P28" s="34">
        <f>tich!P$2</f>
        <v>0</v>
      </c>
      <c r="Q28" s="34">
        <f>tich!Q$2</f>
        <v>0</v>
      </c>
      <c r="R28" s="34">
        <f>tich!R$2</f>
        <v>0</v>
      </c>
    </row>
    <row r="29" spans="1:18" ht="11.25" customHeight="1" x14ac:dyDescent="0.25">
      <c r="A29" s="33" t="s">
        <v>551</v>
      </c>
      <c r="B29" s="29" t="str">
        <f ca="1">HYPERLINK("#"&amp;CELL("address",ticl!$C$2),"ticl")</f>
        <v>ticl</v>
      </c>
      <c r="C29" s="34">
        <f>ticl!C$2</f>
        <v>0</v>
      </c>
      <c r="D29" s="34">
        <f>ticl!D$2</f>
        <v>0</v>
      </c>
      <c r="E29" s="34">
        <f>ticl!E$2</f>
        <v>0</v>
      </c>
      <c r="F29" s="34">
        <f>ticl!F$2</f>
        <v>0</v>
      </c>
      <c r="G29" s="34">
        <f>ticl!G$2</f>
        <v>0</v>
      </c>
      <c r="H29" s="34">
        <f>ticl!H$2</f>
        <v>0</v>
      </c>
      <c r="I29" s="34">
        <f>ticl!I$2</f>
        <v>0</v>
      </c>
      <c r="J29" s="34">
        <f>ticl!J$2</f>
        <v>0</v>
      </c>
      <c r="K29" s="34">
        <f>ticl!K$2</f>
        <v>0</v>
      </c>
      <c r="L29" s="34">
        <f>ticl!L$2</f>
        <v>0</v>
      </c>
      <c r="M29" s="34">
        <f>ticl!M$2</f>
        <v>0</v>
      </c>
      <c r="N29" s="34">
        <f>ticl!N$2</f>
        <v>0</v>
      </c>
      <c r="O29" s="34">
        <f>ticl!O$2</f>
        <v>0</v>
      </c>
      <c r="P29" s="34">
        <f>ticl!P$2</f>
        <v>0</v>
      </c>
      <c r="Q29" s="34">
        <f>ticl!Q$2</f>
        <v>0</v>
      </c>
      <c r="R29" s="34">
        <f>ticl!R$2</f>
        <v>0</v>
      </c>
    </row>
    <row r="30" spans="1:18" ht="11.25" customHeight="1" x14ac:dyDescent="0.25">
      <c r="A30" s="33" t="s">
        <v>109</v>
      </c>
      <c r="B30" s="29" t="str">
        <f ca="1">HYPERLINK("#"&amp;CELL("address",tibg!$C$2),"tibg")</f>
        <v>tibg</v>
      </c>
      <c r="C30" s="34">
        <f>tibg!C$2</f>
        <v>0</v>
      </c>
      <c r="D30" s="34">
        <f>tibg!D$2</f>
        <v>0</v>
      </c>
      <c r="E30" s="34">
        <f>tibg!E$2</f>
        <v>0</v>
      </c>
      <c r="F30" s="34">
        <f>tibg!F$2</f>
        <v>0</v>
      </c>
      <c r="G30" s="34">
        <f>tibg!G$2</f>
        <v>0</v>
      </c>
      <c r="H30" s="34">
        <f>tibg!H$2</f>
        <v>0</v>
      </c>
      <c r="I30" s="34">
        <f>tibg!I$2</f>
        <v>0</v>
      </c>
      <c r="J30" s="34">
        <f>tibg!J$2</f>
        <v>0</v>
      </c>
      <c r="K30" s="34">
        <f>tibg!K$2</f>
        <v>0</v>
      </c>
      <c r="L30" s="34">
        <f>tibg!L$2</f>
        <v>0</v>
      </c>
      <c r="M30" s="34">
        <f>tibg!M$2</f>
        <v>0</v>
      </c>
      <c r="N30" s="34">
        <f>tibg!N$2</f>
        <v>4.7769179325499997E-2</v>
      </c>
      <c r="O30" s="34">
        <f>tibg!O$2</f>
        <v>0.40603725674168067</v>
      </c>
      <c r="P30" s="34">
        <f>tibg!P$2</f>
        <v>2.7228432215534499</v>
      </c>
      <c r="Q30" s="34">
        <f>tibg!Q$2</f>
        <v>2.9139199448032445</v>
      </c>
      <c r="R30" s="34">
        <f>tibg!R$2</f>
        <v>6.4966014730907515</v>
      </c>
    </row>
    <row r="31" spans="1:18" ht="11.25" customHeight="1" x14ac:dyDescent="0.25">
      <c r="A31" s="33" t="s">
        <v>552</v>
      </c>
      <c r="B31" s="29" t="str">
        <f ca="1">HYPERLINK("#"&amp;CELL("address",tigl!$C$2),"tigl")</f>
        <v>tigl</v>
      </c>
      <c r="C31" s="34">
        <f>tigl!C$2</f>
        <v>0</v>
      </c>
      <c r="D31" s="34">
        <f>tigl!D$2</f>
        <v>0</v>
      </c>
      <c r="E31" s="34">
        <f>tigl!E$2</f>
        <v>0</v>
      </c>
      <c r="F31" s="34">
        <f>tigl!F$2</f>
        <v>0</v>
      </c>
      <c r="G31" s="34">
        <f>tigl!G$2</f>
        <v>0</v>
      </c>
      <c r="H31" s="34">
        <f>tigl!H$2</f>
        <v>0</v>
      </c>
      <c r="I31" s="34">
        <f>tigl!I$2</f>
        <v>0</v>
      </c>
      <c r="J31" s="34">
        <f>tigl!J$2</f>
        <v>0</v>
      </c>
      <c r="K31" s="34">
        <f>tigl!K$2</f>
        <v>0</v>
      </c>
      <c r="L31" s="34">
        <f>tigl!L$2</f>
        <v>0</v>
      </c>
      <c r="M31" s="34">
        <f>tigl!M$2</f>
        <v>0</v>
      </c>
      <c r="N31" s="34">
        <f>tigl!N$2</f>
        <v>0</v>
      </c>
      <c r="O31" s="34">
        <f>tigl!O$2</f>
        <v>0</v>
      </c>
      <c r="P31" s="34">
        <f>tigl!P$2</f>
        <v>0</v>
      </c>
      <c r="Q31" s="34">
        <f>tigl!Q$2</f>
        <v>0</v>
      </c>
      <c r="R31" s="34">
        <f>tigl!R$2</f>
        <v>0</v>
      </c>
    </row>
    <row r="32" spans="1:18" ht="11.25" customHeight="1" x14ac:dyDescent="0.25">
      <c r="A32" s="28" t="s">
        <v>108</v>
      </c>
      <c r="B32" s="29" t="str">
        <f ca="1">HYPERLINK("#"&amp;CELL("address",TOTOT!$C$2),"TOTOT")</f>
        <v>TOTOT</v>
      </c>
      <c r="C32" s="30">
        <f>TOTOT!C$2</f>
        <v>22456.888315658704</v>
      </c>
      <c r="D32" s="30">
        <f>TOTOT!D$2</f>
        <v>22301.1</v>
      </c>
      <c r="E32" s="30">
        <f>TOTOT!E$2</f>
        <v>24326.5</v>
      </c>
      <c r="F32" s="30">
        <f>TOTOT!F$2</f>
        <v>25404.2</v>
      </c>
      <c r="G32" s="30">
        <f>TOTOT!G$2</f>
        <v>25315.9</v>
      </c>
      <c r="H32" s="30">
        <f>TOTOT!H$2</f>
        <v>23268.797172064598</v>
      </c>
      <c r="I32" s="30">
        <f>TOTOT!I$2</f>
        <v>25829.500000000004</v>
      </c>
      <c r="J32" s="30">
        <f>TOTOT!J$2</f>
        <v>26214.099999999991</v>
      </c>
      <c r="K32" s="30">
        <f>TOTOT!K$2</f>
        <v>26084.200000000004</v>
      </c>
      <c r="L32" s="30">
        <f>TOTOT!L$2</f>
        <v>25782.2</v>
      </c>
      <c r="M32" s="30">
        <f>TOTOT!M$2</f>
        <v>26218.711187541801</v>
      </c>
      <c r="N32" s="30">
        <f>TOTOT!N$2</f>
        <v>26036.853921849608</v>
      </c>
      <c r="O32" s="30">
        <f>TOTOT!O$2</f>
        <v>25108.388267889601</v>
      </c>
      <c r="P32" s="30">
        <f>TOTOT!P$2</f>
        <v>25759.912104710002</v>
      </c>
      <c r="Q32" s="30">
        <f>TOTOT!Q$2</f>
        <v>24721.0518773287</v>
      </c>
      <c r="R32" s="30">
        <f>TOTOT!R$2</f>
        <v>22713.7909620713</v>
      </c>
    </row>
    <row r="33" spans="1:18" ht="11.25" customHeight="1" x14ac:dyDescent="0.25">
      <c r="A33" s="33" t="s">
        <v>107</v>
      </c>
      <c r="B33" s="29" t="str">
        <f ca="1">HYPERLINK("#"&amp;CELL("address",topgn!$C$2),"topgn")</f>
        <v>topgn</v>
      </c>
      <c r="C33" s="34">
        <f>topgn!C$2</f>
        <v>1932.8365338683407</v>
      </c>
      <c r="D33" s="34">
        <f>topgn!D$2</f>
        <v>1958.1054800000002</v>
      </c>
      <c r="E33" s="34">
        <f>topgn!E$2</f>
        <v>1917.0098800000001</v>
      </c>
      <c r="F33" s="34">
        <f>topgn!F$2</f>
        <v>1954.4982600000003</v>
      </c>
      <c r="G33" s="34">
        <f>topgn!G$2</f>
        <v>1953.2276199999997</v>
      </c>
      <c r="H33" s="34">
        <f>topgn!H$2</f>
        <v>2000.9481623473571</v>
      </c>
      <c r="I33" s="34">
        <f>topgn!I$2</f>
        <v>1969.5854500000005</v>
      </c>
      <c r="J33" s="34">
        <f>topgn!J$2</f>
        <v>2014.0095399999996</v>
      </c>
      <c r="K33" s="34">
        <f>topgn!K$2</f>
        <v>1974.0239700000002</v>
      </c>
      <c r="L33" s="34">
        <f>topgn!L$2</f>
        <v>2022.8650100000004</v>
      </c>
      <c r="M33" s="34">
        <f>topgn!M$2</f>
        <v>1960.4471195184849</v>
      </c>
      <c r="N33" s="34">
        <f>topgn!N$2</f>
        <v>1993.7206203912829</v>
      </c>
      <c r="O33" s="34">
        <f>topgn!O$2</f>
        <v>1976.5306227873828</v>
      </c>
      <c r="P33" s="34">
        <f>topgn!P$2</f>
        <v>2029.7590311294612</v>
      </c>
      <c r="Q33" s="34">
        <f>topgn!Q$2</f>
        <v>2027.5138226632309</v>
      </c>
      <c r="R33" s="34">
        <f>topgn!R$2</f>
        <v>1998.7128957485374</v>
      </c>
    </row>
    <row r="34" spans="1:18" ht="11.25" customHeight="1" x14ac:dyDescent="0.25">
      <c r="A34" s="33" t="s">
        <v>106</v>
      </c>
      <c r="B34" s="29" t="str">
        <f ca="1">HYPERLINK("#"&amp;CELL("address",topgt!$C$2),"topgt")</f>
        <v>topgt</v>
      </c>
      <c r="C34" s="34">
        <f>topgt!C$2</f>
        <v>5411.1493264545561</v>
      </c>
      <c r="D34" s="34">
        <f>topgt!D$2</f>
        <v>6157.60923</v>
      </c>
      <c r="E34" s="34">
        <f>topgt!E$2</f>
        <v>6726.1547700000001</v>
      </c>
      <c r="F34" s="34">
        <f>topgt!F$2</f>
        <v>7757.053899999999</v>
      </c>
      <c r="G34" s="34">
        <f>topgt!G$2</f>
        <v>7369.1172299999989</v>
      </c>
      <c r="H34" s="34">
        <f>topgt!H$2</f>
        <v>5943.5264901909541</v>
      </c>
      <c r="I34" s="34">
        <f>topgt!I$2</f>
        <v>7437.6024100000004</v>
      </c>
      <c r="J34" s="34">
        <f>topgt!J$2</f>
        <v>6910.0176800000017</v>
      </c>
      <c r="K34" s="34">
        <f>topgt!K$2</f>
        <v>6322.7732100000003</v>
      </c>
      <c r="L34" s="34">
        <f>topgt!L$2</f>
        <v>6166.1471599999986</v>
      </c>
      <c r="M34" s="34">
        <f>topgt!M$2</f>
        <v>7374.7253272188664</v>
      </c>
      <c r="N34" s="34">
        <f>topgt!N$2</f>
        <v>6399.4256439540841</v>
      </c>
      <c r="O34" s="34">
        <f>topgt!O$2</f>
        <v>5797.9722250471486</v>
      </c>
      <c r="P34" s="34">
        <f>topgt!P$2</f>
        <v>6046.0478100550927</v>
      </c>
      <c r="Q34" s="34">
        <f>topgt!Q$2</f>
        <v>5490.014688086203</v>
      </c>
      <c r="R34" s="34">
        <f>topgt!R$2</f>
        <v>5055.5585548877543</v>
      </c>
    </row>
    <row r="35" spans="1:18" ht="11.25" customHeight="1" x14ac:dyDescent="0.25">
      <c r="A35" s="35" t="s">
        <v>553</v>
      </c>
      <c r="B35" s="29" t="str">
        <f ca="1">HYPERLINK("#"&amp;CELL("address",topgtele!$C$2),"topgtele")</f>
        <v>topgtele</v>
      </c>
      <c r="C35" s="36">
        <f>topgtele!C$2</f>
        <v>645.62412472839571</v>
      </c>
      <c r="D35" s="36">
        <f>topgtele!D$2</f>
        <v>1007.1559226722403</v>
      </c>
      <c r="E35" s="36">
        <f>topgtele!E$2</f>
        <v>1159.7419677161897</v>
      </c>
      <c r="F35" s="36">
        <f>topgtele!F$2</f>
        <v>1993.5850128241184</v>
      </c>
      <c r="G35" s="36">
        <f>topgtele!G$2</f>
        <v>1605.3646082556691</v>
      </c>
      <c r="H35" s="36">
        <f>topgtele!H$2</f>
        <v>502.51499581463361</v>
      </c>
      <c r="I35" s="36">
        <f>topgtele!I$2</f>
        <v>1625.2084623930486</v>
      </c>
      <c r="J35" s="36">
        <f>topgtele!J$2</f>
        <v>1311.7665283307972</v>
      </c>
      <c r="K35" s="36">
        <f>topgtele!K$2</f>
        <v>807.13946260724663</v>
      </c>
      <c r="L35" s="36">
        <f>topgtele!L$2</f>
        <v>831.29504224700793</v>
      </c>
      <c r="M35" s="36">
        <f>topgtele!M$2</f>
        <v>1320.4013828109967</v>
      </c>
      <c r="N35" s="36">
        <f>topgtele!N$2</f>
        <v>908.72126543637182</v>
      </c>
      <c r="O35" s="36">
        <f>topgtele!O$2</f>
        <v>500.90807160810311</v>
      </c>
      <c r="P35" s="36">
        <f>topgtele!P$2</f>
        <v>837.07780110658371</v>
      </c>
      <c r="Q35" s="36">
        <f>topgtele!Q$2</f>
        <v>604.39395347209984</v>
      </c>
      <c r="R35" s="36">
        <f>topgtele!R$2</f>
        <v>377.54860517724154</v>
      </c>
    </row>
    <row r="36" spans="1:18" ht="11.25" customHeight="1" x14ac:dyDescent="0.25">
      <c r="A36" s="35" t="s">
        <v>554</v>
      </c>
      <c r="B36" s="29" t="str">
        <f ca="1">HYPERLINK("#"&amp;CELL("address",topgtchp!$C$2),"topgtchp")</f>
        <v>topgtchp</v>
      </c>
      <c r="C36" s="36">
        <f>topgtchp!C$2</f>
        <v>4765.52520172616</v>
      </c>
      <c r="D36" s="36">
        <f>topgtchp!D$2</f>
        <v>5150.4533073277598</v>
      </c>
      <c r="E36" s="36">
        <f>topgtchp!E$2</f>
        <v>5566.4128022838104</v>
      </c>
      <c r="F36" s="36">
        <f>topgtchp!F$2</f>
        <v>5763.4688871758808</v>
      </c>
      <c r="G36" s="36">
        <f>topgtchp!G$2</f>
        <v>5763.7526217443301</v>
      </c>
      <c r="H36" s="36">
        <f>topgtchp!H$2</f>
        <v>5441.0114943763201</v>
      </c>
      <c r="I36" s="36">
        <f>topgtchp!I$2</f>
        <v>5812.3939476069518</v>
      </c>
      <c r="J36" s="36">
        <f>topgtchp!J$2</f>
        <v>5598.2511516692048</v>
      </c>
      <c r="K36" s="36">
        <f>topgtchp!K$2</f>
        <v>5515.6337473927533</v>
      </c>
      <c r="L36" s="36">
        <f>topgtchp!L$2</f>
        <v>5334.852117752991</v>
      </c>
      <c r="M36" s="36">
        <f>topgtchp!M$2</f>
        <v>6054.3239444078699</v>
      </c>
      <c r="N36" s="36">
        <f>topgtchp!N$2</f>
        <v>5490.704378517712</v>
      </c>
      <c r="O36" s="36">
        <f>topgtchp!O$2</f>
        <v>5297.0641534390452</v>
      </c>
      <c r="P36" s="36">
        <f>topgtchp!P$2</f>
        <v>5208.9700089485086</v>
      </c>
      <c r="Q36" s="36">
        <f>topgtchp!Q$2</f>
        <v>4885.6207346141036</v>
      </c>
      <c r="R36" s="36">
        <f>topgtchp!R$2</f>
        <v>4678.009949710513</v>
      </c>
    </row>
    <row r="37" spans="1:18" ht="11.25" customHeight="1" x14ac:dyDescent="0.25">
      <c r="A37" s="33" t="s">
        <v>105</v>
      </c>
      <c r="B37" s="29" t="str">
        <f ca="1">HYPERLINK("#"&amp;CELL("address",todh!$C$2),"todh")</f>
        <v>todh</v>
      </c>
      <c r="C37" s="34">
        <f>todh!C$2</f>
        <v>999.30734689977942</v>
      </c>
      <c r="D37" s="34">
        <f>todh!D$2</f>
        <v>1003.9999999999998</v>
      </c>
      <c r="E37" s="34">
        <f>todh!E$2</f>
        <v>1187.11373</v>
      </c>
      <c r="F37" s="34">
        <f>todh!F$2</f>
        <v>1202.3846399999998</v>
      </c>
      <c r="G37" s="34">
        <f>todh!G$2</f>
        <v>1181.28511</v>
      </c>
      <c r="H37" s="34">
        <f>todh!H$2</f>
        <v>1203.2339734403397</v>
      </c>
      <c r="I37" s="34">
        <f>todh!I$2</f>
        <v>1238.4121399999997</v>
      </c>
      <c r="J37" s="34">
        <f>todh!J$2</f>
        <v>1303.2999999999997</v>
      </c>
      <c r="K37" s="34">
        <f>todh!K$2</f>
        <v>1373.0151199999998</v>
      </c>
      <c r="L37" s="34">
        <f>todh!L$2</f>
        <v>1390.4000000000003</v>
      </c>
      <c r="M37" s="34">
        <f>todh!M$2</f>
        <v>1497.2055030094596</v>
      </c>
      <c r="N37" s="34">
        <f>todh!N$2</f>
        <v>1297.5781026081997</v>
      </c>
      <c r="O37" s="34">
        <f>todh!O$2</f>
        <v>1549.0350625776236</v>
      </c>
      <c r="P37" s="34">
        <f>todh!P$2</f>
        <v>1371.4292538454201</v>
      </c>
      <c r="Q37" s="34">
        <f>todh!Q$2</f>
        <v>1500.4776917932531</v>
      </c>
      <c r="R37" s="34">
        <f>todh!R$2</f>
        <v>1436.1087226521406</v>
      </c>
    </row>
    <row r="38" spans="1:18" ht="11.25" customHeight="1" x14ac:dyDescent="0.25">
      <c r="A38" s="33" t="s">
        <v>555</v>
      </c>
      <c r="B38" s="29" t="str">
        <f ca="1">HYPERLINK("#"&amp;CELL("address",torf!$C$2),"torf")</f>
        <v>torf</v>
      </c>
      <c r="C38" s="34">
        <f>torf!C$2</f>
        <v>12874.486481322243</v>
      </c>
      <c r="D38" s="34">
        <f>torf!D$2</f>
        <v>11969.13348</v>
      </c>
      <c r="E38" s="34">
        <f>torf!E$2</f>
        <v>13256.46831</v>
      </c>
      <c r="F38" s="34">
        <f>torf!F$2</f>
        <v>13242.16949</v>
      </c>
      <c r="G38" s="34">
        <f>torf!G$2</f>
        <v>13552.966879999998</v>
      </c>
      <c r="H38" s="34">
        <f>torf!H$2</f>
        <v>12868.961979970019</v>
      </c>
      <c r="I38" s="34">
        <f>torf!I$2</f>
        <v>13942.900000000001</v>
      </c>
      <c r="J38" s="34">
        <f>torf!J$2</f>
        <v>14744.269829999997</v>
      </c>
      <c r="K38" s="34">
        <f>torf!K$2</f>
        <v>15183.536239999999</v>
      </c>
      <c r="L38" s="34">
        <f>torf!L$2</f>
        <v>15232.436519999999</v>
      </c>
      <c r="M38" s="34">
        <f>torf!M$2</f>
        <v>14257.905799178385</v>
      </c>
      <c r="N38" s="34">
        <f>torf!N$2</f>
        <v>15159.996223132182</v>
      </c>
      <c r="O38" s="34">
        <f>torf!O$2</f>
        <v>14645.066184575577</v>
      </c>
      <c r="P38" s="34">
        <f>torf!P$2</f>
        <v>15171.482626596558</v>
      </c>
      <c r="Q38" s="34">
        <f>torf!Q$2</f>
        <v>14526.407582145852</v>
      </c>
      <c r="R38" s="34">
        <f>torf!R$2</f>
        <v>13041.815412121548</v>
      </c>
    </row>
    <row r="39" spans="1:18" ht="11.25" customHeight="1" x14ac:dyDescent="0.25">
      <c r="A39" s="33" t="s">
        <v>556</v>
      </c>
      <c r="B39" s="29" t="str">
        <f ca="1">HYPERLINK("#"&amp;CELL("address",tock!$C$2),"tock")</f>
        <v>tock</v>
      </c>
      <c r="C39" s="34">
        <f>tock!C$2</f>
        <v>833.09448743670214</v>
      </c>
      <c r="D39" s="34">
        <f>tock!D$2</f>
        <v>833.30181999999627</v>
      </c>
      <c r="E39" s="34">
        <f>tock!E$2</f>
        <v>846.30337000000077</v>
      </c>
      <c r="F39" s="34">
        <f>tock!F$2</f>
        <v>830.29371000000106</v>
      </c>
      <c r="G39" s="34">
        <f>tock!G$2</f>
        <v>833.5532000000012</v>
      </c>
      <c r="H39" s="34">
        <f>tock!H$2</f>
        <v>821.89345252081921</v>
      </c>
      <c r="I39" s="34">
        <f>tock!I$2</f>
        <v>796.90000000000009</v>
      </c>
      <c r="J39" s="34">
        <f>tock!J$2</f>
        <v>804.90294999999753</v>
      </c>
      <c r="K39" s="34">
        <f>tock!K$2</f>
        <v>789.00151000000415</v>
      </c>
      <c r="L39" s="34">
        <f>tock!L$2</f>
        <v>679.30494000000158</v>
      </c>
      <c r="M39" s="34">
        <f>tock!M$2</f>
        <v>765.07117607719601</v>
      </c>
      <c r="N39" s="34">
        <f>tock!N$2</f>
        <v>815.44450019797887</v>
      </c>
      <c r="O39" s="34">
        <f>tock!O$2</f>
        <v>822.21466874595171</v>
      </c>
      <c r="P39" s="34">
        <f>tock!P$2</f>
        <v>809.74693233349171</v>
      </c>
      <c r="Q39" s="34">
        <f>tock!Q$2</f>
        <v>829.23673599546964</v>
      </c>
      <c r="R39" s="34">
        <f>tock!R$2</f>
        <v>821.60684126435763</v>
      </c>
    </row>
    <row r="40" spans="1:18" ht="11.25" customHeight="1" x14ac:dyDescent="0.25">
      <c r="A40" s="33" t="s">
        <v>557</v>
      </c>
      <c r="B40" s="29" t="str">
        <f ca="1">HYPERLINK("#"&amp;CELL("address",tobf!$C$2),"tobf")</f>
        <v>tobf</v>
      </c>
      <c r="C40" s="34">
        <f>tobf!C$2</f>
        <v>406.0141396770801</v>
      </c>
      <c r="D40" s="34">
        <f>tobf!D$2</f>
        <v>378.94998999999996</v>
      </c>
      <c r="E40" s="34">
        <f>tobf!E$2</f>
        <v>393.44993999999997</v>
      </c>
      <c r="F40" s="34">
        <f>tobf!F$2</f>
        <v>417.8</v>
      </c>
      <c r="G40" s="34">
        <f>tobf!G$2</f>
        <v>425.74995999999999</v>
      </c>
      <c r="H40" s="34">
        <f>tobf!H$2</f>
        <v>430.23311359510819</v>
      </c>
      <c r="I40" s="34">
        <f>tobf!I$2</f>
        <v>444.1</v>
      </c>
      <c r="J40" s="34">
        <f>tobf!J$2</f>
        <v>437.6</v>
      </c>
      <c r="K40" s="34">
        <f>tobf!K$2</f>
        <v>426.04995000000002</v>
      </c>
      <c r="L40" s="34">
        <f>tobf!L$2</f>
        <v>270.94999000000001</v>
      </c>
      <c r="M40" s="34">
        <f>tobf!M$2</f>
        <v>351.41396770803442</v>
      </c>
      <c r="N40" s="34">
        <f>tobf!N$2</f>
        <v>348.7150090761445</v>
      </c>
      <c r="O40" s="34">
        <f>tobf!O$2</f>
        <v>304.1941339447788</v>
      </c>
      <c r="P40" s="34">
        <f>tobf!P$2</f>
        <v>322.84799847138675</v>
      </c>
      <c r="Q40" s="34">
        <f>tobf!Q$2</f>
        <v>343.10213050539755</v>
      </c>
      <c r="R40" s="34">
        <f>tobf!R$2</f>
        <v>359.98853539696148</v>
      </c>
    </row>
    <row r="41" spans="1:18" ht="11.25" customHeight="1" x14ac:dyDescent="0.25">
      <c r="A41" s="33" t="s">
        <v>558</v>
      </c>
      <c r="B41" s="29" t="str">
        <f ca="1">HYPERLINK("#"&amp;CELL("address",togw!$C$2),"togw")</f>
        <v>togw</v>
      </c>
      <c r="C41" s="34">
        <f>togw!C$2</f>
        <v>0</v>
      </c>
      <c r="D41" s="34">
        <f>togw!D$2</f>
        <v>0</v>
      </c>
      <c r="E41" s="34">
        <f>togw!E$2</f>
        <v>0</v>
      </c>
      <c r="F41" s="34">
        <f>togw!F$2</f>
        <v>0</v>
      </c>
      <c r="G41" s="34">
        <f>togw!G$2</f>
        <v>0</v>
      </c>
      <c r="H41" s="34">
        <f>togw!H$2</f>
        <v>0</v>
      </c>
      <c r="I41" s="34">
        <f>togw!I$2</f>
        <v>0</v>
      </c>
      <c r="J41" s="34">
        <f>togw!J$2</f>
        <v>0</v>
      </c>
      <c r="K41" s="34">
        <f>togw!K$2</f>
        <v>0</v>
      </c>
      <c r="L41" s="34">
        <f>togw!L$2</f>
        <v>0</v>
      </c>
      <c r="M41" s="34">
        <f>togw!M$2</f>
        <v>0</v>
      </c>
      <c r="N41" s="34">
        <f>togw!N$2</f>
        <v>0</v>
      </c>
      <c r="O41" s="34">
        <f>togw!O$2</f>
        <v>0</v>
      </c>
      <c r="P41" s="34">
        <f>togw!P$2</f>
        <v>0</v>
      </c>
      <c r="Q41" s="34">
        <f>togw!Q$2</f>
        <v>0</v>
      </c>
      <c r="R41" s="34">
        <f>togw!R$2</f>
        <v>0</v>
      </c>
    </row>
    <row r="42" spans="1:18" ht="11.25" customHeight="1" x14ac:dyDescent="0.25">
      <c r="A42" s="33" t="s">
        <v>559</v>
      </c>
      <c r="B42" s="29" t="str">
        <f ca="1">HYPERLINK("#"&amp;CELL("address",topf!$C$2),"topf")</f>
        <v>topf</v>
      </c>
      <c r="C42" s="34">
        <f>topf!C$2</f>
        <v>0</v>
      </c>
      <c r="D42" s="34">
        <f>topf!D$2</f>
        <v>0</v>
      </c>
      <c r="E42" s="34">
        <f>topf!E$2</f>
        <v>0</v>
      </c>
      <c r="F42" s="34">
        <f>topf!F$2</f>
        <v>0</v>
      </c>
      <c r="G42" s="34">
        <f>topf!G$2</f>
        <v>0</v>
      </c>
      <c r="H42" s="34">
        <f>topf!H$2</f>
        <v>0</v>
      </c>
      <c r="I42" s="34">
        <f>topf!I$2</f>
        <v>0</v>
      </c>
      <c r="J42" s="34">
        <f>topf!J$2</f>
        <v>0</v>
      </c>
      <c r="K42" s="34">
        <f>topf!K$2</f>
        <v>0</v>
      </c>
      <c r="L42" s="34">
        <f>topf!L$2</f>
        <v>0</v>
      </c>
      <c r="M42" s="34">
        <f>topf!M$2</f>
        <v>0</v>
      </c>
      <c r="N42" s="34">
        <f>topf!N$2</f>
        <v>0</v>
      </c>
      <c r="O42" s="34">
        <f>topf!O$2</f>
        <v>0</v>
      </c>
      <c r="P42" s="34">
        <f>topf!P$2</f>
        <v>0</v>
      </c>
      <c r="Q42" s="34">
        <f>topf!Q$2</f>
        <v>0</v>
      </c>
      <c r="R42" s="34">
        <f>topf!R$2</f>
        <v>0</v>
      </c>
    </row>
    <row r="43" spans="1:18" ht="11.25" customHeight="1" x14ac:dyDescent="0.25">
      <c r="A43" s="33" t="s">
        <v>560</v>
      </c>
      <c r="B43" s="29" t="str">
        <f ca="1">HYPERLINK("#"&amp;CELL("address",tobr!$C$2),"tobr")</f>
        <v>tobr</v>
      </c>
      <c r="C43" s="34">
        <f>tobr!C$2</f>
        <v>0</v>
      </c>
      <c r="D43" s="34">
        <f>tobr!D$2</f>
        <v>0</v>
      </c>
      <c r="E43" s="34">
        <f>tobr!E$2</f>
        <v>0</v>
      </c>
      <c r="F43" s="34">
        <f>tobr!F$2</f>
        <v>0</v>
      </c>
      <c r="G43" s="34">
        <f>tobr!G$2</f>
        <v>0</v>
      </c>
      <c r="H43" s="34">
        <f>tobr!H$2</f>
        <v>0</v>
      </c>
      <c r="I43" s="34">
        <f>tobr!I$2</f>
        <v>0</v>
      </c>
      <c r="J43" s="34">
        <f>tobr!J$2</f>
        <v>0</v>
      </c>
      <c r="K43" s="34">
        <f>tobr!K$2</f>
        <v>15.8</v>
      </c>
      <c r="L43" s="34">
        <f>tobr!L$2</f>
        <v>20.09638</v>
      </c>
      <c r="M43" s="34">
        <f>tobr!M$2</f>
        <v>11.942294831374801</v>
      </c>
      <c r="N43" s="34">
        <f>tobr!N$2</f>
        <v>21.973822489729599</v>
      </c>
      <c r="O43" s="34">
        <f>tobr!O$2</f>
        <v>13.375370211139799</v>
      </c>
      <c r="P43" s="34">
        <f>tobr!P$2</f>
        <v>8.5984522785898498</v>
      </c>
      <c r="Q43" s="34">
        <f>tobr!Q$2</f>
        <v>4.2992261392949302</v>
      </c>
      <c r="R43" s="34">
        <f>tobr!R$2</f>
        <v>0</v>
      </c>
    </row>
    <row r="44" spans="1:18" ht="11.25" customHeight="1" x14ac:dyDescent="0.25">
      <c r="A44" s="33" t="s">
        <v>561</v>
      </c>
      <c r="B44" s="29" t="str">
        <f ca="1">HYPERLINK("#"&amp;CELL("address",toch!$C$2),"toch")</f>
        <v>toch</v>
      </c>
      <c r="C44" s="34">
        <f>toch!C$2</f>
        <v>0</v>
      </c>
      <c r="D44" s="34">
        <f>toch!D$2</f>
        <v>0</v>
      </c>
      <c r="E44" s="34">
        <f>toch!E$2</f>
        <v>0</v>
      </c>
      <c r="F44" s="34">
        <f>toch!F$2</f>
        <v>0</v>
      </c>
      <c r="G44" s="34">
        <f>toch!G$2</f>
        <v>0</v>
      </c>
      <c r="H44" s="34">
        <f>toch!H$2</f>
        <v>0</v>
      </c>
      <c r="I44" s="34">
        <f>toch!I$2</f>
        <v>0</v>
      </c>
      <c r="J44" s="34">
        <f>toch!J$2</f>
        <v>0</v>
      </c>
      <c r="K44" s="34">
        <f>toch!K$2</f>
        <v>0</v>
      </c>
      <c r="L44" s="34">
        <f>toch!L$2</f>
        <v>0</v>
      </c>
      <c r="M44" s="34">
        <f>toch!M$2</f>
        <v>0</v>
      </c>
      <c r="N44" s="34">
        <f>toch!N$2</f>
        <v>0</v>
      </c>
      <c r="O44" s="34">
        <f>toch!O$2</f>
        <v>0</v>
      </c>
      <c r="P44" s="34">
        <f>toch!P$2</f>
        <v>0</v>
      </c>
      <c r="Q44" s="34">
        <f>toch!Q$2</f>
        <v>0</v>
      </c>
      <c r="R44" s="34">
        <f>toch!R$2</f>
        <v>0</v>
      </c>
    </row>
    <row r="45" spans="1:18" ht="11.25" customHeight="1" x14ac:dyDescent="0.25">
      <c r="A45" s="28" t="s">
        <v>104</v>
      </c>
      <c r="B45" s="29" t="str">
        <f ca="1">HYPERLINK("#"&amp;CELL("address",TRANS!$C$2),"TRANS")</f>
        <v>TRANS</v>
      </c>
      <c r="C45" s="30">
        <f>TRANS!C$2</f>
        <v>-27.443393522499179</v>
      </c>
      <c r="D45" s="30">
        <f>TRANS!D$2</f>
        <v>-28.900000000000091</v>
      </c>
      <c r="E45" s="30">
        <f>TRANS!E$2</f>
        <v>-32.200000000000045</v>
      </c>
      <c r="F45" s="30">
        <f>TRANS!F$2</f>
        <v>-33.700000000000188</v>
      </c>
      <c r="G45" s="30">
        <f>TRANS!G$2</f>
        <v>-27.199999999999903</v>
      </c>
      <c r="H45" s="30">
        <f>TRANS!H$2</f>
        <v>-40.126110633418563</v>
      </c>
      <c r="I45" s="30">
        <f>TRANS!I$2</f>
        <v>-43.499999999999858</v>
      </c>
      <c r="J45" s="30">
        <f>TRANS!J$2</f>
        <v>-40.699999999999648</v>
      </c>
      <c r="K45" s="30">
        <f>TRANS!K$2</f>
        <v>-47.19999999999996</v>
      </c>
      <c r="L45" s="30">
        <f>TRANS!L$2</f>
        <v>-35.099999999999454</v>
      </c>
      <c r="M45" s="30">
        <f>TRANS!M$2</f>
        <v>-32.029234737745981</v>
      </c>
      <c r="N45" s="30">
        <f>TRANS!N$2</f>
        <v>-34.417693704021985</v>
      </c>
      <c r="O45" s="30">
        <f>TRANS!O$2</f>
        <v>-27.706124008789203</v>
      </c>
      <c r="P45" s="30">
        <f>TRANS!P$2</f>
        <v>-60.260819719116597</v>
      </c>
      <c r="Q45" s="30">
        <f>TRANS!Q$2</f>
        <v>-20.803477596254424</v>
      </c>
      <c r="R45" s="30">
        <f>TRANS!R$2</f>
        <v>-3.0094582975088429</v>
      </c>
    </row>
    <row r="46" spans="1:18" ht="11.25" customHeight="1" x14ac:dyDescent="0.25">
      <c r="A46" s="33" t="s">
        <v>103</v>
      </c>
      <c r="B46" s="29" t="str">
        <f ca="1">HYPERLINK("#"&amp;CELL("address",transint!$C$2),"transint")</f>
        <v>transint</v>
      </c>
      <c r="C46" s="34">
        <f>transint!C$2</f>
        <v>0</v>
      </c>
      <c r="D46" s="34">
        <f>transint!D$2</f>
        <v>0</v>
      </c>
      <c r="E46" s="34">
        <f>transint!E$2</f>
        <v>0</v>
      </c>
      <c r="F46" s="34">
        <f>transint!F$2</f>
        <v>-1.1368683772161603E-13</v>
      </c>
      <c r="G46" s="34">
        <f>transint!G$2</f>
        <v>0</v>
      </c>
      <c r="H46" s="34">
        <f>transint!H$2</f>
        <v>0</v>
      </c>
      <c r="I46" s="34">
        <f>transint!I$2</f>
        <v>1.1368683772161603E-13</v>
      </c>
      <c r="J46" s="34">
        <f>transint!J$2</f>
        <v>0</v>
      </c>
      <c r="K46" s="34">
        <f>transint!K$2</f>
        <v>-2.2737367544323206E-13</v>
      </c>
      <c r="L46" s="34">
        <f>transint!L$2</f>
        <v>0</v>
      </c>
      <c r="M46" s="34">
        <f>transint!M$2</f>
        <v>0</v>
      </c>
      <c r="N46" s="34">
        <f>transint!N$2</f>
        <v>2.2737367544323206E-13</v>
      </c>
      <c r="O46" s="34">
        <f>transint!O$2</f>
        <v>2.2737367544323206E-13</v>
      </c>
      <c r="P46" s="34">
        <f>transint!P$2</f>
        <v>2.2737367544323206E-13</v>
      </c>
      <c r="Q46" s="34">
        <f>transint!Q$2</f>
        <v>4.5474735088646412E-13</v>
      </c>
      <c r="R46" s="34">
        <f>transint!R$2</f>
        <v>0</v>
      </c>
    </row>
    <row r="47" spans="1:18" ht="11.25" customHeight="1" x14ac:dyDescent="0.25">
      <c r="A47" s="33" t="s">
        <v>102</v>
      </c>
      <c r="B47" s="29" t="str">
        <f ca="1">HYPERLINK("#"&amp;CELL("address",transptr!$C$2),"transptr")</f>
        <v>transptr</v>
      </c>
      <c r="C47" s="34">
        <f>transptr!C$2</f>
        <v>-11.968590152946263</v>
      </c>
      <c r="D47" s="34">
        <f>transptr!D$2</f>
        <v>-12.453180000000089</v>
      </c>
      <c r="E47" s="34">
        <f>transptr!E$2</f>
        <v>-7.2910900000000538</v>
      </c>
      <c r="F47" s="34">
        <f>transptr!F$2</f>
        <v>-10.518930000000069</v>
      </c>
      <c r="G47" s="34">
        <f>transptr!G$2</f>
        <v>-2.8526999999999134</v>
      </c>
      <c r="H47" s="34">
        <f>transptr!H$2</f>
        <v>-12.809588054347387</v>
      </c>
      <c r="I47" s="34">
        <f>transptr!I$2</f>
        <v>-17.787209999999959</v>
      </c>
      <c r="J47" s="34">
        <f>transptr!J$2</f>
        <v>-15.301099999999678</v>
      </c>
      <c r="K47" s="34">
        <f>transptr!K$2</f>
        <v>-21.018659999999727</v>
      </c>
      <c r="L47" s="34">
        <f>transptr!L$2</f>
        <v>-11.433759999999438</v>
      </c>
      <c r="M47" s="34">
        <f>transptr!M$2</f>
        <v>-9.5777204547616748</v>
      </c>
      <c r="N47" s="34">
        <f>transptr!N$2</f>
        <v>-12.156515443904937</v>
      </c>
      <c r="O47" s="34">
        <f>transptr!O$2</f>
        <v>-2.424990618544598</v>
      </c>
      <c r="P47" s="34">
        <f>transptr!P$2</f>
        <v>-34.202103157117563</v>
      </c>
      <c r="Q47" s="34">
        <f>transptr!Q$2</f>
        <v>5.6935388777496883</v>
      </c>
      <c r="R47" s="34">
        <f>transptr!R$2</f>
        <v>22.668815167626917</v>
      </c>
    </row>
    <row r="48" spans="1:18" ht="11.25" customHeight="1" x14ac:dyDescent="0.25">
      <c r="A48" s="33" t="s">
        <v>101</v>
      </c>
      <c r="B48" s="29" t="str">
        <f ca="1">HYPERLINK("#"&amp;CELL("address",transret!$C$2),"transret")</f>
        <v>transret</v>
      </c>
      <c r="C48" s="34">
        <f>transret!C$2</f>
        <v>-15.474803369552916</v>
      </c>
      <c r="D48" s="34">
        <f>transret!D$2</f>
        <v>-16.446820000000002</v>
      </c>
      <c r="E48" s="34">
        <f>transret!E$2</f>
        <v>-24.908909999999992</v>
      </c>
      <c r="F48" s="34">
        <f>transret!F$2</f>
        <v>-23.181070000000005</v>
      </c>
      <c r="G48" s="34">
        <f>transret!G$2</f>
        <v>-24.34729999999999</v>
      </c>
      <c r="H48" s="34">
        <f>transret!H$2</f>
        <v>-27.316522579071176</v>
      </c>
      <c r="I48" s="34">
        <f>transret!I$2</f>
        <v>-25.712790000000012</v>
      </c>
      <c r="J48" s="34">
        <f>transret!J$2</f>
        <v>-25.398899999999969</v>
      </c>
      <c r="K48" s="34">
        <f>transret!K$2</f>
        <v>-26.181340000000006</v>
      </c>
      <c r="L48" s="34">
        <f>transret!L$2</f>
        <v>-23.666240000000016</v>
      </c>
      <c r="M48" s="34">
        <f>transret!M$2</f>
        <v>-22.451514282984306</v>
      </c>
      <c r="N48" s="34">
        <f>transret!N$2</f>
        <v>-22.261178260117276</v>
      </c>
      <c r="O48" s="34">
        <f>transret!O$2</f>
        <v>-25.281133390244833</v>
      </c>
      <c r="P48" s="34">
        <f>transret!P$2</f>
        <v>-26.058716561999262</v>
      </c>
      <c r="Q48" s="34">
        <f>transret!Q$2</f>
        <v>-26.497016474004567</v>
      </c>
      <c r="R48" s="34">
        <f>transret!R$2</f>
        <v>-25.67827346513576</v>
      </c>
    </row>
    <row r="49" spans="1:18" ht="11.25" customHeight="1" x14ac:dyDescent="0.25">
      <c r="A49" s="28" t="s">
        <v>100</v>
      </c>
      <c r="B49" s="29" t="str">
        <f ca="1">HYPERLINK("#"&amp;CELL("address",CEN!$C$2),"CEN")</f>
        <v>CEN</v>
      </c>
      <c r="C49" s="30">
        <f>CEN!C$2</f>
        <v>1168.09974204643</v>
      </c>
      <c r="D49" s="30">
        <f>CEN!D$2</f>
        <v>1205.1000000000001</v>
      </c>
      <c r="E49" s="30">
        <f>CEN!E$2</f>
        <v>1256.9000000000001</v>
      </c>
      <c r="F49" s="30">
        <f>CEN!F$2</f>
        <v>1323.2999999999997</v>
      </c>
      <c r="G49" s="30">
        <f>CEN!G$2</f>
        <v>1277.9000000000001</v>
      </c>
      <c r="H49" s="30">
        <f>CEN!H$2</f>
        <v>1208.416929397152</v>
      </c>
      <c r="I49" s="30">
        <f>CEN!I$2</f>
        <v>1363.4999999999998</v>
      </c>
      <c r="J49" s="30">
        <f>CEN!J$2</f>
        <v>1557.9</v>
      </c>
      <c r="K49" s="30">
        <f>CEN!K$2</f>
        <v>1516</v>
      </c>
      <c r="L49" s="30">
        <f>CEN!L$2</f>
        <v>1544.2</v>
      </c>
      <c r="M49" s="30">
        <f>CEN!M$2</f>
        <v>1525.8431260150992</v>
      </c>
      <c r="N49" s="30">
        <f>CEN!N$2</f>
        <v>1541.9413394477888</v>
      </c>
      <c r="O49" s="30">
        <f>CEN!O$2</f>
        <v>1463.4565778159899</v>
      </c>
      <c r="P49" s="30">
        <f>CEN!P$2</f>
        <v>1439.3331422566191</v>
      </c>
      <c r="Q49" s="30">
        <f>CEN!Q$2</f>
        <v>1385.9510843603709</v>
      </c>
      <c r="R49" s="30">
        <f>CEN!R$2</f>
        <v>1300.2054074710995</v>
      </c>
    </row>
    <row r="50" spans="1:18" ht="11.25" customHeight="1" x14ac:dyDescent="0.25">
      <c r="A50" s="33" t="s">
        <v>99</v>
      </c>
      <c r="B50" s="29" t="str">
        <f ca="1">HYPERLINK("#"&amp;CELL("address",cenpd!$C$2),"cenpd")</f>
        <v>cenpd</v>
      </c>
      <c r="C50" s="34">
        <f>cenpd!C$2</f>
        <v>231.12644823406288</v>
      </c>
      <c r="D50" s="34">
        <f>cenpd!D$2</f>
        <v>279.31993999999997</v>
      </c>
      <c r="E50" s="34">
        <f>cenpd!E$2</f>
        <v>285.75656000000004</v>
      </c>
      <c r="F50" s="34">
        <f>cenpd!F$2</f>
        <v>337.85577000000001</v>
      </c>
      <c r="G50" s="34">
        <f>cenpd!G$2</f>
        <v>314.2</v>
      </c>
      <c r="H50" s="34">
        <f>cenpd!H$2</f>
        <v>235.502054074711</v>
      </c>
      <c r="I50" s="34">
        <f>cenpd!I$2</f>
        <v>315.50664</v>
      </c>
      <c r="J50" s="34">
        <f>cenpd!J$2</f>
        <v>293.2</v>
      </c>
      <c r="K50" s="34">
        <f>cenpd!K$2</f>
        <v>252.6</v>
      </c>
      <c r="L50" s="34">
        <f>cenpd!L$2</f>
        <v>244.81618</v>
      </c>
      <c r="M50" s="34">
        <f>cenpd!M$2</f>
        <v>296.98098786662956</v>
      </c>
      <c r="N50" s="34">
        <f>cenpd!N$2</f>
        <v>265.50974880223094</v>
      </c>
      <c r="O50" s="34">
        <f>cenpd!O$2</f>
        <v>232.49649110426799</v>
      </c>
      <c r="P50" s="34">
        <f>cenpd!P$2</f>
        <v>249.68950033438401</v>
      </c>
      <c r="Q50" s="34">
        <f>cenpd!Q$2</f>
        <v>226.66475589949334</v>
      </c>
      <c r="R50" s="34">
        <f>cenpd!R$2</f>
        <v>210.15103620999827</v>
      </c>
    </row>
    <row r="51" spans="1:18" ht="11.25" customHeight="1" x14ac:dyDescent="0.25">
      <c r="A51" s="33" t="s">
        <v>98</v>
      </c>
      <c r="B51" s="29" t="str">
        <f ca="1">HYPERLINK("#"&amp;CELL("address",cenpu!$C$2),"cenpu")</f>
        <v>cenpu</v>
      </c>
      <c r="C51" s="34">
        <f>cenpu!C$2</f>
        <v>0</v>
      </c>
      <c r="D51" s="34">
        <f>cenpu!D$2</f>
        <v>0</v>
      </c>
      <c r="E51" s="34">
        <f>cenpu!E$2</f>
        <v>0</v>
      </c>
      <c r="F51" s="34">
        <f>cenpu!F$2</f>
        <v>0</v>
      </c>
      <c r="G51" s="34">
        <f>cenpu!G$2</f>
        <v>0</v>
      </c>
      <c r="H51" s="34">
        <f>cenpu!H$2</f>
        <v>0</v>
      </c>
      <c r="I51" s="34">
        <f>cenpu!I$2</f>
        <v>0</v>
      </c>
      <c r="J51" s="34">
        <f>cenpu!J$2</f>
        <v>0</v>
      </c>
      <c r="K51" s="34">
        <f>cenpu!K$2</f>
        <v>0</v>
      </c>
      <c r="L51" s="34">
        <f>cenpu!L$2</f>
        <v>0</v>
      </c>
      <c r="M51" s="34">
        <f>cenpu!M$2</f>
        <v>0</v>
      </c>
      <c r="N51" s="34">
        <f>cenpu!N$2</f>
        <v>0</v>
      </c>
      <c r="O51" s="34">
        <f>cenpu!O$2</f>
        <v>0</v>
      </c>
      <c r="P51" s="34">
        <f>cenpu!P$2</f>
        <v>0</v>
      </c>
      <c r="Q51" s="34">
        <f>cenpu!Q$2</f>
        <v>0</v>
      </c>
      <c r="R51" s="34">
        <f>cenpu!R$2</f>
        <v>0</v>
      </c>
    </row>
    <row r="52" spans="1:18" ht="11.25" customHeight="1" x14ac:dyDescent="0.25">
      <c r="A52" s="33" t="s">
        <v>97</v>
      </c>
      <c r="B52" s="29" t="str">
        <f ca="1">HYPERLINK("#"&amp;CELL("address",cenrf!$C$2),"cenrf")</f>
        <v>cenrf</v>
      </c>
      <c r="C52" s="34">
        <f>cenrf!C$2</f>
        <v>854.64311324486948</v>
      </c>
      <c r="D52" s="34">
        <f>cenrf!D$2</f>
        <v>846.9832100000001</v>
      </c>
      <c r="E52" s="34">
        <f>cenrf!E$2</f>
        <v>888.13846999999998</v>
      </c>
      <c r="F52" s="34">
        <f>cenrf!F$2</f>
        <v>899.94422999999983</v>
      </c>
      <c r="G52" s="34">
        <f>cenrf!G$2</f>
        <v>876.78093000000013</v>
      </c>
      <c r="H52" s="34">
        <f>cenrf!H$2</f>
        <v>888.93665806821355</v>
      </c>
      <c r="I52" s="34">
        <f>cenrf!I$2</f>
        <v>958.29336000000001</v>
      </c>
      <c r="J52" s="34">
        <f>cenrf!J$2</f>
        <v>1180.0999999999999</v>
      </c>
      <c r="K52" s="34">
        <f>cenrf!K$2</f>
        <v>1181.6918800000001</v>
      </c>
      <c r="L52" s="34">
        <f>cenrf!L$2</f>
        <v>1240.28619</v>
      </c>
      <c r="M52" s="34">
        <f>cenrf!M$2</f>
        <v>1175.8861182764908</v>
      </c>
      <c r="N52" s="34">
        <f>cenrf!N$2</f>
        <v>1197.4930218101706</v>
      </c>
      <c r="O52" s="34">
        <f>cenrf!O$2</f>
        <v>1150.0429288138553</v>
      </c>
      <c r="P52" s="34">
        <f>cenrf!P$2</f>
        <v>1107.0784672450991</v>
      </c>
      <c r="Q52" s="34">
        <f>cenrf!Q$2</f>
        <v>1075.0417205826714</v>
      </c>
      <c r="R52" s="34">
        <f>cenrf!R$2</f>
        <v>994.61155096875382</v>
      </c>
    </row>
    <row r="53" spans="1:18" ht="11.25" customHeight="1" x14ac:dyDescent="0.25">
      <c r="A53" s="33" t="s">
        <v>96</v>
      </c>
      <c r="B53" s="29" t="str">
        <f ca="1">HYPERLINK("#"&amp;CELL("address",cenog!$C$2),"cenog")</f>
        <v>cenog</v>
      </c>
      <c r="C53" s="34">
        <f>cenog!C$2</f>
        <v>0</v>
      </c>
      <c r="D53" s="34">
        <f>cenog!D$2</f>
        <v>0</v>
      </c>
      <c r="E53" s="34">
        <f>cenog!E$2</f>
        <v>0</v>
      </c>
      <c r="F53" s="34">
        <f>cenog!F$2</f>
        <v>0</v>
      </c>
      <c r="G53" s="34">
        <f>cenog!G$2</f>
        <v>0</v>
      </c>
      <c r="H53" s="34">
        <f>cenog!H$2</f>
        <v>0</v>
      </c>
      <c r="I53" s="34">
        <f>cenog!I$2</f>
        <v>0</v>
      </c>
      <c r="J53" s="34">
        <f>cenog!J$2</f>
        <v>0</v>
      </c>
      <c r="K53" s="34">
        <f>cenog!K$2</f>
        <v>0</v>
      </c>
      <c r="L53" s="34">
        <f>cenog!L$2</f>
        <v>0</v>
      </c>
      <c r="M53" s="34">
        <f>cenog!M$2</f>
        <v>0</v>
      </c>
      <c r="N53" s="34">
        <f>cenog!N$2</f>
        <v>0</v>
      </c>
      <c r="O53" s="34">
        <f>cenog!O$2</f>
        <v>0</v>
      </c>
      <c r="P53" s="34">
        <f>cenog!P$2</f>
        <v>0</v>
      </c>
      <c r="Q53" s="34">
        <f>cenog!Q$2</f>
        <v>0</v>
      </c>
      <c r="R53" s="34">
        <f>cenog!R$2</f>
        <v>0</v>
      </c>
    </row>
    <row r="54" spans="1:18" ht="11.25" customHeight="1" x14ac:dyDescent="0.25">
      <c r="A54" s="33" t="s">
        <v>95</v>
      </c>
      <c r="B54" s="29" t="str">
        <f ca="1">HYPERLINK("#"&amp;CELL("address",cennu!$C$2),"cennu")</f>
        <v>cennu</v>
      </c>
      <c r="C54" s="34">
        <f>cennu!C$2</f>
        <v>0</v>
      </c>
      <c r="D54" s="34">
        <f>cennu!D$2</f>
        <v>0</v>
      </c>
      <c r="E54" s="34">
        <f>cennu!E$2</f>
        <v>0</v>
      </c>
      <c r="F54" s="34">
        <f>cennu!F$2</f>
        <v>0</v>
      </c>
      <c r="G54" s="34">
        <f>cennu!G$2</f>
        <v>0</v>
      </c>
      <c r="H54" s="34">
        <f>cennu!H$2</f>
        <v>0</v>
      </c>
      <c r="I54" s="34">
        <f>cennu!I$2</f>
        <v>0</v>
      </c>
      <c r="J54" s="34">
        <f>cennu!J$2</f>
        <v>0</v>
      </c>
      <c r="K54" s="34">
        <f>cennu!K$2</f>
        <v>0</v>
      </c>
      <c r="L54" s="34">
        <f>cennu!L$2</f>
        <v>0</v>
      </c>
      <c r="M54" s="34">
        <f>cennu!M$2</f>
        <v>0</v>
      </c>
      <c r="N54" s="34">
        <f>cennu!N$2</f>
        <v>0</v>
      </c>
      <c r="O54" s="34">
        <f>cennu!O$2</f>
        <v>0</v>
      </c>
      <c r="P54" s="34">
        <f>cennu!P$2</f>
        <v>0</v>
      </c>
      <c r="Q54" s="34">
        <f>cennu!Q$2</f>
        <v>0</v>
      </c>
      <c r="R54" s="34">
        <f>cennu!R$2</f>
        <v>0</v>
      </c>
    </row>
    <row r="55" spans="1:18" ht="11.25" customHeight="1" x14ac:dyDescent="0.25">
      <c r="A55" s="33" t="s">
        <v>94</v>
      </c>
      <c r="B55" s="29" t="str">
        <f ca="1">HYPERLINK("#"&amp;CELL("address",cencm!$C$2),"cencm")</f>
        <v>cencm</v>
      </c>
      <c r="C55" s="34">
        <f>cencm!C$2</f>
        <v>0</v>
      </c>
      <c r="D55" s="34">
        <f>cencm!D$2</f>
        <v>0</v>
      </c>
      <c r="E55" s="34">
        <f>cencm!E$2</f>
        <v>0</v>
      </c>
      <c r="F55" s="34">
        <f>cencm!F$2</f>
        <v>0</v>
      </c>
      <c r="G55" s="34">
        <f>cencm!G$2</f>
        <v>0</v>
      </c>
      <c r="H55" s="34">
        <f>cencm!H$2</f>
        <v>0</v>
      </c>
      <c r="I55" s="34">
        <f>cencm!I$2</f>
        <v>0</v>
      </c>
      <c r="J55" s="34">
        <f>cencm!J$2</f>
        <v>0</v>
      </c>
      <c r="K55" s="34">
        <f>cencm!K$2</f>
        <v>0</v>
      </c>
      <c r="L55" s="34">
        <f>cencm!L$2</f>
        <v>0</v>
      </c>
      <c r="M55" s="34">
        <f>cencm!M$2</f>
        <v>0</v>
      </c>
      <c r="N55" s="34">
        <f>cencm!N$2</f>
        <v>0</v>
      </c>
      <c r="O55" s="34">
        <f>cencm!O$2</f>
        <v>0</v>
      </c>
      <c r="P55" s="34">
        <f>cencm!P$2</f>
        <v>0</v>
      </c>
      <c r="Q55" s="34">
        <f>cencm!Q$2</f>
        <v>0</v>
      </c>
      <c r="R55" s="34">
        <f>cencm!R$2</f>
        <v>0</v>
      </c>
    </row>
    <row r="56" spans="1:18" ht="11.25" customHeight="1" x14ac:dyDescent="0.25">
      <c r="A56" s="33" t="s">
        <v>93</v>
      </c>
      <c r="B56" s="29" t="str">
        <f ca="1">HYPERLINK("#"&amp;CELL("address",cenck!$C$2),"cenck")</f>
        <v>cenck</v>
      </c>
      <c r="C56" s="34">
        <f>cenck!C$2</f>
        <v>77.218878379669405</v>
      </c>
      <c r="D56" s="34">
        <f>cenck!D$2</f>
        <v>74.096850000000003</v>
      </c>
      <c r="E56" s="34">
        <f>cenck!E$2</f>
        <v>78.2</v>
      </c>
      <c r="F56" s="34">
        <f>cenck!F$2</f>
        <v>80.699999999999989</v>
      </c>
      <c r="G56" s="34">
        <f>cenck!G$2</f>
        <v>81.914109999999994</v>
      </c>
      <c r="H56" s="34">
        <f>cenck!H$2</f>
        <v>79.392376038979606</v>
      </c>
      <c r="I56" s="34">
        <f>cenck!I$2</f>
        <v>81.099999999999994</v>
      </c>
      <c r="J56" s="34">
        <f>cenck!J$2</f>
        <v>76.400000000000006</v>
      </c>
      <c r="K56" s="34">
        <f>cenck!K$2</f>
        <v>74.3</v>
      </c>
      <c r="L56" s="34">
        <f>cenck!L$2</f>
        <v>55.497630000000001</v>
      </c>
      <c r="M56" s="34">
        <f>cenck!M$2</f>
        <v>46.4077577147225</v>
      </c>
      <c r="N56" s="34">
        <f>cenck!N$2</f>
        <v>72.131460781503705</v>
      </c>
      <c r="O56" s="34">
        <f>cenck!O$2</f>
        <v>75.280394737457712</v>
      </c>
      <c r="P56" s="34">
        <f>cenck!P$2</f>
        <v>71.291648356318021</v>
      </c>
      <c r="Q56" s="34">
        <f>cenck!Q$2</f>
        <v>71.800736663913568</v>
      </c>
      <c r="R56" s="34">
        <f>cenck!R$2</f>
        <v>82.186873029521294</v>
      </c>
    </row>
    <row r="57" spans="1:18" ht="11.25" customHeight="1" x14ac:dyDescent="0.25">
      <c r="A57" s="33" t="s">
        <v>92</v>
      </c>
      <c r="B57" s="29" t="str">
        <f ca="1">HYPERLINK("#"&amp;CELL("address",cenbf!$C$2),"cenbf")</f>
        <v>cenbf</v>
      </c>
      <c r="C57" s="34">
        <f>cenbf!C$2</f>
        <v>0</v>
      </c>
      <c r="D57" s="34">
        <f>cenbf!D$2</f>
        <v>0</v>
      </c>
      <c r="E57" s="34">
        <f>cenbf!E$2</f>
        <v>0</v>
      </c>
      <c r="F57" s="34">
        <f>cenbf!F$2</f>
        <v>0</v>
      </c>
      <c r="G57" s="34">
        <f>cenbf!G$2</f>
        <v>0</v>
      </c>
      <c r="H57" s="34">
        <f>cenbf!H$2</f>
        <v>0</v>
      </c>
      <c r="I57" s="34">
        <f>cenbf!I$2</f>
        <v>0</v>
      </c>
      <c r="J57" s="34">
        <f>cenbf!J$2</f>
        <v>0</v>
      </c>
      <c r="K57" s="34">
        <f>cenbf!K$2</f>
        <v>0</v>
      </c>
      <c r="L57" s="34">
        <f>cenbf!L$2</f>
        <v>0</v>
      </c>
      <c r="M57" s="34">
        <f>cenbf!M$2</f>
        <v>0</v>
      </c>
      <c r="N57" s="34">
        <f>cenbf!N$2</f>
        <v>0</v>
      </c>
      <c r="O57" s="34">
        <f>cenbf!O$2</f>
        <v>0</v>
      </c>
      <c r="P57" s="34">
        <f>cenbf!P$2</f>
        <v>0</v>
      </c>
      <c r="Q57" s="34">
        <f>cenbf!Q$2</f>
        <v>0</v>
      </c>
      <c r="R57" s="34">
        <f>cenbf!R$2</f>
        <v>0</v>
      </c>
    </row>
    <row r="58" spans="1:18" ht="11.25" customHeight="1" x14ac:dyDescent="0.25">
      <c r="A58" s="33" t="s">
        <v>91</v>
      </c>
      <c r="B58" s="29" t="str">
        <f ca="1">HYPERLINK("#"&amp;CELL("address",cengw!$C$2),"cengw")</f>
        <v>cengw</v>
      </c>
      <c r="C58" s="34">
        <f>cengw!C$2</f>
        <v>0</v>
      </c>
      <c r="D58" s="34">
        <f>cengw!D$2</f>
        <v>0</v>
      </c>
      <c r="E58" s="34">
        <f>cengw!E$2</f>
        <v>0</v>
      </c>
      <c r="F58" s="34">
        <f>cengw!F$2</f>
        <v>0</v>
      </c>
      <c r="G58" s="34">
        <f>cengw!G$2</f>
        <v>0</v>
      </c>
      <c r="H58" s="34">
        <f>cengw!H$2</f>
        <v>0</v>
      </c>
      <c r="I58" s="34">
        <f>cengw!I$2</f>
        <v>0</v>
      </c>
      <c r="J58" s="34">
        <f>cengw!J$2</f>
        <v>0</v>
      </c>
      <c r="K58" s="34">
        <f>cengw!K$2</f>
        <v>0</v>
      </c>
      <c r="L58" s="34">
        <f>cengw!L$2</f>
        <v>0</v>
      </c>
      <c r="M58" s="34">
        <f>cengw!M$2</f>
        <v>0</v>
      </c>
      <c r="N58" s="34">
        <f>cengw!N$2</f>
        <v>0</v>
      </c>
      <c r="O58" s="34">
        <f>cengw!O$2</f>
        <v>0</v>
      </c>
      <c r="P58" s="34">
        <f>cengw!P$2</f>
        <v>0</v>
      </c>
      <c r="Q58" s="34">
        <f>cengw!Q$2</f>
        <v>0</v>
      </c>
      <c r="R58" s="34">
        <f>cengw!R$2</f>
        <v>0</v>
      </c>
    </row>
    <row r="59" spans="1:18" ht="11.25" customHeight="1" x14ac:dyDescent="0.25">
      <c r="A59" s="33" t="s">
        <v>90</v>
      </c>
      <c r="B59" s="29" t="str">
        <f ca="1">HYPERLINK("#"&amp;CELL("address",cenpf!$C$2),"cenpf")</f>
        <v>cenpf</v>
      </c>
      <c r="C59" s="34">
        <f>cenpf!C$2</f>
        <v>0</v>
      </c>
      <c r="D59" s="34">
        <f>cenpf!D$2</f>
        <v>0</v>
      </c>
      <c r="E59" s="34">
        <f>cenpf!E$2</f>
        <v>0</v>
      </c>
      <c r="F59" s="34">
        <f>cenpf!F$2</f>
        <v>0</v>
      </c>
      <c r="G59" s="34">
        <f>cenpf!G$2</f>
        <v>0</v>
      </c>
      <c r="H59" s="34">
        <f>cenpf!H$2</f>
        <v>0</v>
      </c>
      <c r="I59" s="34">
        <f>cenpf!I$2</f>
        <v>0</v>
      </c>
      <c r="J59" s="34">
        <f>cenpf!J$2</f>
        <v>0</v>
      </c>
      <c r="K59" s="34">
        <f>cenpf!K$2</f>
        <v>0</v>
      </c>
      <c r="L59" s="34">
        <f>cenpf!L$2</f>
        <v>0</v>
      </c>
      <c r="M59" s="34">
        <f>cenpf!M$2</f>
        <v>0</v>
      </c>
      <c r="N59" s="34">
        <f>cenpf!N$2</f>
        <v>0</v>
      </c>
      <c r="O59" s="34">
        <f>cenpf!O$2</f>
        <v>0</v>
      </c>
      <c r="P59" s="34">
        <f>cenpf!P$2</f>
        <v>0</v>
      </c>
      <c r="Q59" s="34">
        <f>cenpf!Q$2</f>
        <v>0</v>
      </c>
      <c r="R59" s="34">
        <f>cenpf!R$2</f>
        <v>0</v>
      </c>
    </row>
    <row r="60" spans="1:18" ht="11.25" customHeight="1" x14ac:dyDescent="0.25">
      <c r="A60" s="33" t="s">
        <v>89</v>
      </c>
      <c r="B60" s="29" t="str">
        <f ca="1">HYPERLINK("#"&amp;CELL("address",cenbr!$C$2),"cenbr")</f>
        <v>cenbr</v>
      </c>
      <c r="C60" s="34">
        <f>cenbr!C$2</f>
        <v>0</v>
      </c>
      <c r="D60" s="34">
        <f>cenbr!D$2</f>
        <v>0</v>
      </c>
      <c r="E60" s="34">
        <f>cenbr!E$2</f>
        <v>0</v>
      </c>
      <c r="F60" s="34">
        <f>cenbr!F$2</f>
        <v>0</v>
      </c>
      <c r="G60" s="34">
        <f>cenbr!G$2</f>
        <v>0</v>
      </c>
      <c r="H60" s="34">
        <f>cenbr!H$2</f>
        <v>0</v>
      </c>
      <c r="I60" s="34">
        <f>cenbr!I$2</f>
        <v>0</v>
      </c>
      <c r="J60" s="34">
        <f>cenbr!J$2</f>
        <v>0</v>
      </c>
      <c r="K60" s="34">
        <f>cenbr!K$2</f>
        <v>0</v>
      </c>
      <c r="L60" s="34">
        <f>cenbr!L$2</f>
        <v>0</v>
      </c>
      <c r="M60" s="34">
        <f>cenbr!M$2</f>
        <v>0</v>
      </c>
      <c r="N60" s="34">
        <f>cenbr!N$2</f>
        <v>0</v>
      </c>
      <c r="O60" s="34">
        <f>cenbr!O$2</f>
        <v>0</v>
      </c>
      <c r="P60" s="34">
        <f>cenbr!P$2</f>
        <v>0</v>
      </c>
      <c r="Q60" s="34">
        <f>cenbr!Q$2</f>
        <v>0</v>
      </c>
      <c r="R60" s="34">
        <f>cenbr!R$2</f>
        <v>0</v>
      </c>
    </row>
    <row r="61" spans="1:18" ht="11.25" customHeight="1" x14ac:dyDescent="0.25">
      <c r="A61" s="33" t="s">
        <v>88</v>
      </c>
      <c r="B61" s="29" t="str">
        <f ca="1">HYPERLINK("#"&amp;CELL("address",cench!$C$2),"cench")</f>
        <v>cench</v>
      </c>
      <c r="C61" s="34">
        <f>cench!C$2</f>
        <v>0</v>
      </c>
      <c r="D61" s="34">
        <f>cench!D$2</f>
        <v>0</v>
      </c>
      <c r="E61" s="34">
        <f>cench!E$2</f>
        <v>0</v>
      </c>
      <c r="F61" s="34">
        <f>cench!F$2</f>
        <v>0</v>
      </c>
      <c r="G61" s="34">
        <f>cench!G$2</f>
        <v>0</v>
      </c>
      <c r="H61" s="34">
        <f>cench!H$2</f>
        <v>0</v>
      </c>
      <c r="I61" s="34">
        <f>cench!I$2</f>
        <v>0</v>
      </c>
      <c r="J61" s="34">
        <f>cench!J$2</f>
        <v>0</v>
      </c>
      <c r="K61" s="34">
        <f>cench!K$2</f>
        <v>0</v>
      </c>
      <c r="L61" s="34">
        <f>cench!L$2</f>
        <v>0</v>
      </c>
      <c r="M61" s="34">
        <f>cench!M$2</f>
        <v>0</v>
      </c>
      <c r="N61" s="34">
        <f>cench!N$2</f>
        <v>0</v>
      </c>
      <c r="O61" s="34">
        <f>cench!O$2</f>
        <v>0</v>
      </c>
      <c r="P61" s="34">
        <f>cench!P$2</f>
        <v>0</v>
      </c>
      <c r="Q61" s="34">
        <f>cench!Q$2</f>
        <v>0</v>
      </c>
      <c r="R61" s="34">
        <f>cench!R$2</f>
        <v>0</v>
      </c>
    </row>
    <row r="62" spans="1:18" ht="11.25" customHeight="1" x14ac:dyDescent="0.25">
      <c r="A62" s="33" t="s">
        <v>87</v>
      </c>
      <c r="B62" s="29" t="str">
        <f ca="1">HYPERLINK("#"&amp;CELL("address",cencl!$C$2),"cencl")</f>
        <v>cencl</v>
      </c>
      <c r="C62" s="34">
        <f>cencl!C$2</f>
        <v>0</v>
      </c>
      <c r="D62" s="34">
        <f>cencl!D$2</f>
        <v>0</v>
      </c>
      <c r="E62" s="34">
        <f>cencl!E$2</f>
        <v>0</v>
      </c>
      <c r="F62" s="34">
        <f>cencl!F$2</f>
        <v>0</v>
      </c>
      <c r="G62" s="34">
        <f>cencl!G$2</f>
        <v>0</v>
      </c>
      <c r="H62" s="34">
        <f>cencl!H$2</f>
        <v>0</v>
      </c>
      <c r="I62" s="34">
        <f>cencl!I$2</f>
        <v>0</v>
      </c>
      <c r="J62" s="34">
        <f>cencl!J$2</f>
        <v>0</v>
      </c>
      <c r="K62" s="34">
        <f>cencl!K$2</f>
        <v>0</v>
      </c>
      <c r="L62" s="34">
        <f>cencl!L$2</f>
        <v>0</v>
      </c>
      <c r="M62" s="34">
        <f>cencl!M$2</f>
        <v>0</v>
      </c>
      <c r="N62" s="34">
        <f>cencl!N$2</f>
        <v>0</v>
      </c>
      <c r="O62" s="34">
        <f>cencl!O$2</f>
        <v>0</v>
      </c>
      <c r="P62" s="34">
        <f>cencl!P$2</f>
        <v>0</v>
      </c>
      <c r="Q62" s="34">
        <f>cencl!Q$2</f>
        <v>0</v>
      </c>
      <c r="R62" s="34">
        <f>cencl!R$2</f>
        <v>0</v>
      </c>
    </row>
    <row r="63" spans="1:18" ht="11.25" customHeight="1" x14ac:dyDescent="0.25">
      <c r="A63" s="33" t="s">
        <v>86</v>
      </c>
      <c r="B63" s="29" t="str">
        <f ca="1">HYPERLINK("#"&amp;CELL("address",cenlr!$C$2),"cenlr")</f>
        <v>cenlr</v>
      </c>
      <c r="C63" s="34">
        <f>cenlr!C$2</f>
        <v>0</v>
      </c>
      <c r="D63" s="34">
        <f>cenlr!D$2</f>
        <v>0</v>
      </c>
      <c r="E63" s="34">
        <f>cenlr!E$2</f>
        <v>0</v>
      </c>
      <c r="F63" s="34">
        <f>cenlr!F$2</f>
        <v>0</v>
      </c>
      <c r="G63" s="34">
        <f>cenlr!G$2</f>
        <v>0</v>
      </c>
      <c r="H63" s="34">
        <f>cenlr!H$2</f>
        <v>0</v>
      </c>
      <c r="I63" s="34">
        <f>cenlr!I$2</f>
        <v>0</v>
      </c>
      <c r="J63" s="34">
        <f>cenlr!J$2</f>
        <v>0</v>
      </c>
      <c r="K63" s="34">
        <f>cenlr!K$2</f>
        <v>0</v>
      </c>
      <c r="L63" s="34">
        <f>cenlr!L$2</f>
        <v>0</v>
      </c>
      <c r="M63" s="34">
        <f>cenlr!M$2</f>
        <v>0</v>
      </c>
      <c r="N63" s="34">
        <f>cenlr!N$2</f>
        <v>0</v>
      </c>
      <c r="O63" s="34">
        <f>cenlr!O$2</f>
        <v>0</v>
      </c>
      <c r="P63" s="34">
        <f>cenlr!P$2</f>
        <v>0</v>
      </c>
      <c r="Q63" s="34">
        <f>cenlr!Q$2</f>
        <v>0</v>
      </c>
      <c r="R63" s="34">
        <f>cenlr!R$2</f>
        <v>0</v>
      </c>
    </row>
    <row r="64" spans="1:18" ht="11.25" customHeight="1" x14ac:dyDescent="0.25">
      <c r="A64" s="33" t="s">
        <v>85</v>
      </c>
      <c r="B64" s="29" t="str">
        <f ca="1">HYPERLINK("#"&amp;CELL("address",cenbg!$C$2),"cenbg")</f>
        <v>cenbg</v>
      </c>
      <c r="C64" s="34">
        <f>cenbg!C$2</f>
        <v>0</v>
      </c>
      <c r="D64" s="34">
        <f>cenbg!D$2</f>
        <v>0</v>
      </c>
      <c r="E64" s="34">
        <f>cenbg!E$2</f>
        <v>0</v>
      </c>
      <c r="F64" s="34">
        <f>cenbg!F$2</f>
        <v>0</v>
      </c>
      <c r="G64" s="34">
        <f>cenbg!G$2</f>
        <v>0</v>
      </c>
      <c r="H64" s="34">
        <f>cenbg!H$2</f>
        <v>0</v>
      </c>
      <c r="I64" s="34">
        <f>cenbg!I$2</f>
        <v>0</v>
      </c>
      <c r="J64" s="34">
        <f>cenbg!J$2</f>
        <v>0</v>
      </c>
      <c r="K64" s="34">
        <f>cenbg!K$2</f>
        <v>0</v>
      </c>
      <c r="L64" s="34">
        <f>cenbg!L$2</f>
        <v>0</v>
      </c>
      <c r="M64" s="34">
        <f>cenbg!M$2</f>
        <v>0</v>
      </c>
      <c r="N64" s="34">
        <f>cenbg!N$2</f>
        <v>0</v>
      </c>
      <c r="O64" s="34">
        <f>cenbg!O$2</f>
        <v>0</v>
      </c>
      <c r="P64" s="34">
        <f>cenbg!P$2</f>
        <v>0</v>
      </c>
      <c r="Q64" s="34">
        <f>cenbg!Q$2</f>
        <v>0</v>
      </c>
      <c r="R64" s="34">
        <f>cenbg!R$2</f>
        <v>0</v>
      </c>
    </row>
    <row r="65" spans="1:18" ht="11.25" customHeight="1" x14ac:dyDescent="0.25">
      <c r="A65" s="33" t="s">
        <v>84</v>
      </c>
      <c r="B65" s="29" t="str">
        <f ca="1">HYPERLINK("#"&amp;CELL("address",cengl!$C$2),"cengl")</f>
        <v>cengl</v>
      </c>
      <c r="C65" s="34">
        <f>cengl!C$2</f>
        <v>0</v>
      </c>
      <c r="D65" s="34">
        <f>cengl!D$2</f>
        <v>0</v>
      </c>
      <c r="E65" s="34">
        <f>cengl!E$2</f>
        <v>0</v>
      </c>
      <c r="F65" s="34">
        <f>cengl!F$2</f>
        <v>0</v>
      </c>
      <c r="G65" s="34">
        <f>cengl!G$2</f>
        <v>0</v>
      </c>
      <c r="H65" s="34">
        <f>cengl!H$2</f>
        <v>0</v>
      </c>
      <c r="I65" s="34">
        <f>cengl!I$2</f>
        <v>0</v>
      </c>
      <c r="J65" s="34">
        <f>cengl!J$2</f>
        <v>0</v>
      </c>
      <c r="K65" s="34">
        <f>cengl!K$2</f>
        <v>0</v>
      </c>
      <c r="L65" s="34">
        <f>cengl!L$2</f>
        <v>0</v>
      </c>
      <c r="M65" s="34">
        <f>cengl!M$2</f>
        <v>0</v>
      </c>
      <c r="N65" s="34">
        <f>cengl!N$2</f>
        <v>0</v>
      </c>
      <c r="O65" s="34">
        <f>cengl!O$2</f>
        <v>0</v>
      </c>
      <c r="P65" s="34">
        <f>cengl!P$2</f>
        <v>0</v>
      </c>
      <c r="Q65" s="34">
        <f>cengl!Q$2</f>
        <v>0</v>
      </c>
      <c r="R65" s="34">
        <f>cengl!R$2</f>
        <v>0</v>
      </c>
    </row>
    <row r="66" spans="1:18" ht="11.25" customHeight="1" x14ac:dyDescent="0.25">
      <c r="A66" s="33" t="s">
        <v>83</v>
      </c>
      <c r="B66" s="29" t="str">
        <f ca="1">HYPERLINK("#"&amp;CELL("address",cenns!$C$2),"cenns")</f>
        <v>cenns</v>
      </c>
      <c r="C66" s="34">
        <f>cenns!C$2</f>
        <v>5.1113021878284099</v>
      </c>
      <c r="D66" s="34">
        <f>cenns!D$2</f>
        <v>4.7</v>
      </c>
      <c r="E66" s="34">
        <f>cenns!E$2</f>
        <v>4.80497</v>
      </c>
      <c r="F66" s="34">
        <f>cenns!F$2</f>
        <v>4.8</v>
      </c>
      <c r="G66" s="34">
        <f>cenns!G$2</f>
        <v>5.0049599999999996</v>
      </c>
      <c r="H66" s="34">
        <f>cenns!H$2</f>
        <v>4.5858412152479202</v>
      </c>
      <c r="I66" s="34">
        <f>cenns!I$2</f>
        <v>8.6</v>
      </c>
      <c r="J66" s="34">
        <f>cenns!J$2</f>
        <v>8.1999999999999993</v>
      </c>
      <c r="K66" s="34">
        <f>cenns!K$2</f>
        <v>7.4081200000000003</v>
      </c>
      <c r="L66" s="34">
        <f>cenns!L$2</f>
        <v>3.6</v>
      </c>
      <c r="M66" s="34">
        <f>cenns!M$2</f>
        <v>6.5682621572561404</v>
      </c>
      <c r="N66" s="34">
        <f>cenns!N$2</f>
        <v>6.8071080538836304</v>
      </c>
      <c r="O66" s="34">
        <f>cenns!O$2</f>
        <v>5.6367631604088997</v>
      </c>
      <c r="P66" s="34">
        <f>cenns!P$2</f>
        <v>11.273526320817799</v>
      </c>
      <c r="Q66" s="34">
        <f>cenns!Q$2</f>
        <v>12.4438712142925</v>
      </c>
      <c r="R66" s="34">
        <f>cenns!R$2</f>
        <v>13.255947262826</v>
      </c>
    </row>
    <row r="67" spans="1:18" ht="11.25" customHeight="1" x14ac:dyDescent="0.25">
      <c r="A67" s="28" t="s">
        <v>82</v>
      </c>
      <c r="B67" s="29" t="str">
        <f ca="1">HYPERLINK("#"&amp;CELL("address",LOS!$C$2),"LOS")</f>
        <v>LOS</v>
      </c>
      <c r="C67" s="30">
        <f>LOS!C$2</f>
        <v>567.47396579726751</v>
      </c>
      <c r="D67" s="30">
        <f>LOS!D$2</f>
        <v>614.1</v>
      </c>
      <c r="E67" s="30">
        <f>LOS!E$2</f>
        <v>655.5</v>
      </c>
      <c r="F67" s="30">
        <f>LOS!F$2</f>
        <v>734</v>
      </c>
      <c r="G67" s="30">
        <f>LOS!G$2</f>
        <v>712.7</v>
      </c>
      <c r="H67" s="30">
        <f>LOS!H$2</f>
        <v>706.91220024840004</v>
      </c>
      <c r="I67" s="30">
        <f>LOS!I$2</f>
        <v>724.7</v>
      </c>
      <c r="J67" s="30">
        <f>LOS!J$2</f>
        <v>749.3</v>
      </c>
      <c r="K67" s="30">
        <f>LOS!K$2</f>
        <v>825.6</v>
      </c>
      <c r="L67" s="30">
        <f>LOS!L$2</f>
        <v>694.5</v>
      </c>
      <c r="M67" s="30">
        <f>LOS!M$2</f>
        <v>724.01356644692817</v>
      </c>
      <c r="N67" s="30">
        <f>LOS!N$2</f>
        <v>684.36514760676403</v>
      </c>
      <c r="O67" s="30">
        <f>LOS!O$2</f>
        <v>729.88917550396502</v>
      </c>
      <c r="P67" s="30">
        <f>LOS!P$2</f>
        <v>674.21419700009596</v>
      </c>
      <c r="Q67" s="30">
        <f>LOS!Q$2</f>
        <v>704.64316423043897</v>
      </c>
      <c r="R67" s="30">
        <f>LOS!R$2</f>
        <v>656.70679277730051</v>
      </c>
    </row>
    <row r="68" spans="1:18" ht="11.25" customHeight="1" x14ac:dyDescent="0.25">
      <c r="A68" s="28" t="s">
        <v>81</v>
      </c>
      <c r="B68" s="29" t="str">
        <f ca="1">HYPERLINK("#"&amp;CELL("address",AVFCO!$C$2),"AVFCO")</f>
        <v>AVFCO</v>
      </c>
      <c r="C68" s="30">
        <f>AVFCO!C$2</f>
        <v>24754.753033342899</v>
      </c>
      <c r="D68" s="30">
        <f>AVFCO!D$2</f>
        <v>24704.900000000005</v>
      </c>
      <c r="E68" s="30">
        <f>AVFCO!E$2</f>
        <v>26183.5</v>
      </c>
      <c r="F68" s="30">
        <f>AVFCO!F$2</f>
        <v>26746.800000000003</v>
      </c>
      <c r="G68" s="30">
        <f>AVFCO!G$2</f>
        <v>27556.599999999995</v>
      </c>
      <c r="H68" s="30">
        <f>AVFCO!H$2</f>
        <v>26435.965415114206</v>
      </c>
      <c r="I68" s="30">
        <f>AVFCO!I$2</f>
        <v>27657.4</v>
      </c>
      <c r="J68" s="30">
        <f>AVFCO!J$2</f>
        <v>27609.200000000008</v>
      </c>
      <c r="K68" s="30">
        <f>AVFCO!K$2</f>
        <v>27060.799999999999</v>
      </c>
      <c r="L68" s="30">
        <f>AVFCO!L$2</f>
        <v>25073.199999999997</v>
      </c>
      <c r="M68" s="30">
        <f>AVFCO!M$2</f>
        <v>27499.283462310097</v>
      </c>
      <c r="N68" s="30">
        <f>AVFCO!N$2</f>
        <v>26733.424094774098</v>
      </c>
      <c r="O68" s="30">
        <f>AVFCO!O$2</f>
        <v>26321.2955001433</v>
      </c>
      <c r="P68" s="30">
        <f>AVFCO!P$2</f>
        <v>25171.658545906201</v>
      </c>
      <c r="Q68" s="30">
        <f>AVFCO!Q$2</f>
        <v>26387.336390560795</v>
      </c>
      <c r="R68" s="30">
        <f>AVFCO!R$2</f>
        <v>25430.042036877796</v>
      </c>
    </row>
    <row r="69" spans="1:18" ht="11.25" customHeight="1" x14ac:dyDescent="0.25">
      <c r="A69" s="33" t="s">
        <v>80</v>
      </c>
      <c r="B69" s="29" t="str">
        <f ca="1">HYPERLINK("#"&amp;CELL("address",CFNEN!$C$2),"CFNEN")</f>
        <v>CFNEN</v>
      </c>
      <c r="C69" s="34">
        <f>CFNEN!C$2</f>
        <v>1036.4215663046375</v>
      </c>
      <c r="D69" s="34">
        <f>CFNEN!D$2</f>
        <v>885.94398999999987</v>
      </c>
      <c r="E69" s="34">
        <f>CFNEN!E$2</f>
        <v>1024.1869000000002</v>
      </c>
      <c r="F69" s="34">
        <f>CFNEN!F$2</f>
        <v>1026.7636100000002</v>
      </c>
      <c r="G69" s="34">
        <f>CFNEN!G$2</f>
        <v>1030.3590399999998</v>
      </c>
      <c r="H69" s="34">
        <f>CFNEN!H$2</f>
        <v>1152.6336448444251</v>
      </c>
      <c r="I69" s="34">
        <f>CFNEN!I$2</f>
        <v>1144.4492700000001</v>
      </c>
      <c r="J69" s="34">
        <f>CFNEN!J$2</f>
        <v>1263.5116500000001</v>
      </c>
      <c r="K69" s="34">
        <f>CFNEN!K$2</f>
        <v>1261.3977299999999</v>
      </c>
      <c r="L69" s="34">
        <f>CFNEN!L$2</f>
        <v>1158.98009</v>
      </c>
      <c r="M69" s="34">
        <f>CFNEN!M$2</f>
        <v>1224.4509787519719</v>
      </c>
      <c r="N69" s="34">
        <f>CFNEN!N$2</f>
        <v>1128.2160396341628</v>
      </c>
      <c r="O69" s="34">
        <f>CFNEN!O$2</f>
        <v>1057.9158374257672</v>
      </c>
      <c r="P69" s="34">
        <f>CFNEN!P$2</f>
        <v>1155.4876612384107</v>
      </c>
      <c r="Q69" s="34">
        <f>CFNEN!Q$2</f>
        <v>1199.0434129865216</v>
      </c>
      <c r="R69" s="34">
        <f>CFNEN!R$2</f>
        <v>1209.4099187350412</v>
      </c>
    </row>
    <row r="70" spans="1:18" ht="11.25" customHeight="1" x14ac:dyDescent="0.25">
      <c r="A70" s="35" t="s">
        <v>79</v>
      </c>
      <c r="B70" s="29" t="str">
        <f ca="1">HYPERLINK("#"&amp;CELL("address",B_101603!$C$2),"B_101603")</f>
        <v>B_101603</v>
      </c>
      <c r="C70" s="36">
        <f>B_101603!C$2</f>
        <v>0</v>
      </c>
      <c r="D70" s="36">
        <f>B_101603!D$2</f>
        <v>0</v>
      </c>
      <c r="E70" s="36">
        <f>B_101603!E$2</f>
        <v>0</v>
      </c>
      <c r="F70" s="36">
        <f>B_101603!F$2</f>
        <v>0</v>
      </c>
      <c r="G70" s="36">
        <f>B_101603!G$2</f>
        <v>0</v>
      </c>
      <c r="H70" s="36">
        <f>B_101603!H$2</f>
        <v>0</v>
      </c>
      <c r="I70" s="36">
        <f>B_101603!I$2</f>
        <v>0</v>
      </c>
      <c r="J70" s="36">
        <f>B_101603!J$2</f>
        <v>0</v>
      </c>
      <c r="K70" s="36">
        <f>B_101603!K$2</f>
        <v>0</v>
      </c>
      <c r="L70" s="36">
        <f>B_101603!L$2</f>
        <v>0</v>
      </c>
      <c r="M70" s="36">
        <f>B_101603!M$2</f>
        <v>0</v>
      </c>
      <c r="N70" s="36">
        <f>B_101603!N$2</f>
        <v>0</v>
      </c>
      <c r="O70" s="36">
        <f>B_101603!O$2</f>
        <v>0</v>
      </c>
      <c r="P70" s="36">
        <f>B_101603!P$2</f>
        <v>0</v>
      </c>
      <c r="Q70" s="36">
        <f>B_101603!Q$2</f>
        <v>0</v>
      </c>
      <c r="R70" s="36">
        <f>B_101603!R$2</f>
        <v>0</v>
      </c>
    </row>
    <row r="71" spans="1:18" ht="11.25" customHeight="1" x14ac:dyDescent="0.25">
      <c r="A71" s="35" t="s">
        <v>78</v>
      </c>
      <c r="B71" s="29" t="str">
        <f ca="1">HYPERLINK("#"&amp;CELL("address",B_101604!$C$2),"B_101604")</f>
        <v>B_101604</v>
      </c>
      <c r="C71" s="36">
        <f>B_101604!C$2</f>
        <v>0</v>
      </c>
      <c r="D71" s="36">
        <f>B_101604!D$2</f>
        <v>0</v>
      </c>
      <c r="E71" s="36">
        <f>B_101604!E$2</f>
        <v>0</v>
      </c>
      <c r="F71" s="36">
        <f>B_101604!F$2</f>
        <v>0</v>
      </c>
      <c r="G71" s="36">
        <f>B_101604!G$2</f>
        <v>0</v>
      </c>
      <c r="H71" s="36">
        <f>B_101604!H$2</f>
        <v>0</v>
      </c>
      <c r="I71" s="36">
        <f>B_101604!I$2</f>
        <v>0</v>
      </c>
      <c r="J71" s="36">
        <f>B_101604!J$2</f>
        <v>0</v>
      </c>
      <c r="K71" s="36">
        <f>B_101604!K$2</f>
        <v>0</v>
      </c>
      <c r="L71" s="36">
        <f>B_101604!L$2</f>
        <v>0</v>
      </c>
      <c r="M71" s="36">
        <f>B_101604!M$2</f>
        <v>0</v>
      </c>
      <c r="N71" s="36">
        <f>B_101604!N$2</f>
        <v>0</v>
      </c>
      <c r="O71" s="36">
        <f>B_101604!O$2</f>
        <v>0</v>
      </c>
      <c r="P71" s="36">
        <f>B_101604!P$2</f>
        <v>0</v>
      </c>
      <c r="Q71" s="36">
        <f>B_101604!Q$2</f>
        <v>0</v>
      </c>
      <c r="R71" s="36">
        <f>B_101604!R$2</f>
        <v>0</v>
      </c>
    </row>
    <row r="72" spans="1:18" ht="11.25" customHeight="1" x14ac:dyDescent="0.25">
      <c r="A72" s="35" t="s">
        <v>77</v>
      </c>
      <c r="B72" s="29" t="str">
        <f ca="1">HYPERLINK("#"&amp;CELL("address",B_101605!$C$2),"B_101605")</f>
        <v>B_101605</v>
      </c>
      <c r="C72" s="36">
        <f>B_101605!C$2</f>
        <v>1036.4215663046375</v>
      </c>
      <c r="D72" s="36">
        <f>B_101605!D$2</f>
        <v>885.94398999999987</v>
      </c>
      <c r="E72" s="36">
        <f>B_101605!E$2</f>
        <v>1024.1869000000002</v>
      </c>
      <c r="F72" s="36">
        <f>B_101605!F$2</f>
        <v>1026.7636100000002</v>
      </c>
      <c r="G72" s="36">
        <f>B_101605!G$2</f>
        <v>1030.3590399999998</v>
      </c>
      <c r="H72" s="36">
        <f>B_101605!H$2</f>
        <v>1152.6336448444251</v>
      </c>
      <c r="I72" s="36">
        <f>B_101605!I$2</f>
        <v>1144.4492700000001</v>
      </c>
      <c r="J72" s="36">
        <f>B_101605!J$2</f>
        <v>1263.5116500000001</v>
      </c>
      <c r="K72" s="36">
        <f>B_101605!K$2</f>
        <v>1261.3977299999999</v>
      </c>
      <c r="L72" s="36">
        <f>B_101605!L$2</f>
        <v>1158.98009</v>
      </c>
      <c r="M72" s="36">
        <f>B_101605!M$2</f>
        <v>1224.4509787519719</v>
      </c>
      <c r="N72" s="36">
        <f>B_101605!N$2</f>
        <v>1128.2160396341628</v>
      </c>
      <c r="O72" s="36">
        <f>B_101605!O$2</f>
        <v>1057.9158374257672</v>
      </c>
      <c r="P72" s="36">
        <f>B_101605!P$2</f>
        <v>1155.4876612384107</v>
      </c>
      <c r="Q72" s="36">
        <f>B_101605!Q$2</f>
        <v>1199.0434129865216</v>
      </c>
      <c r="R72" s="36">
        <f>B_101605!R$2</f>
        <v>1209.4099187350412</v>
      </c>
    </row>
    <row r="73" spans="1:18" ht="11.25" customHeight="1" x14ac:dyDescent="0.25">
      <c r="A73" s="37" t="s">
        <v>76</v>
      </c>
      <c r="B73" s="29" t="str">
        <f ca="1">HYPERLINK("#"&amp;CELL("address",cpch!$C$2),"cpch")</f>
        <v>cpch</v>
      </c>
      <c r="C73" s="38">
        <f>cpch!C$2</f>
        <v>579.221184960806</v>
      </c>
      <c r="D73" s="38">
        <f>cpch!D$2</f>
        <v>463.82197999999994</v>
      </c>
      <c r="E73" s="38">
        <f>cpch!E$2</f>
        <v>514.45024999999998</v>
      </c>
      <c r="F73" s="38">
        <f>cpch!F$2</f>
        <v>513.33725000000004</v>
      </c>
      <c r="G73" s="38">
        <f>cpch!G$2</f>
        <v>532.79244000000006</v>
      </c>
      <c r="H73" s="38">
        <f>cpch!H$2</f>
        <v>610.91415911550826</v>
      </c>
      <c r="I73" s="38">
        <f>cpch!I$2</f>
        <v>647.71609999999998</v>
      </c>
      <c r="J73" s="38">
        <f>cpch!J$2</f>
        <v>706.62585000000001</v>
      </c>
      <c r="K73" s="38">
        <f>cpch!K$2</f>
        <v>722.29974000000016</v>
      </c>
      <c r="L73" s="38">
        <f>cpch!L$2</f>
        <v>693.74797000000012</v>
      </c>
      <c r="M73" s="38">
        <f>cpch!M$2</f>
        <v>771.43124965743777</v>
      </c>
      <c r="N73" s="38">
        <f>cpch!N$2</f>
        <v>775.81951413830109</v>
      </c>
      <c r="O73" s="38">
        <f>cpch!O$2</f>
        <v>740.87343772941279</v>
      </c>
      <c r="P73" s="38">
        <f>cpch!P$2</f>
        <v>778.27960326785933</v>
      </c>
      <c r="Q73" s="38">
        <f>cpch!Q$2</f>
        <v>771.35302926162137</v>
      </c>
      <c r="R73" s="38">
        <f>cpch!R$2</f>
        <v>802.12686298202698</v>
      </c>
    </row>
    <row r="74" spans="1:18" ht="11.25" customHeight="1" x14ac:dyDescent="0.25">
      <c r="A74" s="35" t="s">
        <v>75</v>
      </c>
      <c r="B74" s="29" t="str">
        <f ca="1">HYPERLINK("#"&amp;CELL("address",B_101606!$C$2),"B_101606")</f>
        <v>B_101606</v>
      </c>
      <c r="C74" s="36">
        <f>B_101606!C$2</f>
        <v>0</v>
      </c>
      <c r="D74" s="36">
        <f>B_101606!D$2</f>
        <v>0</v>
      </c>
      <c r="E74" s="36">
        <f>B_101606!E$2</f>
        <v>0</v>
      </c>
      <c r="F74" s="36">
        <f>B_101606!F$2</f>
        <v>0</v>
      </c>
      <c r="G74" s="36">
        <f>B_101606!G$2</f>
        <v>0</v>
      </c>
      <c r="H74" s="36">
        <f>B_101606!H$2</f>
        <v>0</v>
      </c>
      <c r="I74" s="36">
        <f>B_101606!I$2</f>
        <v>0</v>
      </c>
      <c r="J74" s="36">
        <f>B_101606!J$2</f>
        <v>0</v>
      </c>
      <c r="K74" s="36">
        <f>B_101606!K$2</f>
        <v>0</v>
      </c>
      <c r="L74" s="36">
        <f>B_101606!L$2</f>
        <v>0</v>
      </c>
      <c r="M74" s="36">
        <f>B_101606!M$2</f>
        <v>0</v>
      </c>
      <c r="N74" s="36">
        <f>B_101606!N$2</f>
        <v>0</v>
      </c>
      <c r="O74" s="36">
        <f>B_101606!O$2</f>
        <v>0</v>
      </c>
      <c r="P74" s="36">
        <f>B_101606!P$2</f>
        <v>0</v>
      </c>
      <c r="Q74" s="36">
        <f>B_101606!Q$2</f>
        <v>0</v>
      </c>
      <c r="R74" s="36">
        <f>B_101606!R$2</f>
        <v>0</v>
      </c>
    </row>
    <row r="75" spans="1:18" ht="11.25" customHeight="1" x14ac:dyDescent="0.25">
      <c r="A75" s="35" t="s">
        <v>74</v>
      </c>
      <c r="B75" s="29" t="str">
        <f ca="1">HYPERLINK("#"&amp;CELL("address",B_101607!$C$2),"B_101607")</f>
        <v>B_101607</v>
      </c>
      <c r="C75" s="36">
        <f>B_101607!C$2</f>
        <v>0</v>
      </c>
      <c r="D75" s="36">
        <f>B_101607!D$2</f>
        <v>0</v>
      </c>
      <c r="E75" s="36">
        <f>B_101607!E$2</f>
        <v>0</v>
      </c>
      <c r="F75" s="36">
        <f>B_101607!F$2</f>
        <v>0</v>
      </c>
      <c r="G75" s="36">
        <f>B_101607!G$2</f>
        <v>0</v>
      </c>
      <c r="H75" s="36">
        <f>B_101607!H$2</f>
        <v>0</v>
      </c>
      <c r="I75" s="36">
        <f>B_101607!I$2</f>
        <v>0</v>
      </c>
      <c r="J75" s="36">
        <f>B_101607!J$2</f>
        <v>0</v>
      </c>
      <c r="K75" s="36">
        <f>B_101607!K$2</f>
        <v>0</v>
      </c>
      <c r="L75" s="36">
        <f>B_101607!L$2</f>
        <v>0</v>
      </c>
      <c r="M75" s="36">
        <f>B_101607!M$2</f>
        <v>0</v>
      </c>
      <c r="N75" s="36">
        <f>B_101607!N$2</f>
        <v>0</v>
      </c>
      <c r="O75" s="36">
        <f>B_101607!O$2</f>
        <v>0</v>
      </c>
      <c r="P75" s="36">
        <f>B_101607!P$2</f>
        <v>0</v>
      </c>
      <c r="Q75" s="36">
        <f>B_101607!Q$2</f>
        <v>0</v>
      </c>
      <c r="R75" s="36">
        <f>B_101607!R$2</f>
        <v>0</v>
      </c>
    </row>
    <row r="76" spans="1:18" ht="11.25" customHeight="1" x14ac:dyDescent="0.25">
      <c r="A76" s="35" t="s">
        <v>73</v>
      </c>
      <c r="B76" s="29" t="str">
        <f ca="1">HYPERLINK("#"&amp;CELL("address",B_101608!$C$2),"B_101608")</f>
        <v>B_101608</v>
      </c>
      <c r="C76" s="36">
        <f>B_101608!C$2</f>
        <v>0</v>
      </c>
      <c r="D76" s="36">
        <f>B_101608!D$2</f>
        <v>0</v>
      </c>
      <c r="E76" s="36">
        <f>B_101608!E$2</f>
        <v>0</v>
      </c>
      <c r="F76" s="36">
        <f>B_101608!F$2</f>
        <v>0</v>
      </c>
      <c r="G76" s="36">
        <f>B_101608!G$2</f>
        <v>0</v>
      </c>
      <c r="H76" s="36">
        <f>B_101608!H$2</f>
        <v>0</v>
      </c>
      <c r="I76" s="36">
        <f>B_101608!I$2</f>
        <v>0</v>
      </c>
      <c r="J76" s="36">
        <f>B_101608!J$2</f>
        <v>0</v>
      </c>
      <c r="K76" s="36">
        <f>B_101608!K$2</f>
        <v>0</v>
      </c>
      <c r="L76" s="36">
        <f>B_101608!L$2</f>
        <v>0</v>
      </c>
      <c r="M76" s="36">
        <f>B_101608!M$2</f>
        <v>0</v>
      </c>
      <c r="N76" s="36">
        <f>B_101608!N$2</f>
        <v>0</v>
      </c>
      <c r="O76" s="36">
        <f>B_101608!O$2</f>
        <v>0</v>
      </c>
      <c r="P76" s="36">
        <f>B_101608!P$2</f>
        <v>0</v>
      </c>
      <c r="Q76" s="36">
        <f>B_101608!Q$2</f>
        <v>0</v>
      </c>
      <c r="R76" s="36">
        <f>B_101608!R$2</f>
        <v>0</v>
      </c>
    </row>
    <row r="77" spans="1:18" ht="11.25" customHeight="1" x14ac:dyDescent="0.25">
      <c r="A77" s="33" t="s">
        <v>72</v>
      </c>
      <c r="B77" s="29" t="str">
        <f ca="1">HYPERLINK("#"&amp;CELL("address",CF!$C$2),"CF")</f>
        <v>CF</v>
      </c>
      <c r="C77" s="34">
        <f>CF!C$2</f>
        <v>24315.665421800397</v>
      </c>
      <c r="D77" s="34">
        <f>CF!D$2</f>
        <v>24818.460380000004</v>
      </c>
      <c r="E77" s="34">
        <f>CF!E$2</f>
        <v>25434.911780000002</v>
      </c>
      <c r="F77" s="34">
        <f>CF!F$2</f>
        <v>25830.467210000003</v>
      </c>
      <c r="G77" s="34">
        <f>CF!G$2</f>
        <v>26108.60137</v>
      </c>
      <c r="H77" s="34">
        <f>CF!H$2</f>
        <v>25185.206505794173</v>
      </c>
      <c r="I77" s="34">
        <f>CF!I$2</f>
        <v>26475.625639999998</v>
      </c>
      <c r="J77" s="34">
        <f>CF!J$2</f>
        <v>26515.170160000001</v>
      </c>
      <c r="K77" s="34">
        <f>CF!K$2</f>
        <v>25667.475929999997</v>
      </c>
      <c r="L77" s="34">
        <f>CF!L$2</f>
        <v>23860.43261</v>
      </c>
      <c r="M77" s="34">
        <f>CF!M$2</f>
        <v>26246.923033504514</v>
      </c>
      <c r="N77" s="34">
        <f>CF!N$2</f>
        <v>25013.972233967164</v>
      </c>
      <c r="O77" s="34">
        <f>CF!O$2</f>
        <v>25165.50572232169</v>
      </c>
      <c r="P77" s="34">
        <f>CF!P$2</f>
        <v>24679.900509558203</v>
      </c>
      <c r="Q77" s="34">
        <f>CF!Q$2</f>
        <v>24502.992564205484</v>
      </c>
      <c r="R77" s="34">
        <f>CF!R$2</f>
        <v>24181.12576314461</v>
      </c>
    </row>
    <row r="78" spans="1:18" ht="11.25" customHeight="1" x14ac:dyDescent="0.25">
      <c r="A78" s="35" t="s">
        <v>71</v>
      </c>
      <c r="B78" s="29" t="str">
        <f ca="1">HYPERLINK("#"&amp;CELL("address",CIN!$C$2),"CIN")</f>
        <v>CIN</v>
      </c>
      <c r="C78" s="36">
        <f>CIN!C$2</f>
        <v>12204.416582952712</v>
      </c>
      <c r="D78" s="36">
        <f>CIN!D$2</f>
        <v>11898.261740000004</v>
      </c>
      <c r="E78" s="36">
        <f>CIN!E$2</f>
        <v>12328.67596</v>
      </c>
      <c r="F78" s="36">
        <f>CIN!F$2</f>
        <v>12399.001999999999</v>
      </c>
      <c r="G78" s="36">
        <f>CIN!G$2</f>
        <v>12742.136560000003</v>
      </c>
      <c r="H78" s="36">
        <f>CIN!H$2</f>
        <v>11876.330693971593</v>
      </c>
      <c r="I78" s="36">
        <f>CIN!I$2</f>
        <v>12929.54967</v>
      </c>
      <c r="J78" s="36">
        <f>CIN!J$2</f>
        <v>12590.407870000001</v>
      </c>
      <c r="K78" s="36">
        <f>CIN!K$2</f>
        <v>11965.631399999998</v>
      </c>
      <c r="L78" s="36">
        <f>CIN!L$2</f>
        <v>9883.7188500000011</v>
      </c>
      <c r="M78" s="36">
        <f>CIN!M$2</f>
        <v>11340.104885720044</v>
      </c>
      <c r="N78" s="36">
        <f>CIN!N$2</f>
        <v>11139.708443714719</v>
      </c>
      <c r="O78" s="36">
        <f>CIN!O$2</f>
        <v>10812.200343259115</v>
      </c>
      <c r="P78" s="36">
        <f>CIN!P$2</f>
        <v>10740.988899612204</v>
      </c>
      <c r="Q78" s="36">
        <f>CIN!Q$2</f>
        <v>10696.383388941063</v>
      </c>
      <c r="R78" s="36">
        <f>CIN!R$2</f>
        <v>10698.129223751317</v>
      </c>
    </row>
    <row r="79" spans="1:18" ht="11.25" customHeight="1" x14ac:dyDescent="0.25">
      <c r="A79" s="37" t="s">
        <v>70</v>
      </c>
      <c r="B79" s="29" t="str">
        <f ca="1">HYPERLINK("#"&amp;CELL("address",cisi!$C$2),"cisi")</f>
        <v>cisi</v>
      </c>
      <c r="C79" s="38">
        <f>cisi!C$2</f>
        <v>1402.0688236911897</v>
      </c>
      <c r="D79" s="38">
        <f>cisi!D$2</f>
        <v>1378.0284699999993</v>
      </c>
      <c r="E79" s="38">
        <f>cisi!E$2</f>
        <v>1414.43479</v>
      </c>
      <c r="F79" s="38">
        <f>cisi!F$2</f>
        <v>1459.7047799999987</v>
      </c>
      <c r="G79" s="38">
        <f>cisi!G$2</f>
        <v>1499.3106400000004</v>
      </c>
      <c r="H79" s="38">
        <f>cisi!H$2</f>
        <v>1501.6531556223104</v>
      </c>
      <c r="I79" s="38">
        <f>cisi!I$2</f>
        <v>1529.5444799999998</v>
      </c>
      <c r="J79" s="38">
        <f>cisi!J$2</f>
        <v>1429.58926</v>
      </c>
      <c r="K79" s="38">
        <f>cisi!K$2</f>
        <v>1410.017969999999</v>
      </c>
      <c r="L79" s="38">
        <f>cisi!L$2</f>
        <v>1071.5225799999998</v>
      </c>
      <c r="M79" s="38">
        <f>cisi!M$2</f>
        <v>1365.1311258393491</v>
      </c>
      <c r="N79" s="38">
        <f>cisi!N$2</f>
        <v>1338.3306885988134</v>
      </c>
      <c r="O79" s="38">
        <f>cisi!O$2</f>
        <v>1189.1904604028932</v>
      </c>
      <c r="P79" s="38">
        <f>cisi!P$2</f>
        <v>1123.4600289357345</v>
      </c>
      <c r="Q79" s="38">
        <f>cisi!Q$2</f>
        <v>1174.7951522908386</v>
      </c>
      <c r="R79" s="38">
        <f>cisi!R$2</f>
        <v>1249.907913143503</v>
      </c>
    </row>
    <row r="80" spans="1:18" ht="11.25" customHeight="1" x14ac:dyDescent="0.25">
      <c r="A80" s="39" t="s">
        <v>69</v>
      </c>
      <c r="B80" s="29" t="str">
        <f ca="1">HYPERLINK("#"&amp;CELL("address",cisb!$C$2),"cisb")</f>
        <v>cisb</v>
      </c>
      <c r="C80" s="32">
        <f>cisb!C$2</f>
        <v>1299.3196890664017</v>
      </c>
      <c r="D80" s="32">
        <f>cisb!D$2</f>
        <v>1286.1413545517767</v>
      </c>
      <c r="E80" s="32">
        <f>cisb!E$2</f>
        <v>1316.0763282916807</v>
      </c>
      <c r="F80" s="32">
        <f>cisb!F$2</f>
        <v>1321.9713011712427</v>
      </c>
      <c r="G80" s="32">
        <f>cisb!G$2</f>
        <v>1343.4873645063713</v>
      </c>
      <c r="H80" s="32">
        <f>cisb!H$2</f>
        <v>1352.254550823721</v>
      </c>
      <c r="I80" s="32">
        <f>cisb!I$2</f>
        <v>1364.9608371981724</v>
      </c>
      <c r="J80" s="32">
        <f>cisb!J$2</f>
        <v>1289.9296435978467</v>
      </c>
      <c r="K80" s="32">
        <f>cisb!K$2</f>
        <v>1277.2846873767196</v>
      </c>
      <c r="L80" s="32">
        <f>cisb!L$2</f>
        <v>977.56406473253719</v>
      </c>
      <c r="M80" s="32">
        <f>cisb!M$2</f>
        <v>1224.0696516048495</v>
      </c>
      <c r="N80" s="32">
        <f>cisb!N$2</f>
        <v>1195.0941535463708</v>
      </c>
      <c r="O80" s="32">
        <f>cisb!O$2</f>
        <v>1025.5417990393746</v>
      </c>
      <c r="P80" s="32">
        <f>cisb!P$2</f>
        <v>978.81081178518627</v>
      </c>
      <c r="Q80" s="32">
        <f>cisb!Q$2</f>
        <v>1041.326440795001</v>
      </c>
      <c r="R80" s="32">
        <f>cisb!R$2</f>
        <v>1103.1811136020524</v>
      </c>
    </row>
    <row r="81" spans="1:18" ht="11.25" customHeight="1" x14ac:dyDescent="0.25">
      <c r="A81" s="39" t="s">
        <v>68</v>
      </c>
      <c r="B81" s="29" t="str">
        <f ca="1">HYPERLINK("#"&amp;CELL("address",cise!$C$2),"cise")</f>
        <v>cise</v>
      </c>
      <c r="C81" s="32">
        <f>cise!C$2</f>
        <v>102.74913462478801</v>
      </c>
      <c r="D81" s="32">
        <f>cise!D$2</f>
        <v>91.887115448222801</v>
      </c>
      <c r="E81" s="32">
        <f>cise!E$2</f>
        <v>98.358461708319425</v>
      </c>
      <c r="F81" s="32">
        <f>cise!F$2</f>
        <v>137.73347882875586</v>
      </c>
      <c r="G81" s="32">
        <f>cise!G$2</f>
        <v>155.82327549362915</v>
      </c>
      <c r="H81" s="32">
        <f>cise!H$2</f>
        <v>149.39860479858936</v>
      </c>
      <c r="I81" s="32">
        <f>cise!I$2</f>
        <v>164.58364280182738</v>
      </c>
      <c r="J81" s="32">
        <f>cise!J$2</f>
        <v>139.6596164021534</v>
      </c>
      <c r="K81" s="32">
        <f>cise!K$2</f>
        <v>132.73328262327931</v>
      </c>
      <c r="L81" s="32">
        <f>cise!L$2</f>
        <v>93.958515267462815</v>
      </c>
      <c r="M81" s="32">
        <f>cise!M$2</f>
        <v>141.06147423449971</v>
      </c>
      <c r="N81" s="32">
        <f>cise!N$2</f>
        <v>143.23653505244241</v>
      </c>
      <c r="O81" s="32">
        <f>cise!O$2</f>
        <v>163.64866136351861</v>
      </c>
      <c r="P81" s="32">
        <f>cise!P$2</f>
        <v>144.64921715054825</v>
      </c>
      <c r="Q81" s="32">
        <f>cise!Q$2</f>
        <v>133.46871149583785</v>
      </c>
      <c r="R81" s="32">
        <f>cise!R$2</f>
        <v>146.7267995414503</v>
      </c>
    </row>
    <row r="82" spans="1:18" ht="11.25" customHeight="1" x14ac:dyDescent="0.25">
      <c r="A82" s="37" t="s">
        <v>67</v>
      </c>
      <c r="B82" s="29" t="str">
        <f ca="1">HYPERLINK("#"&amp;CELL("address",cnfm!$C$2),"cnfm")</f>
        <v>cnfm</v>
      </c>
      <c r="C82" s="38">
        <f>cnfm!C$2</f>
        <v>180.7594507177472</v>
      </c>
      <c r="D82" s="38">
        <f>cnfm!D$2</f>
        <v>168.09752</v>
      </c>
      <c r="E82" s="38">
        <f>cnfm!E$2</f>
        <v>166.79807000000002</v>
      </c>
      <c r="F82" s="38">
        <f>cnfm!F$2</f>
        <v>190.01053999999999</v>
      </c>
      <c r="G82" s="38">
        <f>cnfm!G$2</f>
        <v>200.90029999999999</v>
      </c>
      <c r="H82" s="38">
        <f>cnfm!H$2</f>
        <v>183.31563254986455</v>
      </c>
      <c r="I82" s="38">
        <f>cnfm!I$2</f>
        <v>210.81018</v>
      </c>
      <c r="J82" s="38">
        <f>cnfm!J$2</f>
        <v>277.30074999999999</v>
      </c>
      <c r="K82" s="38">
        <f>cnfm!K$2</f>
        <v>253.09947</v>
      </c>
      <c r="L82" s="38">
        <f>cnfm!L$2</f>
        <v>224.489</v>
      </c>
      <c r="M82" s="38">
        <f>cnfm!M$2</f>
        <v>262.05996794701957</v>
      </c>
      <c r="N82" s="38">
        <f>cnfm!N$2</f>
        <v>244.77119606961494</v>
      </c>
      <c r="O82" s="38">
        <f>cnfm!O$2</f>
        <v>251.21916218395631</v>
      </c>
      <c r="P82" s="38">
        <f>cnfm!P$2</f>
        <v>248.52274781544997</v>
      </c>
      <c r="Q82" s="38">
        <f>cnfm!Q$2</f>
        <v>246.32180581917521</v>
      </c>
      <c r="R82" s="38">
        <f>cnfm!R$2</f>
        <v>249.63987907460699</v>
      </c>
    </row>
    <row r="83" spans="1:18" ht="11.25" customHeight="1" x14ac:dyDescent="0.25">
      <c r="A83" s="40" t="s">
        <v>66</v>
      </c>
      <c r="B83" s="29" t="str">
        <f ca="1">HYPERLINK("#"&amp;CELL("address",cnfa!$C$2),"cnfa")</f>
        <v>cnfa</v>
      </c>
      <c r="C83" s="32">
        <f>cnfa!C$2</f>
        <v>0</v>
      </c>
      <c r="D83" s="32">
        <f>cnfa!D$2</f>
        <v>0</v>
      </c>
      <c r="E83" s="32">
        <f>cnfa!E$2</f>
        <v>0</v>
      </c>
      <c r="F83" s="32">
        <f>cnfa!F$2</f>
        <v>0</v>
      </c>
      <c r="G83" s="32">
        <f>cnfa!G$2</f>
        <v>0</v>
      </c>
      <c r="H83" s="32">
        <f>cnfa!H$2</f>
        <v>0</v>
      </c>
      <c r="I83" s="32">
        <f>cnfa!I$2</f>
        <v>0</v>
      </c>
      <c r="J83" s="32">
        <f>cnfa!J$2</f>
        <v>0</v>
      </c>
      <c r="K83" s="32">
        <f>cnfa!K$2</f>
        <v>0</v>
      </c>
      <c r="L83" s="32">
        <f>cnfa!L$2</f>
        <v>0</v>
      </c>
      <c r="M83" s="32">
        <f>cnfa!M$2</f>
        <v>0</v>
      </c>
      <c r="N83" s="32">
        <f>cnfa!N$2</f>
        <v>0</v>
      </c>
      <c r="O83" s="32">
        <f>cnfa!O$2</f>
        <v>0</v>
      </c>
      <c r="P83" s="32">
        <f>cnfa!P$2</f>
        <v>0</v>
      </c>
      <c r="Q83" s="32">
        <f>cnfa!Q$2</f>
        <v>0</v>
      </c>
      <c r="R83" s="32">
        <f>cnfa!R$2</f>
        <v>0</v>
      </c>
    </row>
    <row r="84" spans="1:18" ht="11.25" customHeight="1" x14ac:dyDescent="0.25">
      <c r="A84" s="40" t="s">
        <v>65</v>
      </c>
      <c r="B84" s="29" t="str">
        <f ca="1">HYPERLINK("#"&amp;CELL("address",cnfp!$C$2),"cnfp")</f>
        <v>cnfp</v>
      </c>
      <c r="C84" s="32">
        <f>cnfp!C$2</f>
        <v>0</v>
      </c>
      <c r="D84" s="32">
        <f>cnfp!D$2</f>
        <v>0</v>
      </c>
      <c r="E84" s="32">
        <f>cnfp!E$2</f>
        <v>0</v>
      </c>
      <c r="F84" s="32">
        <f>cnfp!F$2</f>
        <v>0</v>
      </c>
      <c r="G84" s="32">
        <f>cnfp!G$2</f>
        <v>0</v>
      </c>
      <c r="H84" s="32">
        <f>cnfp!H$2</f>
        <v>0</v>
      </c>
      <c r="I84" s="32">
        <f>cnfp!I$2</f>
        <v>0</v>
      </c>
      <c r="J84" s="32">
        <f>cnfp!J$2</f>
        <v>0</v>
      </c>
      <c r="K84" s="32">
        <f>cnfp!K$2</f>
        <v>0</v>
      </c>
      <c r="L84" s="32">
        <f>cnfp!L$2</f>
        <v>0</v>
      </c>
      <c r="M84" s="32">
        <f>cnfp!M$2</f>
        <v>0</v>
      </c>
      <c r="N84" s="32">
        <f>cnfp!N$2</f>
        <v>0</v>
      </c>
      <c r="O84" s="32">
        <f>cnfp!O$2</f>
        <v>0</v>
      </c>
      <c r="P84" s="32">
        <f>cnfp!P$2</f>
        <v>0</v>
      </c>
      <c r="Q84" s="32">
        <f>cnfp!Q$2</f>
        <v>0</v>
      </c>
      <c r="R84" s="32">
        <f>cnfp!R$2</f>
        <v>0</v>
      </c>
    </row>
    <row r="85" spans="1:18" ht="11.25" customHeight="1" x14ac:dyDescent="0.25">
      <c r="A85" s="40" t="s">
        <v>64</v>
      </c>
      <c r="B85" s="29" t="str">
        <f ca="1">HYPERLINK("#"&amp;CELL("address",cnfs!$C$2),"cnfs")</f>
        <v>cnfs</v>
      </c>
      <c r="C85" s="32">
        <f>cnfs!C$2</f>
        <v>4.316244467687202</v>
      </c>
      <c r="D85" s="32">
        <f>cnfs!D$2</f>
        <v>2.9103259204949445</v>
      </c>
      <c r="E85" s="32">
        <f>cnfs!E$2</f>
        <v>2.6488390539054132</v>
      </c>
      <c r="F85" s="32">
        <f>cnfs!F$2</f>
        <v>3.049305630145378</v>
      </c>
      <c r="G85" s="32">
        <f>cnfs!G$2</f>
        <v>3.7967859447081707</v>
      </c>
      <c r="H85" s="32">
        <f>cnfs!H$2</f>
        <v>3.2350524778202638</v>
      </c>
      <c r="I85" s="32">
        <f>cnfs!I$2</f>
        <v>3.7425272306610187</v>
      </c>
      <c r="J85" s="32">
        <f>cnfs!J$2</f>
        <v>5.5938009832288458</v>
      </c>
      <c r="K85" s="32">
        <f>cnfs!K$2</f>
        <v>2.9507080571029425</v>
      </c>
      <c r="L85" s="32">
        <f>cnfs!L$2</f>
        <v>2.047799812870938</v>
      </c>
      <c r="M85" s="32">
        <f>cnfs!M$2</f>
        <v>2.6755384898755898</v>
      </c>
      <c r="N85" s="32">
        <f>cnfs!N$2</f>
        <v>2.3733017689317601</v>
      </c>
      <c r="O85" s="32">
        <f>cnfs!O$2</f>
        <v>2.4566484522347336</v>
      </c>
      <c r="P85" s="32">
        <f>cnfs!P$2</f>
        <v>2.5384999080077613</v>
      </c>
      <c r="Q85" s="32">
        <f>cnfs!Q$2</f>
        <v>2.8809153217775298</v>
      </c>
      <c r="R85" s="32">
        <f>cnfs!R$2</f>
        <v>3.6619697660856056</v>
      </c>
    </row>
    <row r="86" spans="1:18" ht="11.25" customHeight="1" x14ac:dyDescent="0.25">
      <c r="A86" s="40" t="s">
        <v>63</v>
      </c>
      <c r="B86" s="29" t="str">
        <f ca="1">HYPERLINK("#"&amp;CELL("address",cnfo!$C$2),"cnfo")</f>
        <v>cnfo</v>
      </c>
      <c r="C86" s="32">
        <f>cnfo!C$2</f>
        <v>176.44320625005997</v>
      </c>
      <c r="D86" s="32">
        <f>cnfo!D$2</f>
        <v>165.18719407950505</v>
      </c>
      <c r="E86" s="32">
        <f>cnfo!E$2</f>
        <v>164.1492309460946</v>
      </c>
      <c r="F86" s="32">
        <f>cnfo!F$2</f>
        <v>186.96123436985462</v>
      </c>
      <c r="G86" s="32">
        <f>cnfo!G$2</f>
        <v>197.10351405529184</v>
      </c>
      <c r="H86" s="32">
        <f>cnfo!H$2</f>
        <v>180.08058007204426</v>
      </c>
      <c r="I86" s="32">
        <f>cnfo!I$2</f>
        <v>207.06765276933896</v>
      </c>
      <c r="J86" s="32">
        <f>cnfo!J$2</f>
        <v>271.7069490167712</v>
      </c>
      <c r="K86" s="32">
        <f>cnfo!K$2</f>
        <v>250.14876194289707</v>
      </c>
      <c r="L86" s="32">
        <f>cnfo!L$2</f>
        <v>222.44120018712908</v>
      </c>
      <c r="M86" s="32">
        <f>cnfo!M$2</f>
        <v>259.38442945714399</v>
      </c>
      <c r="N86" s="32">
        <f>cnfo!N$2</f>
        <v>242.39789430068319</v>
      </c>
      <c r="O86" s="32">
        <f>cnfo!O$2</f>
        <v>248.76251373172158</v>
      </c>
      <c r="P86" s="32">
        <f>cnfo!P$2</f>
        <v>245.98424790744218</v>
      </c>
      <c r="Q86" s="32">
        <f>cnfo!Q$2</f>
        <v>243.44089049739765</v>
      </c>
      <c r="R86" s="32">
        <f>cnfo!R$2</f>
        <v>245.97790930852139</v>
      </c>
    </row>
    <row r="87" spans="1:18" ht="11.25" customHeight="1" x14ac:dyDescent="0.25">
      <c r="A87" s="37" t="s">
        <v>62</v>
      </c>
      <c r="B87" s="29" t="str">
        <f ca="1">HYPERLINK("#"&amp;CELL("address",cchi!$C$2),"cchi")</f>
        <v>cchi</v>
      </c>
      <c r="C87" s="38">
        <f>cchi!C$2</f>
        <v>717.26255811178748</v>
      </c>
      <c r="D87" s="38">
        <f>cchi!D$2</f>
        <v>727.11952000000008</v>
      </c>
      <c r="E87" s="38">
        <f>cchi!E$2</f>
        <v>724.92206999999985</v>
      </c>
      <c r="F87" s="38">
        <f>cchi!F$2</f>
        <v>784.15602999999942</v>
      </c>
      <c r="G87" s="38">
        <f>cchi!G$2</f>
        <v>798.27031999999963</v>
      </c>
      <c r="H87" s="38">
        <f>cchi!H$2</f>
        <v>798.36688595593762</v>
      </c>
      <c r="I87" s="38">
        <f>cchi!I$2</f>
        <v>724.66347999999982</v>
      </c>
      <c r="J87" s="38">
        <f>cchi!J$2</f>
        <v>1034.5152900000003</v>
      </c>
      <c r="K87" s="38">
        <f>cchi!K$2</f>
        <v>1043.4810700000005</v>
      </c>
      <c r="L87" s="38">
        <f>cchi!L$2</f>
        <v>947.7814700000007</v>
      </c>
      <c r="M87" s="38">
        <f>cchi!M$2</f>
        <v>998.92094950549972</v>
      </c>
      <c r="N87" s="38">
        <f>cchi!N$2</f>
        <v>1041.661996195118</v>
      </c>
      <c r="O87" s="38">
        <f>cchi!O$2</f>
        <v>1018.7987825557408</v>
      </c>
      <c r="P87" s="38">
        <f>cchi!P$2</f>
        <v>1071.9789281629373</v>
      </c>
      <c r="Q87" s="38">
        <f>cchi!Q$2</f>
        <v>995.9997125564413</v>
      </c>
      <c r="R87" s="38">
        <f>cchi!R$2</f>
        <v>1000.5830539077222</v>
      </c>
    </row>
    <row r="88" spans="1:18" ht="11.25" customHeight="1" x14ac:dyDescent="0.25">
      <c r="A88" s="40" t="s">
        <v>61</v>
      </c>
      <c r="B88" s="29" t="str">
        <f ca="1">HYPERLINK("#"&amp;CELL("address",cbch!$C$2),"cbch")</f>
        <v>cbch</v>
      </c>
      <c r="C88" s="32">
        <f>cbch!C$2</f>
        <v>450.63442859476106</v>
      </c>
      <c r="D88" s="32">
        <f>cbch!D$2</f>
        <v>476.25604450039071</v>
      </c>
      <c r="E88" s="32">
        <f>cbch!E$2</f>
        <v>460.78944249960796</v>
      </c>
      <c r="F88" s="32">
        <f>cbch!F$2</f>
        <v>498.06177710247294</v>
      </c>
      <c r="G88" s="32">
        <f>cbch!G$2</f>
        <v>489.71609338670362</v>
      </c>
      <c r="H88" s="32">
        <f>cbch!H$2</f>
        <v>495.3520196320784</v>
      </c>
      <c r="I88" s="32">
        <f>cbch!I$2</f>
        <v>449.25150569238349</v>
      </c>
      <c r="J88" s="32">
        <f>cbch!J$2</f>
        <v>615.68282992160675</v>
      </c>
      <c r="K88" s="32">
        <f>cbch!K$2</f>
        <v>702.04579766452377</v>
      </c>
      <c r="L88" s="32">
        <f>cbch!L$2</f>
        <v>608.23360489947447</v>
      </c>
      <c r="M88" s="32">
        <f>cbch!M$2</f>
        <v>706.97155967213064</v>
      </c>
      <c r="N88" s="32">
        <f>cbch!N$2</f>
        <v>711.79896189243129</v>
      </c>
      <c r="O88" s="32">
        <f>cbch!O$2</f>
        <v>681.37067344308616</v>
      </c>
      <c r="P88" s="32">
        <f>cbch!P$2</f>
        <v>757.7971026772218</v>
      </c>
      <c r="Q88" s="32">
        <f>cbch!Q$2</f>
        <v>680.09034949378213</v>
      </c>
      <c r="R88" s="32">
        <f>cbch!R$2</f>
        <v>642.5937899190659</v>
      </c>
    </row>
    <row r="89" spans="1:18" ht="11.25" customHeight="1" x14ac:dyDescent="0.25">
      <c r="A89" s="40" t="s">
        <v>60</v>
      </c>
      <c r="B89" s="29" t="str">
        <f ca="1">HYPERLINK("#"&amp;CELL("address",coch!$C$2),"coch")</f>
        <v>coch</v>
      </c>
      <c r="C89" s="32">
        <f>coch!C$2</f>
        <v>263.8320091903322</v>
      </c>
      <c r="D89" s="32">
        <f>coch!D$2</f>
        <v>247.86889397426887</v>
      </c>
      <c r="E89" s="32">
        <f>coch!E$2</f>
        <v>260.83828968769319</v>
      </c>
      <c r="F89" s="32">
        <f>coch!F$2</f>
        <v>282.62738352992903</v>
      </c>
      <c r="G89" s="32">
        <f>coch!G$2</f>
        <v>305.04136168959269</v>
      </c>
      <c r="H89" s="32">
        <f>coch!H$2</f>
        <v>299.11076847887472</v>
      </c>
      <c r="I89" s="32">
        <f>coch!I$2</f>
        <v>271.55727659845786</v>
      </c>
      <c r="J89" s="32">
        <f>coch!J$2</f>
        <v>413.38754080256001</v>
      </c>
      <c r="K89" s="32">
        <f>coch!K$2</f>
        <v>335.65309962057279</v>
      </c>
      <c r="L89" s="32">
        <f>coch!L$2</f>
        <v>332.04531874637439</v>
      </c>
      <c r="M89" s="32">
        <f>coch!M$2</f>
        <v>283.86492256519961</v>
      </c>
      <c r="N89" s="32">
        <f>coch!N$2</f>
        <v>324.14493013184955</v>
      </c>
      <c r="O89" s="32">
        <f>coch!O$2</f>
        <v>329.10343649543518</v>
      </c>
      <c r="P89" s="32">
        <f>coch!P$2</f>
        <v>305.23545871387353</v>
      </c>
      <c r="Q89" s="32">
        <f>coch!Q$2</f>
        <v>306.02708557475205</v>
      </c>
      <c r="R89" s="32">
        <f>coch!R$2</f>
        <v>348.74956762070804</v>
      </c>
    </row>
    <row r="90" spans="1:18" ht="11.25" customHeight="1" x14ac:dyDescent="0.25">
      <c r="A90" s="40" t="s">
        <v>562</v>
      </c>
      <c r="B90" s="29" t="str">
        <f ca="1">HYPERLINK("#"&amp;CELL("address",cpha!$C$2),"cpha")</f>
        <v>cpha</v>
      </c>
      <c r="C90" s="32">
        <f>cprp!C$2</f>
        <v>35.053667489221873</v>
      </c>
      <c r="D90" s="32">
        <f>cprp!D$2</f>
        <v>35.916998990265711</v>
      </c>
      <c r="E90" s="32">
        <f>cprp!E$2</f>
        <v>32.166148529785438</v>
      </c>
      <c r="F90" s="32">
        <f>cprp!F$2</f>
        <v>26.845446588839877</v>
      </c>
      <c r="G90" s="32">
        <f>cprp!G$2</f>
        <v>24.655421534593195</v>
      </c>
      <c r="H90" s="32">
        <f>cprp!H$2</f>
        <v>25.312618707208451</v>
      </c>
      <c r="I90" s="32">
        <f>cprp!I$2</f>
        <v>24.746810551624545</v>
      </c>
      <c r="J90" s="32">
        <f>cprp!J$2</f>
        <v>27.586451313459271</v>
      </c>
      <c r="K90" s="32">
        <f>cprp!K$2</f>
        <v>26.831406018670343</v>
      </c>
      <c r="L90" s="32">
        <f>cprp!L$2</f>
        <v>24.671212293083926</v>
      </c>
      <c r="M90" s="32">
        <f>cprp!M$2</f>
        <v>23.496317214339811</v>
      </c>
      <c r="N90" s="32">
        <f>cprp!N$2</f>
        <v>21.66663918634185</v>
      </c>
      <c r="O90" s="32">
        <f>cprp!O$2</f>
        <v>21.094853581775151</v>
      </c>
      <c r="P90" s="32">
        <f>cprp!P$2</f>
        <v>21.070357342998246</v>
      </c>
      <c r="Q90" s="32">
        <f>cprp!Q$2</f>
        <v>19.415295769419572</v>
      </c>
      <c r="R90" s="32">
        <f>cprp!R$2</f>
        <v>19.929444965437149</v>
      </c>
    </row>
    <row r="91" spans="1:18" ht="11.25" customHeight="1" x14ac:dyDescent="0.25">
      <c r="A91" s="37" t="s">
        <v>59</v>
      </c>
      <c r="B91" s="29" t="str">
        <f ca="1">HYPERLINK("#"&amp;CELL("address",cnmm!$C$2),"cnmm")</f>
        <v>cnmm</v>
      </c>
      <c r="C91" s="38">
        <f>cnmm!C$2</f>
        <v>385.2404376132701</v>
      </c>
      <c r="D91" s="38">
        <f>cnmm!D$2</f>
        <v>395.00389999999999</v>
      </c>
      <c r="E91" s="38">
        <f>cnmm!E$2</f>
        <v>400.58467000000007</v>
      </c>
      <c r="F91" s="38">
        <f>cnmm!F$2</f>
        <v>405.4578600000001</v>
      </c>
      <c r="G91" s="38">
        <f>cnmm!G$2</f>
        <v>429.05543</v>
      </c>
      <c r="H91" s="38">
        <f>cnmm!H$2</f>
        <v>415.12648294580697</v>
      </c>
      <c r="I91" s="38">
        <f>cnmm!I$2</f>
        <v>433.72239999999994</v>
      </c>
      <c r="J91" s="38">
        <f>cnmm!J$2</f>
        <v>436.22794999999996</v>
      </c>
      <c r="K91" s="38">
        <f>cnmm!K$2</f>
        <v>430.31506999999993</v>
      </c>
      <c r="L91" s="38">
        <f>cnmm!L$2</f>
        <v>301.87812000000002</v>
      </c>
      <c r="M91" s="38">
        <f>cnmm!M$2</f>
        <v>324.26800471303642</v>
      </c>
      <c r="N91" s="38">
        <f>cnmm!N$2</f>
        <v>344.51112652510858</v>
      </c>
      <c r="O91" s="38">
        <f>cnmm!O$2</f>
        <v>315.95856042020074</v>
      </c>
      <c r="P91" s="38">
        <f>cnmm!P$2</f>
        <v>308.65659096472353</v>
      </c>
      <c r="Q91" s="38">
        <f>cnmm!Q$2</f>
        <v>296.47241884235399</v>
      </c>
      <c r="R91" s="38">
        <f>cnmm!R$2</f>
        <v>283.11224382995778</v>
      </c>
    </row>
    <row r="92" spans="1:18" ht="11.25" customHeight="1" x14ac:dyDescent="0.25">
      <c r="A92" s="40" t="s">
        <v>58</v>
      </c>
      <c r="B92" s="29" t="str">
        <f ca="1">HYPERLINK("#"&amp;CELL("address",ccem!$C$2),"ccem")</f>
        <v>ccem</v>
      </c>
      <c r="C92" s="32">
        <f>ccem!C$2</f>
        <v>153.71819999999997</v>
      </c>
      <c r="D92" s="32">
        <f>ccem!D$2</f>
        <v>145.6756434981794</v>
      </c>
      <c r="E92" s="32">
        <f>ccem!E$2</f>
        <v>134.11831130458165</v>
      </c>
      <c r="F92" s="32">
        <f>ccem!F$2</f>
        <v>158.47768292050219</v>
      </c>
      <c r="G92" s="32">
        <f>ccem!G$2</f>
        <v>143.50600969519314</v>
      </c>
      <c r="H92" s="32">
        <f>ccem!H$2</f>
        <v>149.42377353969496</v>
      </c>
      <c r="I92" s="32">
        <f>ccem!I$2</f>
        <v>174.67110395693697</v>
      </c>
      <c r="J92" s="32">
        <f>ccem!J$2</f>
        <v>173.64786064396944</v>
      </c>
      <c r="K92" s="32">
        <f>ccem!K$2</f>
        <v>168.63810207102534</v>
      </c>
      <c r="L92" s="32">
        <f>ccem!L$2</f>
        <v>108.75729056750086</v>
      </c>
      <c r="M92" s="32">
        <f>ccem!M$2</f>
        <v>124.51351057191521</v>
      </c>
      <c r="N92" s="32">
        <f>ccem!N$2</f>
        <v>141.24637802609101</v>
      </c>
      <c r="O92" s="32">
        <f>ccem!O$2</f>
        <v>135.1931942223502</v>
      </c>
      <c r="P92" s="32">
        <f>ccem!P$2</f>
        <v>134.41883455268061</v>
      </c>
      <c r="Q92" s="32">
        <f>ccem!Q$2</f>
        <v>124.45241123828481</v>
      </c>
      <c r="R92" s="32">
        <f>ccem!R$2</f>
        <v>109.84973169143495</v>
      </c>
    </row>
    <row r="93" spans="1:18" ht="11.25" customHeight="1" x14ac:dyDescent="0.25">
      <c r="A93" s="40" t="s">
        <v>57</v>
      </c>
      <c r="B93" s="29" t="str">
        <f ca="1">HYPERLINK("#"&amp;CELL("address",ccer!$C$2),"ccer")</f>
        <v>ccer</v>
      </c>
      <c r="C93" s="32">
        <f>ccer!C$2</f>
        <v>14.46040821419774</v>
      </c>
      <c r="D93" s="32">
        <f>ccer!D$2</f>
        <v>32.579664280545018</v>
      </c>
      <c r="E93" s="32">
        <f>ccer!E$2</f>
        <v>62.664622071530012</v>
      </c>
      <c r="F93" s="32">
        <f>ccer!F$2</f>
        <v>36.973926665776652</v>
      </c>
      <c r="G93" s="32">
        <f>ccer!G$2</f>
        <v>93.321640032811956</v>
      </c>
      <c r="H93" s="32">
        <f>ccer!H$2</f>
        <v>82.073718436846633</v>
      </c>
      <c r="I93" s="32">
        <f>ccer!I$2</f>
        <v>69.053578324904251</v>
      </c>
      <c r="J93" s="32">
        <f>ccer!J$2</f>
        <v>68.79375683541025</v>
      </c>
      <c r="K93" s="32">
        <f>ccer!K$2</f>
        <v>98.079775115136016</v>
      </c>
      <c r="L93" s="32">
        <f>ccer!L$2</f>
        <v>93.108059629029754</v>
      </c>
      <c r="M93" s="32">
        <f>ccer!M$2</f>
        <v>107.5591485692311</v>
      </c>
      <c r="N93" s="32">
        <f>ccer!N$2</f>
        <v>110.75773054518191</v>
      </c>
      <c r="O93" s="32">
        <f>ccer!O$2</f>
        <v>93.248820291633962</v>
      </c>
      <c r="P93" s="32">
        <f>ccer!P$2</f>
        <v>93.13763134939947</v>
      </c>
      <c r="Q93" s="32">
        <f>ccer!Q$2</f>
        <v>90.57807605619189</v>
      </c>
      <c r="R93" s="32">
        <f>ccer!R$2</f>
        <v>94.47606155029429</v>
      </c>
    </row>
    <row r="94" spans="1:18" ht="11.25" customHeight="1" x14ac:dyDescent="0.25">
      <c r="A94" s="40" t="s">
        <v>56</v>
      </c>
      <c r="B94" s="29" t="str">
        <f ca="1">HYPERLINK("#"&amp;CELL("address",cgla!$C$2),"cgla")</f>
        <v>cgla</v>
      </c>
      <c r="C94" s="32">
        <f>cgla!C$2</f>
        <v>217.06182939907234</v>
      </c>
      <c r="D94" s="32">
        <f>cgla!D$2</f>
        <v>216.74859222127557</v>
      </c>
      <c r="E94" s="32">
        <f>cgla!E$2</f>
        <v>203.80173662388833</v>
      </c>
      <c r="F94" s="32">
        <f>cgla!F$2</f>
        <v>210.00625041372118</v>
      </c>
      <c r="G94" s="32">
        <f>cgla!G$2</f>
        <v>192.22778027199487</v>
      </c>
      <c r="H94" s="32">
        <f>cgla!H$2</f>
        <v>183.6289909692654</v>
      </c>
      <c r="I94" s="32">
        <f>cgla!I$2</f>
        <v>189.99771771815875</v>
      </c>
      <c r="J94" s="32">
        <f>cgla!J$2</f>
        <v>193.78633252062031</v>
      </c>
      <c r="K94" s="32">
        <f>cgla!K$2</f>
        <v>163.59719281383863</v>
      </c>
      <c r="L94" s="32">
        <f>cgla!L$2</f>
        <v>100.01276980346937</v>
      </c>
      <c r="M94" s="32">
        <f>cgla!M$2</f>
        <v>92.19534557189003</v>
      </c>
      <c r="N94" s="32">
        <f>cgla!N$2</f>
        <v>92.507017953835685</v>
      </c>
      <c r="O94" s="32">
        <f>cgla!O$2</f>
        <v>87.516545906216578</v>
      </c>
      <c r="P94" s="32">
        <f>cgla!P$2</f>
        <v>81.100125062643443</v>
      </c>
      <c r="Q94" s="32">
        <f>cgla!Q$2</f>
        <v>81.44193154787726</v>
      </c>
      <c r="R94" s="32">
        <f>cgla!R$2</f>
        <v>78.786450588228462</v>
      </c>
    </row>
    <row r="95" spans="1:18" ht="11.25" customHeight="1" x14ac:dyDescent="0.25">
      <c r="A95" s="37" t="s">
        <v>55</v>
      </c>
      <c r="B95" s="29" t="str">
        <f ca="1">HYPERLINK("#"&amp;CELL("address",cppa!$C$2),"cppa")</f>
        <v>cppa</v>
      </c>
      <c r="C95" s="38">
        <f>cppa!C$2</f>
        <v>6573.2807568939616</v>
      </c>
      <c r="D95" s="38">
        <f>cppa!D$2</f>
        <v>6194.60023</v>
      </c>
      <c r="E95" s="38">
        <f>cppa!E$2</f>
        <v>6262.7585900000004</v>
      </c>
      <c r="F95" s="38">
        <f>cppa!F$2</f>
        <v>6198.3743000000004</v>
      </c>
      <c r="G95" s="38">
        <f>cppa!G$2</f>
        <v>6433.4490100000003</v>
      </c>
      <c r="H95" s="38">
        <f>cppa!H$2</f>
        <v>5723.0152123367279</v>
      </c>
      <c r="I95" s="38">
        <f>cppa!I$2</f>
        <v>6593.5667599999997</v>
      </c>
      <c r="J95" s="38">
        <f>cppa!J$2</f>
        <v>7162.0099600000003</v>
      </c>
      <c r="K95" s="38">
        <f>cppa!K$2</f>
        <v>6692.3953200000005</v>
      </c>
      <c r="L95" s="38">
        <f>cppa!L$2</f>
        <v>5311.0004600000011</v>
      </c>
      <c r="M95" s="38">
        <f>cppa!M$2</f>
        <v>6098.753475800595</v>
      </c>
      <c r="N95" s="38">
        <f>cppa!N$2</f>
        <v>6045.8233274546938</v>
      </c>
      <c r="O95" s="38">
        <f>cppa!O$2</f>
        <v>5908.6071068281135</v>
      </c>
      <c r="P95" s="38">
        <f>cppa!P$2</f>
        <v>5915.0558717857966</v>
      </c>
      <c r="Q95" s="38">
        <f>cppa!Q$2</f>
        <v>5866.2195769095715</v>
      </c>
      <c r="R95" s="38">
        <f>cppa!R$2</f>
        <v>5880.7974076472055</v>
      </c>
    </row>
    <row r="96" spans="1:18" ht="11.25" customHeight="1" x14ac:dyDescent="0.25">
      <c r="A96" s="40" t="s">
        <v>54</v>
      </c>
      <c r="B96" s="29" t="str">
        <f ca="1">HYPERLINK("#"&amp;CELL("address",cpul!$C$2),"cpul")</f>
        <v>cpul</v>
      </c>
      <c r="C96" s="32">
        <f>cpul!C$2</f>
        <v>3450.0080928466664</v>
      </c>
      <c r="D96" s="32">
        <f>cpul!D$2</f>
        <v>3257.199752924681</v>
      </c>
      <c r="E96" s="32">
        <f>cpul!E$2</f>
        <v>3305.036190116673</v>
      </c>
      <c r="F96" s="32">
        <f>cpul!F$2</f>
        <v>3310.0053285781496</v>
      </c>
      <c r="G96" s="32">
        <f>cpul!G$2</f>
        <v>3415.7284791813136</v>
      </c>
      <c r="H96" s="32">
        <f>cpul!H$2</f>
        <v>3036.52358400395</v>
      </c>
      <c r="I96" s="32">
        <f>cpul!I$2</f>
        <v>3485.4313014538643</v>
      </c>
      <c r="J96" s="32">
        <f>cpul!J$2</f>
        <v>3824.6658059017541</v>
      </c>
      <c r="K96" s="32">
        <f>cpul!K$2</f>
        <v>3552.2554208430874</v>
      </c>
      <c r="L96" s="32">
        <f>cpul!L$2</f>
        <v>2734.0958389314842</v>
      </c>
      <c r="M96" s="32">
        <f>cpul!M$2</f>
        <v>3251.4618005777015</v>
      </c>
      <c r="N96" s="32">
        <f>cpul!N$2</f>
        <v>3258.8147698666012</v>
      </c>
      <c r="O96" s="32">
        <f>cpul!O$2</f>
        <v>3272.5823126228902</v>
      </c>
      <c r="P96" s="32">
        <f>cpul!P$2</f>
        <v>3328.2397822317585</v>
      </c>
      <c r="Q96" s="32">
        <f>cpul!Q$2</f>
        <v>3300.1205152178654</v>
      </c>
      <c r="R96" s="32">
        <f>cpul!R$2</f>
        <v>3255.6193199665809</v>
      </c>
    </row>
    <row r="97" spans="1:18" ht="11.25" customHeight="1" x14ac:dyDescent="0.25">
      <c r="A97" s="40" t="s">
        <v>53</v>
      </c>
      <c r="B97" s="29" t="str">
        <f ca="1">HYPERLINK("#"&amp;CELL("address",cpap!$C$2),"cpap")</f>
        <v>cpap</v>
      </c>
      <c r="C97" s="32">
        <f>cpap!C$2</f>
        <v>3088.2189965580737</v>
      </c>
      <c r="D97" s="32">
        <f>cpap!D$2</f>
        <v>2901.4834780850538</v>
      </c>
      <c r="E97" s="32">
        <f>cpap!E$2</f>
        <v>2925.5562513535415</v>
      </c>
      <c r="F97" s="32">
        <f>cpap!F$2</f>
        <v>2861.5235248330109</v>
      </c>
      <c r="G97" s="32">
        <f>cpap!G$2</f>
        <v>2993.0651092840931</v>
      </c>
      <c r="H97" s="32">
        <f>cpap!H$2</f>
        <v>2661.17900962557</v>
      </c>
      <c r="I97" s="32">
        <f>cpap!I$2</f>
        <v>3083.3886479945118</v>
      </c>
      <c r="J97" s="32">
        <f>cpap!J$2</f>
        <v>3309.7577027847865</v>
      </c>
      <c r="K97" s="32">
        <f>cpap!K$2</f>
        <v>3113.3084931382418</v>
      </c>
      <c r="L97" s="32">
        <f>cpap!L$2</f>
        <v>2552.2334087754321</v>
      </c>
      <c r="M97" s="32">
        <f>cpap!M$2</f>
        <v>2823.7953580085541</v>
      </c>
      <c r="N97" s="32">
        <f>cpap!N$2</f>
        <v>2765.3419184017512</v>
      </c>
      <c r="O97" s="32">
        <f>cpap!O$2</f>
        <v>2614.9299406234468</v>
      </c>
      <c r="P97" s="32">
        <f>cpap!P$2</f>
        <v>2565.7457322110399</v>
      </c>
      <c r="Q97" s="32">
        <f>cpap!Q$2</f>
        <v>2546.6837659222861</v>
      </c>
      <c r="R97" s="32">
        <f>cpap!R$2</f>
        <v>2605.2486427151875</v>
      </c>
    </row>
    <row r="98" spans="1:18" ht="11.25" customHeight="1" x14ac:dyDescent="0.25">
      <c r="A98" s="40" t="s">
        <v>52</v>
      </c>
      <c r="B98" s="29" t="str">
        <f ca="1">HYPERLINK("#"&amp;CELL("address",cprp!$C$2),"cprp")</f>
        <v>cprp</v>
      </c>
      <c r="C98" s="32">
        <f>cprp!C$2</f>
        <v>35.053667489221873</v>
      </c>
      <c r="D98" s="32">
        <f>cprp!D$2</f>
        <v>35.916998990265711</v>
      </c>
      <c r="E98" s="32">
        <f>cprp!E$2</f>
        <v>32.166148529785438</v>
      </c>
      <c r="F98" s="32">
        <f>cprp!F$2</f>
        <v>26.845446588839877</v>
      </c>
      <c r="G98" s="32">
        <f>cprp!G$2</f>
        <v>24.655421534593195</v>
      </c>
      <c r="H98" s="32">
        <f>cprp!H$2</f>
        <v>25.312618707208451</v>
      </c>
      <c r="I98" s="32">
        <f>cprp!I$2</f>
        <v>24.746810551624545</v>
      </c>
      <c r="J98" s="32">
        <f>cprp!J$2</f>
        <v>27.586451313459271</v>
      </c>
      <c r="K98" s="32">
        <f>cprp!K$2</f>
        <v>26.831406018670343</v>
      </c>
      <c r="L98" s="32">
        <f>cprp!L$2</f>
        <v>24.671212293083926</v>
      </c>
      <c r="M98" s="32">
        <f>cprp!M$2</f>
        <v>23.496317214339811</v>
      </c>
      <c r="N98" s="32">
        <f>cprp!N$2</f>
        <v>21.66663918634185</v>
      </c>
      <c r="O98" s="32">
        <f>cprp!O$2</f>
        <v>21.094853581775151</v>
      </c>
      <c r="P98" s="32">
        <f>cprp!P$2</f>
        <v>21.070357342998246</v>
      </c>
      <c r="Q98" s="32">
        <f>cprp!Q$2</f>
        <v>19.415295769419572</v>
      </c>
      <c r="R98" s="32">
        <f>cprp!R$2</f>
        <v>19.929444965437149</v>
      </c>
    </row>
    <row r="99" spans="1:18" ht="11.25" customHeight="1" x14ac:dyDescent="0.25">
      <c r="A99" s="37" t="s">
        <v>51</v>
      </c>
      <c r="B99" s="29" t="str">
        <f ca="1">HYPERLINK("#"&amp;CELL("address",cfbt!$C$2),"cfbt")</f>
        <v>cfbt</v>
      </c>
      <c r="C99" s="38">
        <f>cfbt!C$2</f>
        <v>274.07544894259684</v>
      </c>
      <c r="D99" s="38">
        <f>cfbt!D$2</f>
        <v>259.29068000000001</v>
      </c>
      <c r="E99" s="38">
        <f>cfbt!E$2</f>
        <v>253.80461000000003</v>
      </c>
      <c r="F99" s="38">
        <f>cfbt!F$2</f>
        <v>245.41009999999997</v>
      </c>
      <c r="G99" s="38">
        <f>cfbt!G$2</f>
        <v>230.20697999999999</v>
      </c>
      <c r="H99" s="38">
        <f>cfbt!H$2</f>
        <v>219.25953810910272</v>
      </c>
      <c r="I99" s="38">
        <f>cfbt!I$2</f>
        <v>232.11417</v>
      </c>
      <c r="J99" s="38">
        <f>cfbt!J$2</f>
        <v>340.00416000000001</v>
      </c>
      <c r="K99" s="38">
        <f>cfbt!K$2</f>
        <v>324.19624999999996</v>
      </c>
      <c r="L99" s="38">
        <f>cfbt!L$2</f>
        <v>424.39254000000005</v>
      </c>
      <c r="M99" s="38">
        <f>cfbt!M$2</f>
        <v>422.01442505846524</v>
      </c>
      <c r="N99" s="38">
        <f>cfbt!N$2</f>
        <v>399.18142861292887</v>
      </c>
      <c r="O99" s="38">
        <f>cfbt!O$2</f>
        <v>380.67214671257119</v>
      </c>
      <c r="P99" s="38">
        <f>cfbt!P$2</f>
        <v>385.116538608045</v>
      </c>
      <c r="Q99" s="38">
        <f>cfbt!Q$2</f>
        <v>394.68797555656977</v>
      </c>
      <c r="R99" s="38">
        <f>cfbt!R$2</f>
        <v>401.11227130663474</v>
      </c>
    </row>
    <row r="100" spans="1:18" ht="11.25" customHeight="1" x14ac:dyDescent="0.25">
      <c r="A100" s="37" t="s">
        <v>50</v>
      </c>
      <c r="B100" s="29" t="str">
        <f ca="1">HYPERLINK("#"&amp;CELL("address",ctre!$C$2),"ctre")</f>
        <v>ctre</v>
      </c>
      <c r="C100" s="38">
        <f>ctre!C$2</f>
        <v>73.610977425025254</v>
      </c>
      <c r="D100" s="38">
        <f>ctre!D$2</f>
        <v>85.195629999999994</v>
      </c>
      <c r="E100" s="38">
        <f>ctre!E$2</f>
        <v>75.606639999999999</v>
      </c>
      <c r="F100" s="38">
        <f>ctre!F$2</f>
        <v>72.800640000000001</v>
      </c>
      <c r="G100" s="38">
        <f>ctre!G$2</f>
        <v>57.702860000000001</v>
      </c>
      <c r="H100" s="38">
        <f>ctre!H$2</f>
        <v>57.250631406120831</v>
      </c>
      <c r="I100" s="38">
        <f>ctre!I$2</f>
        <v>53.304050000000004</v>
      </c>
      <c r="J100" s="38">
        <f>ctre!J$2</f>
        <v>73.99799999999999</v>
      </c>
      <c r="K100" s="38">
        <f>ctre!K$2</f>
        <v>65.897559999999999</v>
      </c>
      <c r="L100" s="38">
        <f>ctre!L$2</f>
        <v>57.498350000000002</v>
      </c>
      <c r="M100" s="38">
        <f>ctre!M$2</f>
        <v>73.850546209010815</v>
      </c>
      <c r="N100" s="38">
        <f>ctre!N$2</f>
        <v>58.565240747425428</v>
      </c>
      <c r="O100" s="38">
        <f>ctre!O$2</f>
        <v>58.087829334838858</v>
      </c>
      <c r="P100" s="38">
        <f>ctre!P$2</f>
        <v>56.058202669524782</v>
      </c>
      <c r="Q100" s="38">
        <f>ctre!Q$2</f>
        <v>59.687920186474031</v>
      </c>
      <c r="R100" s="38">
        <f>ctre!R$2</f>
        <v>57.394605323348216</v>
      </c>
    </row>
    <row r="101" spans="1:18" ht="11.25" customHeight="1" x14ac:dyDescent="0.25">
      <c r="A101" s="37" t="s">
        <v>49</v>
      </c>
      <c r="B101" s="29" t="str">
        <f ca="1">HYPERLINK("#"&amp;CELL("address",cmae!$C$2),"cmae")</f>
        <v>cmae</v>
      </c>
      <c r="C101" s="38">
        <f>cmae!C$2</f>
        <v>256.68200745678507</v>
      </c>
      <c r="D101" s="38">
        <f>cmae!D$2</f>
        <v>248.19820999999999</v>
      </c>
      <c r="E101" s="38">
        <f>cmae!E$2</f>
        <v>250.29987</v>
      </c>
      <c r="F101" s="38">
        <f>cmae!F$2</f>
        <v>255.91539999999998</v>
      </c>
      <c r="G101" s="38">
        <f>cmae!G$2</f>
        <v>252.91118999999998</v>
      </c>
      <c r="H101" s="38">
        <f>cmae!H$2</f>
        <v>252.41280212043546</v>
      </c>
      <c r="I101" s="38">
        <f>cmae!I$2</f>
        <v>256.62581</v>
      </c>
      <c r="J101" s="38">
        <f>cmae!J$2</f>
        <v>324.59522000000004</v>
      </c>
      <c r="K101" s="38">
        <f>cmae!K$2</f>
        <v>349.89756</v>
      </c>
      <c r="L101" s="38">
        <f>cmae!L$2</f>
        <v>350.59481</v>
      </c>
      <c r="M101" s="38">
        <f>cmae!M$2</f>
        <v>365.7171286944502</v>
      </c>
      <c r="N101" s="38">
        <f>cmae!N$2</f>
        <v>340.45412915804673</v>
      </c>
      <c r="O101" s="38">
        <f>cmae!O$2</f>
        <v>323.06561297239273</v>
      </c>
      <c r="P101" s="38">
        <f>cmae!P$2</f>
        <v>314.80293746484597</v>
      </c>
      <c r="Q101" s="38">
        <f>cmae!Q$2</f>
        <v>329.65598145143622</v>
      </c>
      <c r="R101" s="38">
        <f>cmae!R$2</f>
        <v>310.90455856514836</v>
      </c>
    </row>
    <row r="102" spans="1:18" ht="11.25" customHeight="1" x14ac:dyDescent="0.25">
      <c r="A102" s="37" t="s">
        <v>48</v>
      </c>
      <c r="B102" s="29" t="str">
        <f ca="1">HYPERLINK("#"&amp;CELL("address",ctel!$C$2),"ctel")</f>
        <v>ctel</v>
      </c>
      <c r="C102" s="38">
        <f>ctel!C$2</f>
        <v>52.544706433362258</v>
      </c>
      <c r="D102" s="38">
        <f>ctel!D$2</f>
        <v>50.098770000000002</v>
      </c>
      <c r="E102" s="38">
        <f>ctel!E$2</f>
        <v>46.501799999999996</v>
      </c>
      <c r="F102" s="38">
        <f>ctel!F$2</f>
        <v>44.901209999999999</v>
      </c>
      <c r="G102" s="38">
        <f>ctel!G$2</f>
        <v>41.104460000000003</v>
      </c>
      <c r="H102" s="38">
        <f>ctel!H$2</f>
        <v>36.32838280659206</v>
      </c>
      <c r="I102" s="38">
        <f>ctel!I$2</f>
        <v>34.70279</v>
      </c>
      <c r="J102" s="38">
        <f>ctel!J$2</f>
        <v>41.39781</v>
      </c>
      <c r="K102" s="38">
        <f>ctel!K$2</f>
        <v>43.398949999999999</v>
      </c>
      <c r="L102" s="38">
        <f>ctel!L$2</f>
        <v>35.704270000000001</v>
      </c>
      <c r="M102" s="38">
        <f>ctel!M$2</f>
        <v>28.947846627344902</v>
      </c>
      <c r="N102" s="38">
        <f>ctel!N$2</f>
        <v>31.050023841972965</v>
      </c>
      <c r="O102" s="38">
        <f>ctel!O$2</f>
        <v>37.522933590447565</v>
      </c>
      <c r="P102" s="38">
        <f>ctel!P$2</f>
        <v>32.674626065553987</v>
      </c>
      <c r="Q102" s="38">
        <f>ctel!Q$2</f>
        <v>36.686891101279386</v>
      </c>
      <c r="R102" s="38">
        <f>ctel!R$2</f>
        <v>26.201333729146398</v>
      </c>
    </row>
    <row r="103" spans="1:18" ht="11.25" customHeight="1" x14ac:dyDescent="0.25">
      <c r="A103" s="37" t="s">
        <v>47</v>
      </c>
      <c r="B103" s="29" t="str">
        <f ca="1">HYPERLINK("#"&amp;CELL("address",cwwp!$C$2),"cwwp")</f>
        <v>cwwp</v>
      </c>
      <c r="C103" s="38">
        <f>cwwp!C$2</f>
        <v>336.31990012501751</v>
      </c>
      <c r="D103" s="38">
        <f>cwwp!D$2</f>
        <v>354.38837000000001</v>
      </c>
      <c r="E103" s="38">
        <f>cwwp!E$2</f>
        <v>350.41102000000001</v>
      </c>
      <c r="F103" s="38">
        <f>cwwp!F$2</f>
        <v>348.21472</v>
      </c>
      <c r="G103" s="38">
        <f>cwwp!G$2</f>
        <v>359.09890999999999</v>
      </c>
      <c r="H103" s="38">
        <f>cwwp!H$2</f>
        <v>385.28287852729193</v>
      </c>
      <c r="I103" s="38">
        <f>cwwp!I$2</f>
        <v>379.10815000000002</v>
      </c>
      <c r="J103" s="38">
        <f>cwwp!J$2</f>
        <v>671.22122000000002</v>
      </c>
      <c r="K103" s="38">
        <f>cwwp!K$2</f>
        <v>548.80070999999998</v>
      </c>
      <c r="L103" s="38">
        <f>cwwp!L$2</f>
        <v>497.26673000000005</v>
      </c>
      <c r="M103" s="38">
        <f>cwwp!M$2</f>
        <v>557.12799428630547</v>
      </c>
      <c r="N103" s="38">
        <f>cwwp!N$2</f>
        <v>578.03265806000775</v>
      </c>
      <c r="O103" s="38">
        <f>cwwp!O$2</f>
        <v>557.66195985028799</v>
      </c>
      <c r="P103" s="38">
        <f>cwwp!P$2</f>
        <v>543.25796188751679</v>
      </c>
      <c r="Q103" s="38">
        <f>cwwp!Q$2</f>
        <v>528.18255301195961</v>
      </c>
      <c r="R103" s="38">
        <f>cwwp!R$2</f>
        <v>487.14831047535984</v>
      </c>
    </row>
    <row r="104" spans="1:18" ht="11.25" customHeight="1" x14ac:dyDescent="0.25">
      <c r="A104" s="37" t="s">
        <v>46</v>
      </c>
      <c r="B104" s="29" t="str">
        <f ca="1">HYPERLINK("#"&amp;CELL("address",cmiq!$C$2),"cmiq")</f>
        <v>cmiq</v>
      </c>
      <c r="C104" s="38">
        <f>cmiq!C$2</f>
        <v>105.5215601201463</v>
      </c>
      <c r="D104" s="38">
        <f>cmiq!D$2</f>
        <v>95.896569999999997</v>
      </c>
      <c r="E104" s="38">
        <f>cmiq!E$2</f>
        <v>99.405209999999997</v>
      </c>
      <c r="F104" s="38">
        <f>cmiq!F$2</f>
        <v>126.60057999999999</v>
      </c>
      <c r="G104" s="38">
        <f>cmiq!G$2</f>
        <v>103.90255999999999</v>
      </c>
      <c r="H104" s="38">
        <f>cmiq!H$2</f>
        <v>98.500067263848052</v>
      </c>
      <c r="I104" s="38">
        <f>cmiq!I$2</f>
        <v>101.90193000000001</v>
      </c>
      <c r="J104" s="38">
        <f>cmiq!J$2</f>
        <v>125.79404</v>
      </c>
      <c r="K104" s="38">
        <f>cmiq!K$2</f>
        <v>133.49506</v>
      </c>
      <c r="L104" s="38">
        <f>cmiq!L$2</f>
        <v>112.60652000000002</v>
      </c>
      <c r="M104" s="38">
        <f>cmiq!M$2</f>
        <v>133.92001004601121</v>
      </c>
      <c r="N104" s="38">
        <f>cmiq!N$2</f>
        <v>157.44850434985733</v>
      </c>
      <c r="O104" s="38">
        <f>cmiq!O$2</f>
        <v>186.06350214415372</v>
      </c>
      <c r="P104" s="38">
        <f>cmiq!P$2</f>
        <v>188.21426821596481</v>
      </c>
      <c r="Q104" s="38">
        <f>cmiq!Q$2</f>
        <v>179.63851842152866</v>
      </c>
      <c r="R104" s="38">
        <f>cmiq!R$2</f>
        <v>163.92095974952886</v>
      </c>
    </row>
    <row r="105" spans="1:18" ht="11.25" customHeight="1" x14ac:dyDescent="0.25">
      <c r="A105" s="37" t="s">
        <v>45</v>
      </c>
      <c r="B105" s="29" t="str">
        <f ca="1">HYPERLINK("#"&amp;CELL("address",ccon!$C$2),"ccon")</f>
        <v>ccon</v>
      </c>
      <c r="C105" s="38">
        <f>ccon!C$2</f>
        <v>320.65427133941057</v>
      </c>
      <c r="D105" s="38">
        <f>ccon!D$2</f>
        <v>330.06506000000013</v>
      </c>
      <c r="E105" s="38">
        <f>ccon!E$2</f>
        <v>331.62805999999995</v>
      </c>
      <c r="F105" s="38">
        <f>ccon!F$2</f>
        <v>331.2819099999997</v>
      </c>
      <c r="G105" s="38">
        <f>ccon!G$2</f>
        <v>329.74454000000003</v>
      </c>
      <c r="H105" s="38">
        <f>ccon!H$2</f>
        <v>332.95664067770946</v>
      </c>
      <c r="I105" s="38">
        <f>ccon!I$2</f>
        <v>343.59354000000008</v>
      </c>
      <c r="J105" s="38">
        <f>ccon!J$2</f>
        <v>362.04053000000039</v>
      </c>
      <c r="K105" s="38">
        <f>ccon!K$2</f>
        <v>366.54810000000043</v>
      </c>
      <c r="L105" s="38">
        <f>ccon!L$2</f>
        <v>371.78045000000003</v>
      </c>
      <c r="M105" s="38">
        <f>ccon!M$2</f>
        <v>371.9770934533733</v>
      </c>
      <c r="N105" s="38">
        <f>ccon!N$2</f>
        <v>368.01623776726728</v>
      </c>
      <c r="O105" s="38">
        <f>ccon!O$2</f>
        <v>367.00201631642574</v>
      </c>
      <c r="P105" s="38">
        <f>ccon!P$2</f>
        <v>370.61031587047898</v>
      </c>
      <c r="Q105" s="38">
        <f>ccon!Q$2</f>
        <v>366.05235440082083</v>
      </c>
      <c r="R105" s="38">
        <f>ccon!R$2</f>
        <v>363.89762083614448</v>
      </c>
    </row>
    <row r="106" spans="1:18" ht="11.25" customHeight="1" x14ac:dyDescent="0.25">
      <c r="A106" s="37" t="s">
        <v>44</v>
      </c>
      <c r="B106" s="29" t="str">
        <f ca="1">HYPERLINK("#"&amp;CELL("address",cnsi!$C$2),"cnsi")</f>
        <v>cnsi</v>
      </c>
      <c r="C106" s="38">
        <f>cnsi!C$2</f>
        <v>1526.3956840824112</v>
      </c>
      <c r="D106" s="38">
        <f>cnsi!D$2</f>
        <v>1612.2788100000002</v>
      </c>
      <c r="E106" s="38">
        <f>cnsi!E$2</f>
        <v>1951.5205600000002</v>
      </c>
      <c r="F106" s="38">
        <f>cnsi!F$2</f>
        <v>1936.1739300000002</v>
      </c>
      <c r="G106" s="38">
        <f>cnsi!G$2</f>
        <v>2006.4793599999998</v>
      </c>
      <c r="H106" s="38">
        <f>cnsi!H$2</f>
        <v>1872.8623836498409</v>
      </c>
      <c r="I106" s="38">
        <f>cnsi!I$2</f>
        <v>2035.8919300000002</v>
      </c>
      <c r="J106" s="38">
        <f>cnsi!J$2</f>
        <v>311.71368000000001</v>
      </c>
      <c r="K106" s="38">
        <f>cnsi!K$2</f>
        <v>304.08830999999998</v>
      </c>
      <c r="L106" s="38">
        <f>cnsi!L$2</f>
        <v>177.20354999999998</v>
      </c>
      <c r="M106" s="38">
        <f>cnsi!M$2</f>
        <v>337.41631753958313</v>
      </c>
      <c r="N106" s="38">
        <f>cnsi!N$2</f>
        <v>191.86188633386223</v>
      </c>
      <c r="O106" s="38">
        <f>cnsi!O$2</f>
        <v>218.35026994709145</v>
      </c>
      <c r="P106" s="38">
        <f>cnsi!P$2</f>
        <v>182.5798811656307</v>
      </c>
      <c r="Q106" s="38">
        <f>cnsi!Q$2</f>
        <v>221.98252839261335</v>
      </c>
      <c r="R106" s="38">
        <f>cnsi!R$2</f>
        <v>223.50906616301347</v>
      </c>
    </row>
    <row r="107" spans="1:18" ht="11.25" customHeight="1" x14ac:dyDescent="0.25">
      <c r="A107" s="35" t="s">
        <v>43</v>
      </c>
      <c r="B107" s="29" t="str">
        <f ca="1">HYPERLINK("#"&amp;CELL("address",CDM!$C$2),"CDM")</f>
        <v>CDM</v>
      </c>
      <c r="C107" s="36">
        <f>CDM!C$2</f>
        <v>7836.5676175026665</v>
      </c>
      <c r="D107" s="36">
        <f>CDM!D$2</f>
        <v>8585.9596679974475</v>
      </c>
      <c r="E107" s="36">
        <f>CDM!E$2</f>
        <v>8713.0866635161947</v>
      </c>
      <c r="F107" s="36">
        <f>CDM!F$2</f>
        <v>8955.5448623927441</v>
      </c>
      <c r="G107" s="36">
        <f>CDM!G$2</f>
        <v>8726.4887295384451</v>
      </c>
      <c r="H107" s="36">
        <f>CDM!H$2</f>
        <v>8663.4478977137223</v>
      </c>
      <c r="I107" s="36">
        <f>CDM!I$2</f>
        <v>8795.311087520502</v>
      </c>
      <c r="J107" s="36">
        <f>CDM!J$2</f>
        <v>8989.0899109266702</v>
      </c>
      <c r="K107" s="36">
        <f>CDM!K$2</f>
        <v>8859.3449765245914</v>
      </c>
      <c r="L107" s="36">
        <f>CDM!L$2</f>
        <v>9332.5611871109431</v>
      </c>
      <c r="M107" s="36">
        <f>CDM!M$2</f>
        <v>10064.142589279807</v>
      </c>
      <c r="N107" s="36">
        <f>CDM!N$2</f>
        <v>8937.7291633920522</v>
      </c>
      <c r="O107" s="36">
        <f>CDM!O$2</f>
        <v>9540.1876789552152</v>
      </c>
      <c r="P107" s="36">
        <f>CDM!P$2</f>
        <v>9073.6552015645284</v>
      </c>
      <c r="Q107" s="36">
        <f>CDM!Q$2</f>
        <v>9048.5848402151751</v>
      </c>
      <c r="R107" s="36">
        <f>CDM!R$2</f>
        <v>8691.5540515502798</v>
      </c>
    </row>
    <row r="108" spans="1:18" ht="11.25" customHeight="1" x14ac:dyDescent="0.25">
      <c r="A108" s="37" t="s">
        <v>42</v>
      </c>
      <c r="B108" s="29" t="str">
        <f ca="1">HYPERLINK("#"&amp;CELL("address",cres!$C$2),"cres")</f>
        <v>cres</v>
      </c>
      <c r="C108" s="38">
        <f>cres!C$2</f>
        <v>4629.1627939743494</v>
      </c>
      <c r="D108" s="38">
        <f>cres!D$2</f>
        <v>5168.7828399999999</v>
      </c>
      <c r="E108" s="38">
        <f>cres!E$2</f>
        <v>5194.0328599999993</v>
      </c>
      <c r="F108" s="38">
        <f>cres!F$2</f>
        <v>5444.2064300000002</v>
      </c>
      <c r="G108" s="38">
        <f>cres!G$2</f>
        <v>5218.5416099999993</v>
      </c>
      <c r="H108" s="38">
        <f>cres!H$2</f>
        <v>5163.8180415655124</v>
      </c>
      <c r="I108" s="38">
        <f>cres!I$2</f>
        <v>5218.7582299999995</v>
      </c>
      <c r="J108" s="38">
        <f>cres!J$2</f>
        <v>5258.4320600000001</v>
      </c>
      <c r="K108" s="38">
        <f>cres!K$2</f>
        <v>5178.4839499999998</v>
      </c>
      <c r="L108" s="38">
        <f>cres!L$2</f>
        <v>5412.7332299999998</v>
      </c>
      <c r="M108" s="38">
        <f>cres!M$2</f>
        <v>5929.5263687744464</v>
      </c>
      <c r="N108" s="38">
        <f>cres!N$2</f>
        <v>5193.0859569118202</v>
      </c>
      <c r="O108" s="38">
        <f>cres!O$2</f>
        <v>5550.8036946331194</v>
      </c>
      <c r="P108" s="38">
        <f>cres!P$2</f>
        <v>5230.1661342319139</v>
      </c>
      <c r="Q108" s="38">
        <f>cres!Q$2</f>
        <v>5182.6262023762556</v>
      </c>
      <c r="R108" s="38">
        <f>cres!R$2</f>
        <v>5014.822496437695</v>
      </c>
    </row>
    <row r="109" spans="1:18" ht="11.25" customHeight="1" x14ac:dyDescent="0.25">
      <c r="A109" s="40" t="s">
        <v>41</v>
      </c>
      <c r="B109" s="29" t="str">
        <f ca="1">HYPERLINK("#"&amp;CELL("address",cressh!$C$2),"cressh")</f>
        <v>cressh</v>
      </c>
      <c r="C109" s="32">
        <f>cressh!C$2</f>
        <v>3372.6319925662647</v>
      </c>
      <c r="D109" s="32">
        <f>cressh!D$2</f>
        <v>3876.1244758558259</v>
      </c>
      <c r="E109" s="32">
        <f>cressh!E$2</f>
        <v>3867.1551040308013</v>
      </c>
      <c r="F109" s="32">
        <f>cressh!F$2</f>
        <v>4082.7675254971937</v>
      </c>
      <c r="G109" s="32">
        <f>cressh!G$2</f>
        <v>3820.0330844029895</v>
      </c>
      <c r="H109" s="32">
        <f>cressh!H$2</f>
        <v>3737.7781828066804</v>
      </c>
      <c r="I109" s="32">
        <f>cressh!I$2</f>
        <v>3764.4629541941281</v>
      </c>
      <c r="J109" s="32">
        <f>cressh!J$2</f>
        <v>3774.3950844794499</v>
      </c>
      <c r="K109" s="32">
        <f>cressh!K$2</f>
        <v>3653.5552619813061</v>
      </c>
      <c r="L109" s="32">
        <f>cressh!L$2</f>
        <v>3842.3696603602043</v>
      </c>
      <c r="M109" s="32">
        <f>cressh!M$2</f>
        <v>4317.7203114438071</v>
      </c>
      <c r="N109" s="32">
        <f>cressh!N$2</f>
        <v>3573.6819873959248</v>
      </c>
      <c r="O109" s="32">
        <f>cressh!O$2</f>
        <v>3907.2239669616674</v>
      </c>
      <c r="P109" s="32">
        <f>cressh!P$2</f>
        <v>3597.893583653482</v>
      </c>
      <c r="Q109" s="32">
        <f>cressh!Q$2</f>
        <v>3564.7540432962337</v>
      </c>
      <c r="R109" s="32">
        <f>cressh!R$2</f>
        <v>3414.8235152959255</v>
      </c>
    </row>
    <row r="110" spans="1:18" ht="11.25" customHeight="1" x14ac:dyDescent="0.25">
      <c r="A110" s="40" t="s">
        <v>40</v>
      </c>
      <c r="B110" s="29" t="str">
        <f ca="1">HYPERLINK("#"&amp;CELL("address",cressc!$C$2),"cressc")</f>
        <v>cressc</v>
      </c>
      <c r="C110" s="32">
        <f>cressc!C$2</f>
        <v>5.2106799442576479</v>
      </c>
      <c r="D110" s="32">
        <f>cressc!D$2</f>
        <v>5.4493691112818059</v>
      </c>
      <c r="E110" s="32">
        <f>cressc!E$2</f>
        <v>5.6891030186435954</v>
      </c>
      <c r="F110" s="32">
        <f>cressc!F$2</f>
        <v>5.8477317901393722</v>
      </c>
      <c r="G110" s="32">
        <f>cressc!G$2</f>
        <v>6.0024215493255255</v>
      </c>
      <c r="H110" s="32">
        <f>cressc!H$2</f>
        <v>6.1925360323965757</v>
      </c>
      <c r="I110" s="32">
        <f>cressc!I$2</f>
        <v>6.4419514930753454</v>
      </c>
      <c r="J110" s="32">
        <f>cressc!J$2</f>
        <v>6.7070214854901842</v>
      </c>
      <c r="K110" s="32">
        <f>cressc!K$2</f>
        <v>6.954056790904354</v>
      </c>
      <c r="L110" s="32">
        <f>cressc!L$2</f>
        <v>6.9762268827464382</v>
      </c>
      <c r="M110" s="32">
        <f>cressc!M$2</f>
        <v>7.1708663667487915</v>
      </c>
      <c r="N110" s="32">
        <f>cressc!N$2</f>
        <v>7.4596707610801589</v>
      </c>
      <c r="O110" s="32">
        <f>cressc!O$2</f>
        <v>7.5172028067195216</v>
      </c>
      <c r="P110" s="32">
        <f>cressc!P$2</f>
        <v>7.7609740374301994</v>
      </c>
      <c r="Q110" s="32">
        <f>cressc!Q$2</f>
        <v>7.601985710923401</v>
      </c>
      <c r="R110" s="32">
        <f>cressc!R$2</f>
        <v>7.6811621119520916</v>
      </c>
    </row>
    <row r="111" spans="1:18" ht="11.25" customHeight="1" x14ac:dyDescent="0.25">
      <c r="A111" s="40" t="s">
        <v>39</v>
      </c>
      <c r="B111" s="29" t="str">
        <f ca="1">HYPERLINK("#"&amp;CELL("address",creswh!$C$2),"creswh")</f>
        <v>creswh</v>
      </c>
      <c r="C111" s="32">
        <f>creswh!C$2</f>
        <v>686.29523489586154</v>
      </c>
      <c r="D111" s="32">
        <f>creswh!D$2</f>
        <v>690.3102724723035</v>
      </c>
      <c r="E111" s="32">
        <f>creswh!E$2</f>
        <v>695.37255201016387</v>
      </c>
      <c r="F111" s="32">
        <f>creswh!F$2</f>
        <v>701.85343700149144</v>
      </c>
      <c r="G111" s="32">
        <f>creswh!G$2</f>
        <v>707.76169487575021</v>
      </c>
      <c r="H111" s="32">
        <f>creswh!H$2</f>
        <v>712.46890932442443</v>
      </c>
      <c r="I111" s="32">
        <f>creswh!I$2</f>
        <v>714.54946121571061</v>
      </c>
      <c r="J111" s="32">
        <f>creswh!J$2</f>
        <v>716.62298717637896</v>
      </c>
      <c r="K111" s="32">
        <f>creswh!K$2</f>
        <v>726.30695020209771</v>
      </c>
      <c r="L111" s="32">
        <f>creswh!L$2</f>
        <v>741.69206098053212</v>
      </c>
      <c r="M111" s="32">
        <f>creswh!M$2</f>
        <v>754.6372961149109</v>
      </c>
      <c r="N111" s="32">
        <f>creswh!N$2</f>
        <v>759.01936622545622</v>
      </c>
      <c r="O111" s="32">
        <f>creswh!O$2</f>
        <v>776.4557367425291</v>
      </c>
      <c r="P111" s="32">
        <f>creswh!P$2</f>
        <v>778.03275330047154</v>
      </c>
      <c r="Q111" s="32">
        <f>creswh!Q$2</f>
        <v>779.69115779807771</v>
      </c>
      <c r="R111" s="32">
        <f>creswh!R$2</f>
        <v>775.57307424700912</v>
      </c>
    </row>
    <row r="112" spans="1:18" ht="11.25" customHeight="1" x14ac:dyDescent="0.25">
      <c r="A112" s="40" t="s">
        <v>38</v>
      </c>
      <c r="B112" s="29" t="str">
        <f ca="1">HYPERLINK("#"&amp;CELL("address",cresco!$C$2),"cresco")</f>
        <v>cresco</v>
      </c>
      <c r="C112" s="32">
        <f>cresco!C$2</f>
        <v>171.94194552605254</v>
      </c>
      <c r="D112" s="32">
        <f>cresco!D$2</f>
        <v>173.66023909815058</v>
      </c>
      <c r="E112" s="32">
        <f>cresco!E$2</f>
        <v>177.28289309699062</v>
      </c>
      <c r="F112" s="32">
        <f>cresco!F$2</f>
        <v>181.25093019609639</v>
      </c>
      <c r="G112" s="32">
        <f>cresco!G$2</f>
        <v>184.71272638561462</v>
      </c>
      <c r="H112" s="32">
        <f>cresco!H$2</f>
        <v>189.89516406745361</v>
      </c>
      <c r="I112" s="32">
        <f>cresco!I$2</f>
        <v>194.47004225211074</v>
      </c>
      <c r="J112" s="32">
        <f>cresco!J$2</f>
        <v>196.04220798816979</v>
      </c>
      <c r="K112" s="32">
        <f>cresco!K$2</f>
        <v>202.77225609896857</v>
      </c>
      <c r="L112" s="32">
        <f>cresco!L$2</f>
        <v>218.7646233448589</v>
      </c>
      <c r="M112" s="32">
        <f>cresco!M$2</f>
        <v>233.44051404691282</v>
      </c>
      <c r="N112" s="32">
        <f>cresco!N$2</f>
        <v>237.20627018365235</v>
      </c>
      <c r="O112" s="32">
        <f>cresco!O$2</f>
        <v>251.50520266833826</v>
      </c>
      <c r="P112" s="32">
        <f>cresco!P$2</f>
        <v>252.75681699812753</v>
      </c>
      <c r="Q112" s="32">
        <f>cresco!Q$2</f>
        <v>253.59680281989662</v>
      </c>
      <c r="R112" s="32">
        <f>cresco!R$2</f>
        <v>254.14869155025701</v>
      </c>
    </row>
    <row r="113" spans="1:18" ht="11.25" customHeight="1" x14ac:dyDescent="0.25">
      <c r="A113" s="40" t="s">
        <v>37</v>
      </c>
      <c r="B113" s="29" t="str">
        <f ca="1">HYPERLINK("#"&amp;CELL("address",cresrf!$C$2),"cresrf")</f>
        <v>cresrf</v>
      </c>
      <c r="C113" s="32">
        <f>cresrf!C$2</f>
        <v>84.544289242364684</v>
      </c>
      <c r="D113" s="32">
        <f>cresrf!D$2</f>
        <v>91.967437838586108</v>
      </c>
      <c r="E113" s="32">
        <f>cresrf!E$2</f>
        <v>97.984066557981009</v>
      </c>
      <c r="F113" s="32">
        <f>cresrf!F$2</f>
        <v>104.19719305765165</v>
      </c>
      <c r="G113" s="32">
        <f>cresrf!G$2</f>
        <v>108.51177277417909</v>
      </c>
      <c r="H113" s="32">
        <f>cresrf!H$2</f>
        <v>109.6100046710547</v>
      </c>
      <c r="I113" s="32">
        <f>cresrf!I$2</f>
        <v>111.20245305152727</v>
      </c>
      <c r="J113" s="32">
        <f>cresrf!J$2</f>
        <v>113.34699173676682</v>
      </c>
      <c r="K113" s="32">
        <f>cresrf!K$2</f>
        <v>114.06695559159679</v>
      </c>
      <c r="L113" s="32">
        <f>cresrf!L$2</f>
        <v>115.15196614006811</v>
      </c>
      <c r="M113" s="32">
        <f>cresrf!M$2</f>
        <v>115.44487098980467</v>
      </c>
      <c r="N113" s="32">
        <f>cresrf!N$2</f>
        <v>115.24436550831133</v>
      </c>
      <c r="O113" s="32">
        <f>cresrf!O$2</f>
        <v>115.16162121097051</v>
      </c>
      <c r="P113" s="32">
        <f>cresrf!P$2</f>
        <v>114.96056723803316</v>
      </c>
      <c r="Q113" s="32">
        <f>cresrf!Q$2</f>
        <v>114.91177071330266</v>
      </c>
      <c r="R113" s="32">
        <f>cresrf!R$2</f>
        <v>115.77684001088515</v>
      </c>
    </row>
    <row r="114" spans="1:18" ht="11.25" customHeight="1" x14ac:dyDescent="0.25">
      <c r="A114" s="40" t="s">
        <v>36</v>
      </c>
      <c r="B114" s="29" t="str">
        <f ca="1">HYPERLINK("#"&amp;CELL("address",creswm!$C$2),"creswm")</f>
        <v>creswm</v>
      </c>
      <c r="C114" s="32">
        <f>creswm!C$2</f>
        <v>31.913643304526932</v>
      </c>
      <c r="D114" s="32">
        <f>creswm!D$2</f>
        <v>33.018491867013388</v>
      </c>
      <c r="E114" s="32">
        <f>creswm!E$2</f>
        <v>32.91908993969556</v>
      </c>
      <c r="F114" s="32">
        <f>creswm!F$2</f>
        <v>32.923114086119142</v>
      </c>
      <c r="G114" s="32">
        <f>creswm!G$2</f>
        <v>33.503117849594318</v>
      </c>
      <c r="H114" s="32">
        <f>creswm!H$2</f>
        <v>34.364224090395531</v>
      </c>
      <c r="I114" s="32">
        <f>creswm!I$2</f>
        <v>34.678233638861656</v>
      </c>
      <c r="J114" s="32">
        <f>creswm!J$2</f>
        <v>35.814806416245084</v>
      </c>
      <c r="K114" s="32">
        <f>creswm!K$2</f>
        <v>36.870222517349426</v>
      </c>
      <c r="L114" s="32">
        <f>creswm!L$2</f>
        <v>37.278783938628116</v>
      </c>
      <c r="M114" s="32">
        <f>creswm!M$2</f>
        <v>37.846354930371433</v>
      </c>
      <c r="N114" s="32">
        <f>creswm!N$2</f>
        <v>38.408627323659339</v>
      </c>
      <c r="O114" s="32">
        <f>creswm!O$2</f>
        <v>38.470639489085428</v>
      </c>
      <c r="P114" s="32">
        <f>creswm!P$2</f>
        <v>38.812525661613755</v>
      </c>
      <c r="Q114" s="32">
        <f>creswm!Q$2</f>
        <v>39.238211809518724</v>
      </c>
      <c r="R114" s="32">
        <f>creswm!R$2</f>
        <v>39.19352755138361</v>
      </c>
    </row>
    <row r="115" spans="1:18" ht="11.25" customHeight="1" x14ac:dyDescent="0.25">
      <c r="A115" s="40" t="s">
        <v>35</v>
      </c>
      <c r="B115" s="29" t="str">
        <f ca="1">HYPERLINK("#"&amp;CELL("address",cresdr!$C$2),"cresdr")</f>
        <v>cresdr</v>
      </c>
      <c r="C115" s="32">
        <f>cresdr!C$2</f>
        <v>25.891333763740739</v>
      </c>
      <c r="D115" s="32">
        <f>cresdr!D$2</f>
        <v>27.981400254782283</v>
      </c>
      <c r="E115" s="32">
        <f>cresdr!E$2</f>
        <v>30.098933559760113</v>
      </c>
      <c r="F115" s="32">
        <f>cresdr!F$2</f>
        <v>32.291130525746908</v>
      </c>
      <c r="G115" s="32">
        <f>cresdr!G$2</f>
        <v>35.801725390735882</v>
      </c>
      <c r="H115" s="32">
        <f>cresdr!H$2</f>
        <v>38.785093225865076</v>
      </c>
      <c r="I115" s="32">
        <f>cresdr!I$2</f>
        <v>42.285983786253077</v>
      </c>
      <c r="J115" s="32">
        <f>cresdr!J$2</f>
        <v>46.513397877202102</v>
      </c>
      <c r="K115" s="32">
        <f>cresdr!K$2</f>
        <v>50.424694574163048</v>
      </c>
      <c r="L115" s="32">
        <f>cresdr!L$2</f>
        <v>54.330632991486077</v>
      </c>
      <c r="M115" s="32">
        <f>cresdr!M$2</f>
        <v>57.899926248519314</v>
      </c>
      <c r="N115" s="32">
        <f>cresdr!N$2</f>
        <v>58.639644058095577</v>
      </c>
      <c r="O115" s="32">
        <f>cresdr!O$2</f>
        <v>59.103445357631855</v>
      </c>
      <c r="P115" s="32">
        <f>cresdr!P$2</f>
        <v>59.633119112156479</v>
      </c>
      <c r="Q115" s="32">
        <f>cresdr!Q$2</f>
        <v>60.188093092842429</v>
      </c>
      <c r="R115" s="32">
        <f>cresdr!R$2</f>
        <v>60.745878886247858</v>
      </c>
    </row>
    <row r="116" spans="1:18" ht="11.25" customHeight="1" x14ac:dyDescent="0.25">
      <c r="A116" s="40" t="s">
        <v>34</v>
      </c>
      <c r="B116" s="29" t="str">
        <f ca="1">HYPERLINK("#"&amp;CELL("address",cresdw!$C$2),"cresdw")</f>
        <v>cresdw</v>
      </c>
      <c r="C116" s="32">
        <f>cresdw!C$2</f>
        <v>17.766636455371042</v>
      </c>
      <c r="D116" s="32">
        <f>cresdw!D$2</f>
        <v>18.518638680410724</v>
      </c>
      <c r="E116" s="32">
        <f>cresdw!E$2</f>
        <v>19.569549334718364</v>
      </c>
      <c r="F116" s="32">
        <f>cresdw!F$2</f>
        <v>20.831083756164677</v>
      </c>
      <c r="G116" s="32">
        <f>cresdw!G$2</f>
        <v>22.592843198685046</v>
      </c>
      <c r="H116" s="32">
        <f>cresdw!H$2</f>
        <v>24.162778963147229</v>
      </c>
      <c r="I116" s="32">
        <f>cresdw!I$2</f>
        <v>25.98339643054268</v>
      </c>
      <c r="J116" s="32">
        <f>cresdw!J$2</f>
        <v>27.810484793887969</v>
      </c>
      <c r="K116" s="32">
        <f>cresdw!K$2</f>
        <v>30.103021276944744</v>
      </c>
      <c r="L116" s="32">
        <f>cresdw!L$2</f>
        <v>31.802413040928194</v>
      </c>
      <c r="M116" s="32">
        <f>cresdw!M$2</f>
        <v>32.962208340408914</v>
      </c>
      <c r="N116" s="32">
        <f>cresdw!N$2</f>
        <v>33.695310262164043</v>
      </c>
      <c r="O116" s="32">
        <f>cresdw!O$2</f>
        <v>34.572032536986846</v>
      </c>
      <c r="P116" s="32">
        <f>cresdw!P$2</f>
        <v>35.427734967080653</v>
      </c>
      <c r="Q116" s="32">
        <f>cresdw!Q$2</f>
        <v>35.952037998943126</v>
      </c>
      <c r="R116" s="32">
        <f>cresdw!R$2</f>
        <v>36.807638702880965</v>
      </c>
    </row>
    <row r="117" spans="1:18" ht="11.25" customHeight="1" x14ac:dyDescent="0.25">
      <c r="A117" s="40" t="s">
        <v>33</v>
      </c>
      <c r="B117" s="29" t="str">
        <f ca="1">HYPERLINK("#"&amp;CELL("address",crestv!$C$2),"crestv")</f>
        <v>crestv</v>
      </c>
      <c r="C117" s="32">
        <f>crestv!C$2</f>
        <v>63.617081673750377</v>
      </c>
      <c r="D117" s="32">
        <f>crestv!D$2</f>
        <v>76.283166862060639</v>
      </c>
      <c r="E117" s="32">
        <f>crestv!E$2</f>
        <v>87.749952731804413</v>
      </c>
      <c r="F117" s="32">
        <f>crestv!F$2</f>
        <v>97.166194472444275</v>
      </c>
      <c r="G117" s="32">
        <f>crestv!G$2</f>
        <v>109.81112916893333</v>
      </c>
      <c r="H117" s="32">
        <f>crestv!H$2</f>
        <v>118.93496107085375</v>
      </c>
      <c r="I117" s="32">
        <f>crestv!I$2</f>
        <v>130.42575760273934</v>
      </c>
      <c r="J117" s="32">
        <f>crestv!J$2</f>
        <v>144.44971748802865</v>
      </c>
      <c r="K117" s="32">
        <f>crestv!K$2</f>
        <v>157.93885724054348</v>
      </c>
      <c r="L117" s="32">
        <f>crestv!L$2</f>
        <v>165.62237799452589</v>
      </c>
      <c r="M117" s="32">
        <f>crestv!M$2</f>
        <v>175.76372322376361</v>
      </c>
      <c r="N117" s="32">
        <f>crestv!N$2</f>
        <v>179.15770158793006</v>
      </c>
      <c r="O117" s="32">
        <f>crestv!O$2</f>
        <v>182.00170068349513</v>
      </c>
      <c r="P117" s="32">
        <f>crestv!P$2</f>
        <v>180.25652207240151</v>
      </c>
      <c r="Q117" s="32">
        <f>crestv!Q$2</f>
        <v>176.93305224337007</v>
      </c>
      <c r="R117" s="32">
        <f>crestv!R$2</f>
        <v>173.78817197881364</v>
      </c>
    </row>
    <row r="118" spans="1:18" ht="11.25" customHeight="1" x14ac:dyDescent="0.25">
      <c r="A118" s="40" t="s">
        <v>32</v>
      </c>
      <c r="B118" s="29" t="str">
        <f ca="1">HYPERLINK("#"&amp;CELL("address",cresit!$C$2),"cresit")</f>
        <v>cresit</v>
      </c>
      <c r="C118" s="32">
        <f>cresit!C$2</f>
        <v>21.47477121477673</v>
      </c>
      <c r="D118" s="32">
        <f>cresit!D$2</f>
        <v>22.511746348778217</v>
      </c>
      <c r="E118" s="32">
        <f>cresit!E$2</f>
        <v>23.513588393989782</v>
      </c>
      <c r="F118" s="32">
        <f>cresit!F$2</f>
        <v>24.958865535846435</v>
      </c>
      <c r="G118" s="32">
        <f>cresit!G$2</f>
        <v>26.613740627654622</v>
      </c>
      <c r="H118" s="32">
        <f>cresit!H$2</f>
        <v>27.996188373283292</v>
      </c>
      <c r="I118" s="32">
        <f>cresit!I$2</f>
        <v>30.313928586730693</v>
      </c>
      <c r="J118" s="32">
        <f>cresit!J$2</f>
        <v>32.234362498944328</v>
      </c>
      <c r="K118" s="32">
        <f>cresit!K$2</f>
        <v>34.431025811826117</v>
      </c>
      <c r="L118" s="32">
        <f>cresit!L$2</f>
        <v>36.034421164304227</v>
      </c>
      <c r="M118" s="32">
        <f>cresit!M$2</f>
        <v>37.676331024090899</v>
      </c>
      <c r="N118" s="32">
        <f>cresit!N$2</f>
        <v>38.341993084175158</v>
      </c>
      <c r="O118" s="32">
        <f>cresit!O$2</f>
        <v>39.04876599978158</v>
      </c>
      <c r="P118" s="32">
        <f>cresit!P$2</f>
        <v>39.416985804625476</v>
      </c>
      <c r="Q118" s="32">
        <f>cresit!Q$2</f>
        <v>38.924517468040975</v>
      </c>
      <c r="R118" s="32">
        <f>cresit!R$2</f>
        <v>38.090864909263793</v>
      </c>
    </row>
    <row r="119" spans="1:18" ht="11.25" customHeight="1" x14ac:dyDescent="0.25">
      <c r="A119" s="40" t="s">
        <v>31</v>
      </c>
      <c r="B119" s="29" t="str">
        <f ca="1">HYPERLINK("#"&amp;CELL("address",cresli!$C$2),"cresli")</f>
        <v>cresli</v>
      </c>
      <c r="C119" s="32">
        <f>cresli!C$2</f>
        <v>108.42209997751131</v>
      </c>
      <c r="D119" s="32">
        <f>cresli!D$2</f>
        <v>109.05470751999174</v>
      </c>
      <c r="E119" s="32">
        <f>cresli!E$2</f>
        <v>109.42588113477409</v>
      </c>
      <c r="F119" s="32">
        <f>cresli!F$2</f>
        <v>109.92801293133141</v>
      </c>
      <c r="G119" s="32">
        <f>cresli!G$2</f>
        <v>110.52249524736409</v>
      </c>
      <c r="H119" s="32">
        <f>cresli!H$2</f>
        <v>109.69828372185027</v>
      </c>
      <c r="I119" s="32">
        <f>cresli!I$2</f>
        <v>109.09462116857257</v>
      </c>
      <c r="J119" s="32">
        <f>cresli!J$2</f>
        <v>108.64754907220959</v>
      </c>
      <c r="K119" s="32">
        <f>cresli!K$2</f>
        <v>108.20525402881188</v>
      </c>
      <c r="L119" s="32">
        <f>cresli!L$2</f>
        <v>105.4260556637592</v>
      </c>
      <c r="M119" s="32">
        <f>cresli!M$2</f>
        <v>100.89487510760493</v>
      </c>
      <c r="N119" s="32">
        <f>cresli!N$2</f>
        <v>93.683047355456836</v>
      </c>
      <c r="O119" s="32">
        <f>cresli!O$2</f>
        <v>81.171768158697901</v>
      </c>
      <c r="P119" s="32">
        <f>cresli!P$2</f>
        <v>66.583939787763228</v>
      </c>
      <c r="Q119" s="32">
        <f>cresli!Q$2</f>
        <v>52.59753023388199</v>
      </c>
      <c r="R119" s="32">
        <f>cresli!R$2</f>
        <v>40.418854003495518</v>
      </c>
    </row>
    <row r="120" spans="1:18" ht="11.25" customHeight="1" x14ac:dyDescent="0.25">
      <c r="A120" s="40" t="s">
        <v>30</v>
      </c>
      <c r="B120" s="29" t="str">
        <f ca="1">HYPERLINK("#"&amp;CELL("address",cresoa!$C$2),"cresoa")</f>
        <v>cresoa</v>
      </c>
      <c r="C120" s="32">
        <f>cresoa!C$2</f>
        <v>39.453085409870951</v>
      </c>
      <c r="D120" s="32">
        <f>cresoa!D$2</f>
        <v>43.90289409081516</v>
      </c>
      <c r="E120" s="32">
        <f>cresoa!E$2</f>
        <v>47.272146190677198</v>
      </c>
      <c r="F120" s="32">
        <f>cresoa!F$2</f>
        <v>50.191211149774674</v>
      </c>
      <c r="G120" s="32">
        <f>cresoa!G$2</f>
        <v>52.674858529172852</v>
      </c>
      <c r="H120" s="32">
        <f>cresoa!H$2</f>
        <v>53.931715218107385</v>
      </c>
      <c r="I120" s="32">
        <f>cresoa!I$2</f>
        <v>54.849446579747791</v>
      </c>
      <c r="J120" s="32">
        <f>cresoa!J$2</f>
        <v>55.847448987225974</v>
      </c>
      <c r="K120" s="32">
        <f>cresoa!K$2</f>
        <v>56.855393885487338</v>
      </c>
      <c r="L120" s="32">
        <f>cresoa!L$2</f>
        <v>57.28400749795783</v>
      </c>
      <c r="M120" s="32">
        <f>cresoa!M$2</f>
        <v>58.069090937503034</v>
      </c>
      <c r="N120" s="32">
        <f>cresoa!N$2</f>
        <v>58.547973165913781</v>
      </c>
      <c r="O120" s="32">
        <f>cresoa!O$2</f>
        <v>58.571612017215188</v>
      </c>
      <c r="P120" s="32">
        <f>cresoa!P$2</f>
        <v>58.630611598727874</v>
      </c>
      <c r="Q120" s="32">
        <f>cresoa!Q$2</f>
        <v>58.236999191224427</v>
      </c>
      <c r="R120" s="32">
        <f>cresoa!R$2</f>
        <v>57.774277189580914</v>
      </c>
    </row>
    <row r="121" spans="1:18" ht="11.25" customHeight="1" x14ac:dyDescent="0.25">
      <c r="A121" s="37" t="s">
        <v>29</v>
      </c>
      <c r="B121" s="29" t="str">
        <f ca="1">HYPERLINK("#"&amp;CELL("address",cser!$C$2),"cser")</f>
        <v>cser</v>
      </c>
      <c r="C121" s="38">
        <f>cser!C$2</f>
        <v>2323.9193896304823</v>
      </c>
      <c r="D121" s="38">
        <f>cser!D$2</f>
        <v>2521.2156579974471</v>
      </c>
      <c r="E121" s="38">
        <f>cser!E$2</f>
        <v>2593.5108435161947</v>
      </c>
      <c r="F121" s="38">
        <f>cser!F$2</f>
        <v>2608.2186423927442</v>
      </c>
      <c r="G121" s="38">
        <f>cser!G$2</f>
        <v>2620.9567895384457</v>
      </c>
      <c r="H121" s="38">
        <f>cser!H$2</f>
        <v>2618.3458949614801</v>
      </c>
      <c r="I121" s="38">
        <f>cser!I$2</f>
        <v>2676.9030575205024</v>
      </c>
      <c r="J121" s="38">
        <f>cser!J$2</f>
        <v>2803.8012909266695</v>
      </c>
      <c r="K121" s="38">
        <f>cser!K$2</f>
        <v>2773.8824765245909</v>
      </c>
      <c r="L121" s="38">
        <f>cser!L$2</f>
        <v>3019.4602971109439</v>
      </c>
      <c r="M121" s="38">
        <f>cser!M$2</f>
        <v>3182.9135394366122</v>
      </c>
      <c r="N121" s="38">
        <f>cser!N$2</f>
        <v>2878.8193356513739</v>
      </c>
      <c r="O121" s="38">
        <f>cser!O$2</f>
        <v>3061.9901471560006</v>
      </c>
      <c r="P121" s="38">
        <f>cser!P$2</f>
        <v>2927.5712117775483</v>
      </c>
      <c r="Q121" s="38">
        <f>cser!Q$2</f>
        <v>3000.3531427706357</v>
      </c>
      <c r="R121" s="38">
        <f>cser!R$2</f>
        <v>2842.4259475390186</v>
      </c>
    </row>
    <row r="122" spans="1:18" ht="11.25" customHeight="1" x14ac:dyDescent="0.25">
      <c r="A122" s="40" t="s">
        <v>28</v>
      </c>
      <c r="B122" s="29" t="str">
        <f ca="1">HYPERLINK("#"&amp;CELL("address",csersh!$C$2),"csersh")</f>
        <v>csersh</v>
      </c>
      <c r="C122" s="32">
        <f>csersh!C$2</f>
        <v>1396.2040071203578</v>
      </c>
      <c r="D122" s="32">
        <f>csersh!D$2</f>
        <v>1575.5055742021584</v>
      </c>
      <c r="E122" s="32">
        <f>csersh!E$2</f>
        <v>1632.8332320561587</v>
      </c>
      <c r="F122" s="32">
        <f>csersh!F$2</f>
        <v>1635.4975026159266</v>
      </c>
      <c r="G122" s="32">
        <f>csersh!G$2</f>
        <v>1631.4046031055814</v>
      </c>
      <c r="H122" s="32">
        <f>csersh!H$2</f>
        <v>1606.6102290446236</v>
      </c>
      <c r="I122" s="32">
        <f>csersh!I$2</f>
        <v>1642.143283034258</v>
      </c>
      <c r="J122" s="32">
        <f>csersh!J$2</f>
        <v>1744.8527254014627</v>
      </c>
      <c r="K122" s="32">
        <f>csersh!K$2</f>
        <v>1699.836216337203</v>
      </c>
      <c r="L122" s="32">
        <f>csersh!L$2</f>
        <v>1935.861544541779</v>
      </c>
      <c r="M122" s="32">
        <f>csersh!M$2</f>
        <v>2090.7892581568785</v>
      </c>
      <c r="N122" s="32">
        <f>csersh!N$2</f>
        <v>1782.1355579237456</v>
      </c>
      <c r="O122" s="32">
        <f>csersh!O$2</f>
        <v>1964.4097090371038</v>
      </c>
      <c r="P122" s="32">
        <f>csersh!P$2</f>
        <v>1825.4987463073219</v>
      </c>
      <c r="Q122" s="32">
        <f>csersh!Q$2</f>
        <v>1899.3466610548883</v>
      </c>
      <c r="R122" s="32">
        <f>csersh!R$2</f>
        <v>1736.3489871219872</v>
      </c>
    </row>
    <row r="123" spans="1:18" ht="11.25" customHeight="1" x14ac:dyDescent="0.25">
      <c r="A123" s="40" t="s">
        <v>27</v>
      </c>
      <c r="B123" s="29" t="str">
        <f ca="1">HYPERLINK("#"&amp;CELL("address",csersc!$C$2),"csersc")</f>
        <v>csersc</v>
      </c>
      <c r="C123" s="32">
        <f>csersc!C$2</f>
        <v>12.29641035522393</v>
      </c>
      <c r="D123" s="32">
        <f>csersc!D$2</f>
        <v>12.949196748967267</v>
      </c>
      <c r="E123" s="32">
        <f>csersc!E$2</f>
        <v>13.91513876994893</v>
      </c>
      <c r="F123" s="32">
        <f>csersc!F$2</f>
        <v>14.89585235931337</v>
      </c>
      <c r="G123" s="32">
        <f>csersc!G$2</f>
        <v>16.045098501541318</v>
      </c>
      <c r="H123" s="32">
        <f>csersc!H$2</f>
        <v>17.606191859051648</v>
      </c>
      <c r="I123" s="32">
        <f>csersc!I$2</f>
        <v>19.021872015931294</v>
      </c>
      <c r="J123" s="32">
        <f>csersc!J$2</f>
        <v>20.968150768002602</v>
      </c>
      <c r="K123" s="32">
        <f>csersc!K$2</f>
        <v>22.988850459032129</v>
      </c>
      <c r="L123" s="32">
        <f>csersc!L$2</f>
        <v>23.36420118535942</v>
      </c>
      <c r="M123" s="32">
        <f>csersc!M$2</f>
        <v>24.451921700480728</v>
      </c>
      <c r="N123" s="32">
        <f>csersc!N$2</f>
        <v>24.704421879074889</v>
      </c>
      <c r="O123" s="32">
        <f>csersc!O$2</f>
        <v>24.578620546010793</v>
      </c>
      <c r="P123" s="32">
        <f>csersc!P$2</f>
        <v>24.709266698598622</v>
      </c>
      <c r="Q123" s="32">
        <f>csersc!Q$2</f>
        <v>24.719699707320341</v>
      </c>
      <c r="R123" s="32">
        <f>csersc!R$2</f>
        <v>24.769885640300107</v>
      </c>
    </row>
    <row r="124" spans="1:18" ht="11.25" customHeight="1" x14ac:dyDescent="0.25">
      <c r="A124" s="40" t="s">
        <v>26</v>
      </c>
      <c r="B124" s="29" t="str">
        <f ca="1">HYPERLINK("#"&amp;CELL("address",cserhw!$C$2),"cserhw")</f>
        <v>cserhw</v>
      </c>
      <c r="C124" s="32">
        <f>cserhw!C$2</f>
        <v>199.49738728846089</v>
      </c>
      <c r="D124" s="32">
        <f>cserhw!D$2</f>
        <v>201.04778144016674</v>
      </c>
      <c r="E124" s="32">
        <f>cserhw!E$2</f>
        <v>202.49663072304611</v>
      </c>
      <c r="F124" s="32">
        <f>cserhw!F$2</f>
        <v>203.48517597691074</v>
      </c>
      <c r="G124" s="32">
        <f>cserhw!G$2</f>
        <v>205.54201127413171</v>
      </c>
      <c r="H124" s="32">
        <f>cserhw!H$2</f>
        <v>206.93675081603266</v>
      </c>
      <c r="I124" s="32">
        <f>cserhw!I$2</f>
        <v>209.41223269172738</v>
      </c>
      <c r="J124" s="32">
        <f>cserhw!J$2</f>
        <v>212.09093677437022</v>
      </c>
      <c r="K124" s="32">
        <f>cserhw!K$2</f>
        <v>213.31222620049266</v>
      </c>
      <c r="L124" s="32">
        <f>cserhw!L$2</f>
        <v>214.22994296799567</v>
      </c>
      <c r="M124" s="32">
        <f>cserhw!M$2</f>
        <v>215.36697376659669</v>
      </c>
      <c r="N124" s="32">
        <f>cserhw!N$2</f>
        <v>217.25778427235218</v>
      </c>
      <c r="O124" s="32">
        <f>cserhw!O$2</f>
        <v>217.91262383130089</v>
      </c>
      <c r="P124" s="32">
        <f>cserhw!P$2</f>
        <v>219.58550799565566</v>
      </c>
      <c r="Q124" s="32">
        <f>cserhw!Q$2</f>
        <v>220.1404403663002</v>
      </c>
      <c r="R124" s="32">
        <f>cserhw!R$2</f>
        <v>222.93471297465584</v>
      </c>
    </row>
    <row r="125" spans="1:18" ht="11.25" customHeight="1" x14ac:dyDescent="0.25">
      <c r="A125" s="40" t="s">
        <v>25</v>
      </c>
      <c r="B125" s="29" t="str">
        <f ca="1">HYPERLINK("#"&amp;CELL("address",cserca!$C$2),"cserca")</f>
        <v>cserca</v>
      </c>
      <c r="C125" s="32">
        <f>cserca!C$2</f>
        <v>211.3389192789046</v>
      </c>
      <c r="D125" s="32">
        <f>cserca!D$2</f>
        <v>213.85619079458766</v>
      </c>
      <c r="E125" s="32">
        <f>cserca!E$2</f>
        <v>215.31917768927627</v>
      </c>
      <c r="F125" s="32">
        <f>cserca!F$2</f>
        <v>216.53595341557045</v>
      </c>
      <c r="G125" s="32">
        <f>cserca!G$2</f>
        <v>218.89855783058502</v>
      </c>
      <c r="H125" s="32">
        <f>cserca!H$2</f>
        <v>221.98163777617853</v>
      </c>
      <c r="I125" s="32">
        <f>cserca!I$2</f>
        <v>223.90234613890536</v>
      </c>
      <c r="J125" s="32">
        <f>cserca!J$2</f>
        <v>226.35102683006872</v>
      </c>
      <c r="K125" s="32">
        <f>cserca!K$2</f>
        <v>228.28320507974158</v>
      </c>
      <c r="L125" s="32">
        <f>cserca!L$2</f>
        <v>229.56291356947966</v>
      </c>
      <c r="M125" s="32">
        <f>cserca!M$2</f>
        <v>230.31204159437013</v>
      </c>
      <c r="N125" s="32">
        <f>cserca!N$2</f>
        <v>230.86019588022947</v>
      </c>
      <c r="O125" s="32">
        <f>cserca!O$2</f>
        <v>231.57398145057249</v>
      </c>
      <c r="P125" s="32">
        <f>cserca!P$2</f>
        <v>235.3516308952818</v>
      </c>
      <c r="Q125" s="32">
        <f>cserca!Q$2</f>
        <v>235.55767881001674</v>
      </c>
      <c r="R125" s="32">
        <f>cserca!R$2</f>
        <v>241.50395493052829</v>
      </c>
    </row>
    <row r="126" spans="1:18" ht="11.25" customHeight="1" x14ac:dyDescent="0.25">
      <c r="A126" s="40" t="s">
        <v>24</v>
      </c>
      <c r="B126" s="29" t="str">
        <f ca="1">HYPERLINK("#"&amp;CELL("address",cserve!$C$2),"cserve")</f>
        <v>cserve</v>
      </c>
      <c r="C126" s="32">
        <f>cserve!C$2</f>
        <v>86.341272682229061</v>
      </c>
      <c r="D126" s="32">
        <f>cserve!D$2</f>
        <v>89.294400726787472</v>
      </c>
      <c r="E126" s="32">
        <f>cserve!E$2</f>
        <v>91.822647850125264</v>
      </c>
      <c r="F126" s="32">
        <f>cserve!F$2</f>
        <v>93.401670844049576</v>
      </c>
      <c r="G126" s="32">
        <f>cserve!G$2</f>
        <v>96.228759496014717</v>
      </c>
      <c r="H126" s="32">
        <f>cserve!H$2</f>
        <v>99.200170472797822</v>
      </c>
      <c r="I126" s="32">
        <f>cserve!I$2</f>
        <v>102.90207550509331</v>
      </c>
      <c r="J126" s="32">
        <f>cserve!J$2</f>
        <v>106.37540675446354</v>
      </c>
      <c r="K126" s="32">
        <f>cserve!K$2</f>
        <v>108.3037621147585</v>
      </c>
      <c r="L126" s="32">
        <f>cserve!L$2</f>
        <v>109.6468680876485</v>
      </c>
      <c r="M126" s="32">
        <f>cserve!M$2</f>
        <v>110.75703054479224</v>
      </c>
      <c r="N126" s="32">
        <f>cserve!N$2</f>
        <v>111.41446292232934</v>
      </c>
      <c r="O126" s="32">
        <f>cserve!O$2</f>
        <v>111.22665590466637</v>
      </c>
      <c r="P126" s="32">
        <f>cserve!P$2</f>
        <v>111.31915051164899</v>
      </c>
      <c r="Q126" s="32">
        <f>cserve!Q$2</f>
        <v>111.45182700263229</v>
      </c>
      <c r="R126" s="32">
        <f>cserve!R$2</f>
        <v>111.67445455208323</v>
      </c>
    </row>
    <row r="127" spans="1:18" ht="11.25" customHeight="1" x14ac:dyDescent="0.25">
      <c r="A127" s="40" t="s">
        <v>23</v>
      </c>
      <c r="B127" s="29" t="str">
        <f ca="1">HYPERLINK("#"&amp;CELL("address",csersl!$C$2),"csersl")</f>
        <v>csersl</v>
      </c>
      <c r="C127" s="32">
        <f>csersl!C$2</f>
        <v>88.554320605531572</v>
      </c>
      <c r="D127" s="32">
        <f>csersl!D$2</f>
        <v>88.019950216984824</v>
      </c>
      <c r="E127" s="32">
        <f>csersl!E$2</f>
        <v>87.614269116429142</v>
      </c>
      <c r="F127" s="32">
        <f>csersl!F$2</f>
        <v>87.063605052856218</v>
      </c>
      <c r="G127" s="32">
        <f>csersl!G$2</f>
        <v>86.077310604101243</v>
      </c>
      <c r="H127" s="32">
        <f>csersl!H$2</f>
        <v>86.174404227177959</v>
      </c>
      <c r="I127" s="32">
        <f>csersl!I$2</f>
        <v>86.20514239560984</v>
      </c>
      <c r="J127" s="32">
        <f>csersl!J$2</f>
        <v>86.385213184581062</v>
      </c>
      <c r="K127" s="32">
        <f>csersl!K$2</f>
        <v>86.330082231994396</v>
      </c>
      <c r="L127" s="32">
        <f>csersl!L$2</f>
        <v>86.807855911976574</v>
      </c>
      <c r="M127" s="32">
        <f>csersl!M$2</f>
        <v>87.0847554623858</v>
      </c>
      <c r="N127" s="32">
        <f>csersl!N$2</f>
        <v>87.00108818843222</v>
      </c>
      <c r="O127" s="32">
        <f>csersl!O$2</f>
        <v>86.926844804859854</v>
      </c>
      <c r="P127" s="32">
        <f>csersl!P$2</f>
        <v>86.819666867700803</v>
      </c>
      <c r="Q127" s="32">
        <f>csersl!Q$2</f>
        <v>86.676732909378856</v>
      </c>
      <c r="R127" s="32">
        <f>csersl!R$2</f>
        <v>86.44687634602991</v>
      </c>
    </row>
    <row r="128" spans="1:18" ht="11.25" customHeight="1" x14ac:dyDescent="0.25">
      <c r="A128" s="40" t="s">
        <v>22</v>
      </c>
      <c r="B128" s="29" t="str">
        <f ca="1">HYPERLINK("#"&amp;CELL("address",cserbl!$C$2),"cserbl")</f>
        <v>cserbl</v>
      </c>
      <c r="C128" s="32">
        <f>cserbl!C$2</f>
        <v>190.13409981094432</v>
      </c>
      <c r="D128" s="32">
        <f>cserbl!D$2</f>
        <v>191.75331001129092</v>
      </c>
      <c r="E128" s="32">
        <f>cserbl!E$2</f>
        <v>191.84638298111994</v>
      </c>
      <c r="F128" s="32">
        <f>cserbl!F$2</f>
        <v>189.04978157552125</v>
      </c>
      <c r="G128" s="32">
        <f>cserbl!G$2</f>
        <v>187.09305144694753</v>
      </c>
      <c r="H128" s="32">
        <f>cserbl!H$2</f>
        <v>186.59015723250232</v>
      </c>
      <c r="I128" s="32">
        <f>cserbl!I$2</f>
        <v>187.51805947428932</v>
      </c>
      <c r="J128" s="32">
        <f>cserbl!J$2</f>
        <v>189.16946315018305</v>
      </c>
      <c r="K128" s="32">
        <f>cserbl!K$2</f>
        <v>190.16412717992796</v>
      </c>
      <c r="L128" s="32">
        <f>cserbl!L$2</f>
        <v>191.20763156652882</v>
      </c>
      <c r="M128" s="32">
        <f>cserbl!M$2</f>
        <v>192.34576108364317</v>
      </c>
      <c r="N128" s="32">
        <f>cserbl!N$2</f>
        <v>192.63776039028826</v>
      </c>
      <c r="O128" s="32">
        <f>cserbl!O$2</f>
        <v>192.12466211351526</v>
      </c>
      <c r="P128" s="32">
        <f>cserbl!P$2</f>
        <v>190.09386500486639</v>
      </c>
      <c r="Q128" s="32">
        <f>cserbl!Q$2</f>
        <v>187.97988441466134</v>
      </c>
      <c r="R128" s="32">
        <f>cserbl!R$2</f>
        <v>184.82322953780934</v>
      </c>
    </row>
    <row r="129" spans="1:18" ht="11.25" customHeight="1" x14ac:dyDescent="0.25">
      <c r="A129" s="40" t="s">
        <v>21</v>
      </c>
      <c r="B129" s="29" t="str">
        <f ca="1">HYPERLINK("#"&amp;CELL("address",csercr!$C$2),"csercr")</f>
        <v>csercr</v>
      </c>
      <c r="C129" s="32">
        <f>csercr!C$2</f>
        <v>60.078467899285535</v>
      </c>
      <c r="D129" s="32">
        <f>csercr!D$2</f>
        <v>66.073773266751218</v>
      </c>
      <c r="E129" s="32">
        <f>csercr!E$2</f>
        <v>71.423858444094449</v>
      </c>
      <c r="F129" s="32">
        <f>csercr!F$2</f>
        <v>77.237723359543907</v>
      </c>
      <c r="G129" s="32">
        <f>csercr!G$2</f>
        <v>81.749433967526357</v>
      </c>
      <c r="H129" s="32">
        <f>csercr!H$2</f>
        <v>85.324348790721245</v>
      </c>
      <c r="I129" s="32">
        <f>csercr!I$2</f>
        <v>87.92999880308156</v>
      </c>
      <c r="J129" s="32">
        <f>csercr!J$2</f>
        <v>89.942766138014534</v>
      </c>
      <c r="K129" s="32">
        <f>csercr!K$2</f>
        <v>91.421642677178681</v>
      </c>
      <c r="L129" s="32">
        <f>csercr!L$2</f>
        <v>92.573289972376543</v>
      </c>
      <c r="M129" s="32">
        <f>csercr!M$2</f>
        <v>93.628903061917001</v>
      </c>
      <c r="N129" s="32">
        <f>csercr!N$2</f>
        <v>93.881930443891633</v>
      </c>
      <c r="O129" s="32">
        <f>csercr!O$2</f>
        <v>94.171957327232278</v>
      </c>
      <c r="P129" s="32">
        <f>csercr!P$2</f>
        <v>94.45134971290301</v>
      </c>
      <c r="Q129" s="32">
        <f>csercr!Q$2</f>
        <v>94.716222929579928</v>
      </c>
      <c r="R129" s="32">
        <f>csercr!R$2</f>
        <v>94.909381622528869</v>
      </c>
    </row>
    <row r="130" spans="1:18" ht="11.25" customHeight="1" x14ac:dyDescent="0.25">
      <c r="A130" s="40" t="s">
        <v>20</v>
      </c>
      <c r="B130" s="29" t="str">
        <f ca="1">HYPERLINK("#"&amp;CELL("address",cserbt!$C$2),"cserbt")</f>
        <v>cserbt</v>
      </c>
      <c r="C130" s="32">
        <f>cserbt!C$2</f>
        <v>44.111609004007164</v>
      </c>
      <c r="D130" s="32">
        <f>cserbt!D$2</f>
        <v>46.468390526527003</v>
      </c>
      <c r="E130" s="32">
        <f>cserbt!E$2</f>
        <v>49.447043031369603</v>
      </c>
      <c r="F130" s="32">
        <f>cserbt!F$2</f>
        <v>53.305286157003664</v>
      </c>
      <c r="G130" s="32">
        <f>cserbt!G$2</f>
        <v>58.037839700614406</v>
      </c>
      <c r="H130" s="32">
        <f>cserbt!H$2</f>
        <v>63.467320612410973</v>
      </c>
      <c r="I130" s="32">
        <f>cserbt!I$2</f>
        <v>69.857170978784325</v>
      </c>
      <c r="J130" s="32">
        <f>cserbt!J$2</f>
        <v>74.889768462877683</v>
      </c>
      <c r="K130" s="32">
        <f>cserbt!K$2</f>
        <v>78.325867283652371</v>
      </c>
      <c r="L130" s="32">
        <f>cserbt!L$2</f>
        <v>80.604758910293413</v>
      </c>
      <c r="M130" s="32">
        <f>cserbt!M$2</f>
        <v>82.427887000073284</v>
      </c>
      <c r="N130" s="32">
        <f>cserbt!N$2</f>
        <v>83.525099050556207</v>
      </c>
      <c r="O130" s="32">
        <f>cserbt!O$2</f>
        <v>83.996061251852353</v>
      </c>
      <c r="P130" s="32">
        <f>cserbt!P$2</f>
        <v>84.452554093975394</v>
      </c>
      <c r="Q130" s="32">
        <f>cserbt!Q$2</f>
        <v>84.829867092562367</v>
      </c>
      <c r="R130" s="32">
        <f>cserbt!R$2</f>
        <v>85.050170961940182</v>
      </c>
    </row>
    <row r="131" spans="1:18" ht="11.25" customHeight="1" x14ac:dyDescent="0.25">
      <c r="A131" s="40" t="s">
        <v>19</v>
      </c>
      <c r="B131" s="29" t="str">
        <f ca="1">HYPERLINK("#"&amp;CELL("address",cserit!$C$2),"cserit")</f>
        <v>cserit</v>
      </c>
      <c r="C131" s="32">
        <f>cserit!C$2</f>
        <v>35.362895585537466</v>
      </c>
      <c r="D131" s="32">
        <f>cserit!D$2</f>
        <v>36.247090063225968</v>
      </c>
      <c r="E131" s="32">
        <f>cserit!E$2</f>
        <v>36.792462854626294</v>
      </c>
      <c r="F131" s="32">
        <f>cserit!F$2</f>
        <v>37.74609103604795</v>
      </c>
      <c r="G131" s="32">
        <f>cserit!G$2</f>
        <v>39.880123611402283</v>
      </c>
      <c r="H131" s="32">
        <f>cserit!H$2</f>
        <v>44.454684129983399</v>
      </c>
      <c r="I131" s="32">
        <f>cserit!I$2</f>
        <v>48.010876482822574</v>
      </c>
      <c r="J131" s="32">
        <f>cserit!J$2</f>
        <v>52.775833462645416</v>
      </c>
      <c r="K131" s="32">
        <f>cserit!K$2</f>
        <v>54.916496960609663</v>
      </c>
      <c r="L131" s="32">
        <f>cserit!L$2</f>
        <v>55.601290397506638</v>
      </c>
      <c r="M131" s="32">
        <f>cserit!M$2</f>
        <v>55.749007065474764</v>
      </c>
      <c r="N131" s="32">
        <f>cserit!N$2</f>
        <v>55.401034700474021</v>
      </c>
      <c r="O131" s="32">
        <f>cserit!O$2</f>
        <v>55.069030888886999</v>
      </c>
      <c r="P131" s="32">
        <f>cserit!P$2</f>
        <v>55.289473689595731</v>
      </c>
      <c r="Q131" s="32">
        <f>cserit!Q$2</f>
        <v>54.934128483294899</v>
      </c>
      <c r="R131" s="32">
        <f>cserit!R$2</f>
        <v>53.964293851155858</v>
      </c>
    </row>
    <row r="132" spans="1:18" ht="11.25" customHeight="1" x14ac:dyDescent="0.25">
      <c r="A132" s="37" t="s">
        <v>563</v>
      </c>
      <c r="B132" s="29" t="str">
        <f ca="1">HYPERLINK("#"&amp;CELL("address",cagr!$C$2),"cagr")</f>
        <v>cagr</v>
      </c>
      <c r="C132" s="38">
        <f>cagr!C$2</f>
        <v>883.48543389783504</v>
      </c>
      <c r="D132" s="38">
        <f>cagr!D$2</f>
        <v>895.96116999999992</v>
      </c>
      <c r="E132" s="38">
        <f>cagr!E$2</f>
        <v>925.54296000000011</v>
      </c>
      <c r="F132" s="38">
        <f>cagr!F$2</f>
        <v>903.11978999999997</v>
      </c>
      <c r="G132" s="38">
        <f>cagr!G$2</f>
        <v>886.99033000000009</v>
      </c>
      <c r="H132" s="38">
        <f>cagr!H$2</f>
        <v>881.28396118672867</v>
      </c>
      <c r="I132" s="38">
        <f>cagr!I$2</f>
        <v>899.6497999999998</v>
      </c>
      <c r="J132" s="38">
        <f>cagr!J$2</f>
        <v>926.85655999999983</v>
      </c>
      <c r="K132" s="38">
        <f>cagr!K$2</f>
        <v>906.97855000000004</v>
      </c>
      <c r="L132" s="38">
        <f>cagr!L$2</f>
        <v>900.36766000000011</v>
      </c>
      <c r="M132" s="38">
        <f>cagr!M$2</f>
        <v>951.70268106874937</v>
      </c>
      <c r="N132" s="38">
        <f>cagr!N$2</f>
        <v>865.82387082885771</v>
      </c>
      <c r="O132" s="38">
        <f>cagr!O$2</f>
        <v>927.3938371660953</v>
      </c>
      <c r="P132" s="38">
        <f>cagr!P$2</f>
        <v>915.91785555506669</v>
      </c>
      <c r="Q132" s="38">
        <f>cagr!Q$2</f>
        <v>865.60549506828352</v>
      </c>
      <c r="R132" s="38">
        <f>cagr!R$2</f>
        <v>834.305607573565</v>
      </c>
    </row>
    <row r="133" spans="1:18" ht="11.25" customHeight="1" x14ac:dyDescent="0.25">
      <c r="A133" s="35" t="s">
        <v>18</v>
      </c>
      <c r="B133" s="29" t="str">
        <f ca="1">HYPERLINK("#"&amp;CELL("address",CTR!$C$2),"CTR")</f>
        <v>CTR</v>
      </c>
      <c r="C133" s="36">
        <f>CTR!C$2</f>
        <v>4274.6812213450185</v>
      </c>
      <c r="D133" s="36">
        <f>CTR!D$2</f>
        <v>4334.2389720025531</v>
      </c>
      <c r="E133" s="36">
        <f>CTR!E$2</f>
        <v>4393.1491564838052</v>
      </c>
      <c r="F133" s="36">
        <f>CTR!F$2</f>
        <v>4475.9203476072562</v>
      </c>
      <c r="G133" s="36">
        <f>CTR!G$2</f>
        <v>4639.9760804615544</v>
      </c>
      <c r="H133" s="36">
        <f>CTR!H$2</f>
        <v>4645.4279141088537</v>
      </c>
      <c r="I133" s="36">
        <f>CTR!I$2</f>
        <v>4750.764882479496</v>
      </c>
      <c r="J133" s="36">
        <f>CTR!J$2</f>
        <v>4935.6723790733304</v>
      </c>
      <c r="K133" s="36">
        <f>CTR!K$2</f>
        <v>4842.4995534754089</v>
      </c>
      <c r="L133" s="36">
        <f>CTR!L$2</f>
        <v>4644.1525728890556</v>
      </c>
      <c r="M133" s="36">
        <f>CTR!M$2</f>
        <v>4842.6755585046621</v>
      </c>
      <c r="N133" s="36">
        <f>CTR!N$2</f>
        <v>4936.5346268603944</v>
      </c>
      <c r="O133" s="36">
        <f>CTR!O$2</f>
        <v>4813.1177001073602</v>
      </c>
      <c r="P133" s="36">
        <f>CTR!P$2</f>
        <v>4865.2564083814723</v>
      </c>
      <c r="Q133" s="36">
        <f>CTR!Q$2</f>
        <v>4758.0243350492465</v>
      </c>
      <c r="R133" s="36">
        <f>CTR!R$2</f>
        <v>4791.4424878430109</v>
      </c>
    </row>
    <row r="134" spans="1:18" ht="11.25" customHeight="1" x14ac:dyDescent="0.25">
      <c r="A134" s="37" t="s">
        <v>564</v>
      </c>
      <c r="B134" s="29" t="str">
        <f ca="1">HYPERLINK("#"&amp;CELL("address",ctro!$C$2),"ctro")</f>
        <v>ctro</v>
      </c>
      <c r="C134" s="38">
        <f>ctro!C$2</f>
        <v>3535.6649804483923</v>
      </c>
      <c r="D134" s="38">
        <f>ctro!D$2</f>
        <v>3596.0595820025528</v>
      </c>
      <c r="E134" s="38">
        <f>ctro!E$2</f>
        <v>3669.381756483805</v>
      </c>
      <c r="F134" s="38">
        <f>ctro!F$2</f>
        <v>3728.1223676072559</v>
      </c>
      <c r="G134" s="38">
        <f>ctro!G$2</f>
        <v>3842.1252104615542</v>
      </c>
      <c r="H134" s="38">
        <f>ctro!H$2</f>
        <v>3849.5013636535368</v>
      </c>
      <c r="I134" s="38">
        <f>ctro!I$2</f>
        <v>3900.0360924794963</v>
      </c>
      <c r="J134" s="38">
        <f>ctro!J$2</f>
        <v>4023.8347890733298</v>
      </c>
      <c r="K134" s="38">
        <f>ctro!K$2</f>
        <v>3917.9543334754089</v>
      </c>
      <c r="L134" s="38">
        <f>ctro!L$2</f>
        <v>3802.1680428890554</v>
      </c>
      <c r="M134" s="38">
        <f>ctro!M$2</f>
        <v>3952.2626052190913</v>
      </c>
      <c r="N134" s="38">
        <f>ctro!N$2</f>
        <v>3948.7642158220929</v>
      </c>
      <c r="O134" s="38">
        <f>ctro!O$2</f>
        <v>3870.925953452253</v>
      </c>
      <c r="P134" s="38">
        <f>ctro!P$2</f>
        <v>3917.9274442159426</v>
      </c>
      <c r="Q134" s="38">
        <f>ctro!Q$2</f>
        <v>3842.908730951297</v>
      </c>
      <c r="R134" s="38">
        <f>ctro!R$2</f>
        <v>3868.0692626319542</v>
      </c>
    </row>
    <row r="135" spans="1:18" ht="11.25" customHeight="1" x14ac:dyDescent="0.25">
      <c r="A135" s="40" t="s">
        <v>17</v>
      </c>
      <c r="B135" s="29" t="str">
        <f ca="1">HYPERLINK("#"&amp;CELL("address",cp2w!$C$2),"cp2w")</f>
        <v>cp2w</v>
      </c>
      <c r="C135" s="32">
        <f>cp2w!C$2</f>
        <v>39.47603358400351</v>
      </c>
      <c r="D135" s="32">
        <f>cp2w!D$2</f>
        <v>39.052742790331465</v>
      </c>
      <c r="E135" s="32">
        <f>cp2w!E$2</f>
        <v>38.56963998875522</v>
      </c>
      <c r="F135" s="32">
        <f>cp2w!F$2</f>
        <v>38.049852932165578</v>
      </c>
      <c r="G135" s="32">
        <f>cp2w!G$2</f>
        <v>37.620821938670503</v>
      </c>
      <c r="H135" s="32">
        <f>cp2w!H$2</f>
        <v>37.189699561091622</v>
      </c>
      <c r="I135" s="32">
        <f>cp2w!I$2</f>
        <v>36.808357554391222</v>
      </c>
      <c r="J135" s="32">
        <f>cp2w!J$2</f>
        <v>36.601332242680499</v>
      </c>
      <c r="K135" s="32">
        <f>cp2w!K$2</f>
        <v>36.05506132794617</v>
      </c>
      <c r="L135" s="32">
        <f>cp2w!L$2</f>
        <v>35.582321579192097</v>
      </c>
      <c r="M135" s="32">
        <f>cp2w!M$2</f>
        <v>46.715149625673874</v>
      </c>
      <c r="N135" s="32">
        <f>cp2w!N$2</f>
        <v>46.027313984756631</v>
      </c>
      <c r="O135" s="32">
        <f>cp2w!O$2</f>
        <v>45.422095960895057</v>
      </c>
      <c r="P135" s="32">
        <f>cp2w!P$2</f>
        <v>44.911515966187729</v>
      </c>
      <c r="Q135" s="32">
        <f>cp2w!Q$2</f>
        <v>44.481977088256436</v>
      </c>
      <c r="R135" s="32">
        <f>cp2w!R$2</f>
        <v>44.182144498030311</v>
      </c>
    </row>
    <row r="136" spans="1:18" ht="11.25" customHeight="1" x14ac:dyDescent="0.25">
      <c r="A136" s="40" t="s">
        <v>16</v>
      </c>
      <c r="B136" s="29" t="str">
        <f ca="1">HYPERLINK("#"&amp;CELL("address",ccar!$C$2),"ccar")</f>
        <v>ccar</v>
      </c>
      <c r="C136" s="32">
        <f>ccar!C$2</f>
        <v>1972.3224229352056</v>
      </c>
      <c r="D136" s="32">
        <f>ccar!D$2</f>
        <v>2004.1927577804045</v>
      </c>
      <c r="E136" s="32">
        <f>ccar!E$2</f>
        <v>2055.3025413891069</v>
      </c>
      <c r="F136" s="32">
        <f>ccar!F$2</f>
        <v>2092.2251911561812</v>
      </c>
      <c r="G136" s="32">
        <f>ccar!G$2</f>
        <v>2142.0046863970151</v>
      </c>
      <c r="H136" s="32">
        <f>ccar!H$2</f>
        <v>2157.3521682251903</v>
      </c>
      <c r="I136" s="32">
        <f>ccar!I$2</f>
        <v>2196.148192620919</v>
      </c>
      <c r="J136" s="32">
        <f>ccar!J$2</f>
        <v>2260.5104075299946</v>
      </c>
      <c r="K136" s="32">
        <f>ccar!K$2</f>
        <v>2186.6550319759695</v>
      </c>
      <c r="L136" s="32">
        <f>ccar!L$2</f>
        <v>2198.0481367150637</v>
      </c>
      <c r="M136" s="32">
        <f>ccar!M$2</f>
        <v>2217.8388810046258</v>
      </c>
      <c r="N136" s="32">
        <f>ccar!N$2</f>
        <v>2246.3931950874216</v>
      </c>
      <c r="O136" s="32">
        <f>ccar!O$2</f>
        <v>2235.5104708907893</v>
      </c>
      <c r="P136" s="32">
        <f>ccar!P$2</f>
        <v>2245.8076525511751</v>
      </c>
      <c r="Q136" s="32">
        <f>ccar!Q$2</f>
        <v>2224.1701634389601</v>
      </c>
      <c r="R136" s="32">
        <f>ccar!R$2</f>
        <v>2267.0430685088813</v>
      </c>
    </row>
    <row r="137" spans="1:18" ht="11.25" customHeight="1" x14ac:dyDescent="0.25">
      <c r="A137" s="40" t="s">
        <v>15</v>
      </c>
      <c r="B137" s="29" t="str">
        <f ca="1">HYPERLINK("#"&amp;CELL("address",cbus!$C$2),"cbus")</f>
        <v>cbus</v>
      </c>
      <c r="C137" s="32">
        <f>cbus!C$2</f>
        <v>191.51931466281044</v>
      </c>
      <c r="D137" s="32">
        <f>cbus!D$2</f>
        <v>188.41912619780041</v>
      </c>
      <c r="E137" s="32">
        <f>cbus!E$2</f>
        <v>191.40355727957282</v>
      </c>
      <c r="F137" s="32">
        <f>cbus!F$2</f>
        <v>198.03899629320463</v>
      </c>
      <c r="G137" s="32">
        <f>cbus!G$2</f>
        <v>206.89040408505556</v>
      </c>
      <c r="H137" s="32">
        <f>cbus!H$2</f>
        <v>204.93970663658902</v>
      </c>
      <c r="I137" s="32">
        <f>cbus!I$2</f>
        <v>214.39895328203301</v>
      </c>
      <c r="J137" s="32">
        <f>cbus!J$2</f>
        <v>223.89388635069699</v>
      </c>
      <c r="K137" s="32">
        <f>cbus!K$2</f>
        <v>225.82406147342701</v>
      </c>
      <c r="L137" s="32">
        <f>cbus!L$2</f>
        <v>238.58876824567346</v>
      </c>
      <c r="M137" s="32">
        <f>cbus!M$2</f>
        <v>248.887571831998</v>
      </c>
      <c r="N137" s="32">
        <f>cbus!N$2</f>
        <v>257.90758832103762</v>
      </c>
      <c r="O137" s="32">
        <f>cbus!O$2</f>
        <v>270.71466001974085</v>
      </c>
      <c r="P137" s="32">
        <f>cbus!P$2</f>
        <v>280.31826055588647</v>
      </c>
      <c r="Q137" s="32">
        <f>cbus!Q$2</f>
        <v>289.72508848206144</v>
      </c>
      <c r="R137" s="32">
        <f>cbus!R$2</f>
        <v>304.18410876075745</v>
      </c>
    </row>
    <row r="138" spans="1:18" ht="11.25" customHeight="1" x14ac:dyDescent="0.25">
      <c r="A138" s="40" t="s">
        <v>14</v>
      </c>
      <c r="B138" s="29" t="str">
        <f ca="1">HYPERLINK("#"&amp;CELL("address",clcv!$C$2),"clcv")</f>
        <v>clcv</v>
      </c>
      <c r="C138" s="32">
        <f>clcv!C$2</f>
        <v>332.49865020805805</v>
      </c>
      <c r="D138" s="32">
        <f>clcv!D$2</f>
        <v>332.69288186236543</v>
      </c>
      <c r="E138" s="32">
        <f>clcv!E$2</f>
        <v>333.98611149031342</v>
      </c>
      <c r="F138" s="32">
        <f>clcv!F$2</f>
        <v>335.87494483481942</v>
      </c>
      <c r="G138" s="32">
        <f>clcv!G$2</f>
        <v>360.05672052727226</v>
      </c>
      <c r="H138" s="32">
        <f>clcv!H$2</f>
        <v>361.60901863725843</v>
      </c>
      <c r="I138" s="32">
        <f>clcv!I$2</f>
        <v>372.10630151307669</v>
      </c>
      <c r="J138" s="32">
        <f>clcv!J$2</f>
        <v>394.18986904814864</v>
      </c>
      <c r="K138" s="32">
        <f>clcv!K$2</f>
        <v>406.12001302761456</v>
      </c>
      <c r="L138" s="32">
        <f>clcv!L$2</f>
        <v>409.75332871274043</v>
      </c>
      <c r="M138" s="32">
        <f>clcv!M$2</f>
        <v>429.48338140379673</v>
      </c>
      <c r="N138" s="32">
        <f>clcv!N$2</f>
        <v>453.82418725757009</v>
      </c>
      <c r="O138" s="32">
        <f>clcv!O$2</f>
        <v>463.11903082609422</v>
      </c>
      <c r="P138" s="32">
        <f>clcv!P$2</f>
        <v>482.65800553959048</v>
      </c>
      <c r="Q138" s="32">
        <f>clcv!Q$2</f>
        <v>488.50195664682718</v>
      </c>
      <c r="R138" s="32">
        <f>clcv!R$2</f>
        <v>508.89446501649883</v>
      </c>
    </row>
    <row r="139" spans="1:18" ht="11.25" customHeight="1" x14ac:dyDescent="0.25">
      <c r="A139" s="40" t="s">
        <v>13</v>
      </c>
      <c r="B139" s="29" t="str">
        <f ca="1">HYPERLINK("#"&amp;CELL("address",chdv!$C$2),"chdv")</f>
        <v>chdv</v>
      </c>
      <c r="C139" s="32">
        <f>chdv!C$2</f>
        <v>999.84855905831478</v>
      </c>
      <c r="D139" s="32">
        <f>chdv!D$2</f>
        <v>1031.7020733716511</v>
      </c>
      <c r="E139" s="32">
        <f>chdv!E$2</f>
        <v>1050.1199063360566</v>
      </c>
      <c r="F139" s="32">
        <f>chdv!F$2</f>
        <v>1063.9333823908855</v>
      </c>
      <c r="G139" s="32">
        <f>chdv!G$2</f>
        <v>1095.5525775135409</v>
      </c>
      <c r="H139" s="32">
        <f>chdv!H$2</f>
        <v>1088.4107705934071</v>
      </c>
      <c r="I139" s="32">
        <f>chdv!I$2</f>
        <v>1080.5742875090771</v>
      </c>
      <c r="J139" s="32">
        <f>chdv!J$2</f>
        <v>1108.6392939018097</v>
      </c>
      <c r="K139" s="32">
        <f>chdv!K$2</f>
        <v>1063.3001656704523</v>
      </c>
      <c r="L139" s="32">
        <f>chdv!L$2</f>
        <v>920.19548763638613</v>
      </c>
      <c r="M139" s="32">
        <f>chdv!M$2</f>
        <v>1009.3376213529966</v>
      </c>
      <c r="N139" s="32">
        <f>chdv!N$2</f>
        <v>944.61193117130733</v>
      </c>
      <c r="O139" s="32">
        <f>chdv!O$2</f>
        <v>856.15969575473355</v>
      </c>
      <c r="P139" s="32">
        <f>chdv!P$2</f>
        <v>864.23200960310271</v>
      </c>
      <c r="Q139" s="32">
        <f>chdv!Q$2</f>
        <v>796.02954529519184</v>
      </c>
      <c r="R139" s="32">
        <f>chdv!R$2</f>
        <v>743.76547584778655</v>
      </c>
    </row>
    <row r="140" spans="1:18" ht="11.25" customHeight="1" x14ac:dyDescent="0.25">
      <c r="A140" s="37" t="s">
        <v>565</v>
      </c>
      <c r="B140" s="29" t="str">
        <f ca="1">HYPERLINK("#"&amp;CELL("address",ctra!$C$2),"ctra")</f>
        <v>ctra</v>
      </c>
      <c r="C140" s="38">
        <f>ctra!C$2</f>
        <v>94.416020150819051</v>
      </c>
      <c r="D140" s="38">
        <f>ctra!D$2</f>
        <v>93.69659</v>
      </c>
      <c r="E140" s="38">
        <f>ctra!E$2</f>
        <v>93.997389999999996</v>
      </c>
      <c r="F140" s="38">
        <f>ctra!F$2</f>
        <v>96.90082000000001</v>
      </c>
      <c r="G140" s="38">
        <f>ctra!G$2</f>
        <v>98.156309999999991</v>
      </c>
      <c r="H140" s="38">
        <f>ctra!H$2</f>
        <v>97.639676003431958</v>
      </c>
      <c r="I140" s="38">
        <f>ctra!I$2</f>
        <v>101.94361000000001</v>
      </c>
      <c r="J140" s="38">
        <f>ctra!J$2</f>
        <v>98.061109999999999</v>
      </c>
      <c r="K140" s="38">
        <f>ctra!K$2</f>
        <v>99.901049999999998</v>
      </c>
      <c r="L140" s="38">
        <f>ctra!L$2</f>
        <v>92.265749999999997</v>
      </c>
      <c r="M140" s="38">
        <f>ctra!M$2</f>
        <v>96.326471644040197</v>
      </c>
      <c r="N140" s="38">
        <f>ctra!N$2</f>
        <v>95.46652631246431</v>
      </c>
      <c r="O140" s="38">
        <f>ctra!O$2</f>
        <v>96.06369760812521</v>
      </c>
      <c r="P140" s="38">
        <f>ctra!P$2</f>
        <v>94.988476023322619</v>
      </c>
      <c r="Q140" s="38">
        <f>ctra!Q$2</f>
        <v>89.805955199035111</v>
      </c>
      <c r="R140" s="38">
        <f>ctra!R$2</f>
        <v>82.855607270315872</v>
      </c>
    </row>
    <row r="141" spans="1:18" ht="11.25" customHeight="1" x14ac:dyDescent="0.25">
      <c r="A141" s="40" t="s">
        <v>12</v>
      </c>
      <c r="B141" s="29" t="str">
        <f ca="1">HYPERLINK("#"&amp;CELL("address",crtp!$C$2),"crtp")</f>
        <v>crtp</v>
      </c>
      <c r="C141" s="32">
        <f>crtp!C$2</f>
        <v>34.187356656287641</v>
      </c>
      <c r="D141" s="32">
        <f>crtp!D$2</f>
        <v>35.130494641613979</v>
      </c>
      <c r="E141" s="32">
        <f>crtp!E$2</f>
        <v>36.37292020167606</v>
      </c>
      <c r="F141" s="32">
        <f>crtp!F$2</f>
        <v>38.840596673779224</v>
      </c>
      <c r="G141" s="32">
        <f>crtp!G$2</f>
        <v>38.343417289888215</v>
      </c>
      <c r="H141" s="32">
        <f>crtp!H$2</f>
        <v>37.261199040071489</v>
      </c>
      <c r="I141" s="32">
        <f>crtp!I$2</f>
        <v>36.922692681161145</v>
      </c>
      <c r="J141" s="32">
        <f>crtp!J$2</f>
        <v>36.808166002472618</v>
      </c>
      <c r="K141" s="32">
        <f>crtp!K$2</f>
        <v>37.487679028035025</v>
      </c>
      <c r="L141" s="32">
        <f>crtp!L$2</f>
        <v>39.385652263034949</v>
      </c>
      <c r="M141" s="32">
        <f>crtp!M$2</f>
        <v>40.185541140129367</v>
      </c>
      <c r="N141" s="32">
        <f>crtp!N$2</f>
        <v>39.808714765342984</v>
      </c>
      <c r="O141" s="32">
        <f>crtp!O$2</f>
        <v>41.91978133844848</v>
      </c>
      <c r="P141" s="32">
        <f>crtp!P$2</f>
        <v>42.984972802397003</v>
      </c>
      <c r="Q141" s="32">
        <f>crtp!Q$2</f>
        <v>41.810241213037393</v>
      </c>
      <c r="R141" s="32">
        <f>crtp!R$2</f>
        <v>41.974483674333861</v>
      </c>
    </row>
    <row r="142" spans="1:18" ht="11.25" customHeight="1" x14ac:dyDescent="0.25">
      <c r="A142" s="40" t="s">
        <v>11</v>
      </c>
      <c r="B142" s="29" t="str">
        <f ca="1">HYPERLINK("#"&amp;CELL("address",crth!$C$2),"crth")</f>
        <v>crth</v>
      </c>
      <c r="C142" s="32">
        <f>crth!C$2</f>
        <v>0.66504044461809197</v>
      </c>
      <c r="D142" s="32">
        <f>crth!D$2</f>
        <v>0.57165373200029346</v>
      </c>
      <c r="E142" s="32">
        <f>crth!E$2</f>
        <v>1.300152447413796</v>
      </c>
      <c r="F142" s="32">
        <f>crth!F$2</f>
        <v>1.9152894675380807</v>
      </c>
      <c r="G142" s="32">
        <f>crth!G$2</f>
        <v>1.5438335716699441</v>
      </c>
      <c r="H142" s="32">
        <f>crth!H$2</f>
        <v>2.9320772474029706</v>
      </c>
      <c r="I142" s="32">
        <f>crth!I$2</f>
        <v>4.0874496201969919</v>
      </c>
      <c r="J142" s="32">
        <f>crth!J$2</f>
        <v>5.4405479401020873</v>
      </c>
      <c r="K142" s="32">
        <f>crth!K$2</f>
        <v>5.74383342143891</v>
      </c>
      <c r="L142" s="32">
        <f>crth!L$2</f>
        <v>5.5754707807168131</v>
      </c>
      <c r="M142" s="32">
        <f>crth!M$2</f>
        <v>5.9516628663336038</v>
      </c>
      <c r="N142" s="32">
        <f>crth!N$2</f>
        <v>6.4969756578097062</v>
      </c>
      <c r="O142" s="32">
        <f>crth!O$2</f>
        <v>6.4022871928347289</v>
      </c>
      <c r="P142" s="32">
        <f>crth!P$2</f>
        <v>6.8271545613934537</v>
      </c>
      <c r="Q142" s="32">
        <f>crth!Q$2</f>
        <v>5.8933094361120855</v>
      </c>
      <c r="R142" s="32">
        <f>crth!R$2</f>
        <v>5.0480558245398415</v>
      </c>
    </row>
    <row r="143" spans="1:18" ht="11.25" customHeight="1" x14ac:dyDescent="0.25">
      <c r="A143" s="40" t="s">
        <v>10</v>
      </c>
      <c r="B143" s="29" t="str">
        <f ca="1">HYPERLINK("#"&amp;CELL("address",crtm!$C$2),"crtm")</f>
        <v>crtm</v>
      </c>
      <c r="C143" s="32">
        <f>crtm!C$2</f>
        <v>2.5400666421048776</v>
      </c>
      <c r="D143" s="32">
        <f>crtm!D$2</f>
        <v>2.6065166690190185</v>
      </c>
      <c r="E143" s="32">
        <f>crtm!E$2</f>
        <v>2.6850967946132185</v>
      </c>
      <c r="F143" s="32">
        <f>crtm!F$2</f>
        <v>2.6991930945566467</v>
      </c>
      <c r="G143" s="32">
        <f>crtm!G$2</f>
        <v>2.6792608974758885</v>
      </c>
      <c r="H143" s="32">
        <f>crtm!H$2</f>
        <v>2.6491076351914402</v>
      </c>
      <c r="I143" s="32">
        <f>crtm!I$2</f>
        <v>2.6276270584232955</v>
      </c>
      <c r="J143" s="32">
        <f>crtm!J$2</f>
        <v>2.5843551815115506</v>
      </c>
      <c r="K143" s="32">
        <f>crtm!K$2</f>
        <v>2.5859410995518743</v>
      </c>
      <c r="L143" s="32">
        <f>crtm!L$2</f>
        <v>2.5994968816687964</v>
      </c>
      <c r="M143" s="32">
        <f>crtm!M$2</f>
        <v>2.5609306862723087</v>
      </c>
      <c r="N143" s="32">
        <f>crtm!N$2</f>
        <v>2.5010068219441228</v>
      </c>
      <c r="O143" s="32">
        <f>crtm!O$2</f>
        <v>2.5268251472170089</v>
      </c>
      <c r="P143" s="32">
        <f>crtm!P$2</f>
        <v>2.506574874833857</v>
      </c>
      <c r="Q143" s="32">
        <f>crtm!Q$2</f>
        <v>2.4478908979697298</v>
      </c>
      <c r="R143" s="32">
        <f>crtm!R$2</f>
        <v>2.3693878744408794</v>
      </c>
    </row>
    <row r="144" spans="1:18" ht="11.25" customHeight="1" x14ac:dyDescent="0.25">
      <c r="A144" s="40" t="s">
        <v>9</v>
      </c>
      <c r="B144" s="29" t="str">
        <f ca="1">HYPERLINK("#"&amp;CELL("address",crtf!$C$2),"crtf")</f>
        <v>crtf</v>
      </c>
      <c r="C144" s="32">
        <f>crtf!C$2</f>
        <v>57.023556407808442</v>
      </c>
      <c r="D144" s="32">
        <f>crtf!D$2</f>
        <v>55.387924957366721</v>
      </c>
      <c r="E144" s="32">
        <f>crtf!E$2</f>
        <v>53.639220556296934</v>
      </c>
      <c r="F144" s="32">
        <f>crtf!F$2</f>
        <v>53.445740764126057</v>
      </c>
      <c r="G144" s="32">
        <f>crtf!G$2</f>
        <v>55.589798240965962</v>
      </c>
      <c r="H144" s="32">
        <f>crtf!H$2</f>
        <v>54.79729208076607</v>
      </c>
      <c r="I144" s="32">
        <f>crtf!I$2</f>
        <v>58.30584064021857</v>
      </c>
      <c r="J144" s="32">
        <f>crtf!J$2</f>
        <v>53.228040875913749</v>
      </c>
      <c r="K144" s="32">
        <f>crtf!K$2</f>
        <v>54.083596450974184</v>
      </c>
      <c r="L144" s="32">
        <f>crtf!L$2</f>
        <v>44.705130074579429</v>
      </c>
      <c r="M144" s="32">
        <f>crtf!M$2</f>
        <v>47.628336951304931</v>
      </c>
      <c r="N144" s="32">
        <f>crtf!N$2</f>
        <v>46.65982906736749</v>
      </c>
      <c r="O144" s="32">
        <f>crtf!O$2</f>
        <v>45.214803929624985</v>
      </c>
      <c r="P144" s="32">
        <f>crtf!P$2</f>
        <v>42.669773784698307</v>
      </c>
      <c r="Q144" s="32">
        <f>crtf!Q$2</f>
        <v>39.654513651915906</v>
      </c>
      <c r="R144" s="32">
        <f>crtf!R$2</f>
        <v>33.463679897001285</v>
      </c>
    </row>
    <row r="145" spans="1:18" ht="11.25" customHeight="1" x14ac:dyDescent="0.25">
      <c r="A145" s="37" t="s">
        <v>8</v>
      </c>
      <c r="B145" s="29" t="str">
        <f ca="1">HYPERLINK("#"&amp;CELL("address",ctav!$C$2),"ctav")</f>
        <v>ctav</v>
      </c>
      <c r="C145" s="38">
        <f>ctav!C$2</f>
        <v>470.57616994104137</v>
      </c>
      <c r="D145" s="38">
        <f>ctav!D$2</f>
        <v>477.79467</v>
      </c>
      <c r="E145" s="38">
        <f>ctav!E$2</f>
        <v>458.27693999999997</v>
      </c>
      <c r="F145" s="38">
        <f>ctav!F$2</f>
        <v>469.49606999999997</v>
      </c>
      <c r="G145" s="38">
        <f>ctav!G$2</f>
        <v>527.39868999999999</v>
      </c>
      <c r="H145" s="38">
        <f>ctav!H$2</f>
        <v>526.41346613942551</v>
      </c>
      <c r="I145" s="38">
        <f>ctav!I$2</f>
        <v>566.76080999999999</v>
      </c>
      <c r="J145" s="38">
        <f>ctav!J$2</f>
        <v>631.90301999999997</v>
      </c>
      <c r="K145" s="38">
        <f>ctav!K$2</f>
        <v>673.31863999999996</v>
      </c>
      <c r="L145" s="38">
        <f>ctav!L$2</f>
        <v>593.65014999999994</v>
      </c>
      <c r="M145" s="38">
        <f>ctav!M$2</f>
        <v>619.48891798342697</v>
      </c>
      <c r="N145" s="38">
        <f>ctav!N$2</f>
        <v>727.06923418238921</v>
      </c>
      <c r="O145" s="38">
        <f>ctav!O$2</f>
        <v>689.85116722074986</v>
      </c>
      <c r="P145" s="38">
        <f>ctav!P$2</f>
        <v>698.09550745090053</v>
      </c>
      <c r="Q145" s="38">
        <f>ctav!Q$2</f>
        <v>687.75783124026623</v>
      </c>
      <c r="R145" s="38">
        <f>ctav!R$2</f>
        <v>701.21913827563037</v>
      </c>
    </row>
    <row r="146" spans="1:18" ht="11.25" customHeight="1" x14ac:dyDescent="0.25">
      <c r="A146" s="40" t="s">
        <v>566</v>
      </c>
      <c r="B146" s="29" t="str">
        <f ca="1">HYPERLINK("#"&amp;CELL("address",capd!$C$2),"capd")</f>
        <v>capd</v>
      </c>
      <c r="C146" s="32">
        <f>capd!C$2</f>
        <v>211.42222306681001</v>
      </c>
      <c r="D146" s="32">
        <f>capd!D$2</f>
        <v>205.17345</v>
      </c>
      <c r="E146" s="32">
        <f>capd!E$2</f>
        <v>202.24198999999999</v>
      </c>
      <c r="F146" s="32">
        <f>capd!F$2</f>
        <v>175.99912000000003</v>
      </c>
      <c r="G146" s="32">
        <f>capd!G$2</f>
        <v>175.97930000000002</v>
      </c>
      <c r="H146" s="32">
        <f>capd!H$2</f>
        <v>165.39765335471171</v>
      </c>
      <c r="I146" s="32">
        <f>capd!I$2</f>
        <v>155.79228000000003</v>
      </c>
      <c r="J146" s="32">
        <f>capd!J$2</f>
        <v>149.89127999999999</v>
      </c>
      <c r="K146" s="32">
        <f>capd!K$2</f>
        <v>149.92260999999996</v>
      </c>
      <c r="L146" s="32">
        <f>capd!L$2</f>
        <v>133.95000999999999</v>
      </c>
      <c r="M146" s="32">
        <f>capd!M$2</f>
        <v>128.22557254888724</v>
      </c>
      <c r="N146" s="32">
        <f>capd!N$2</f>
        <v>150.34681038150907</v>
      </c>
      <c r="O146" s="32">
        <f>capd!O$2</f>
        <v>135.24683181104777</v>
      </c>
      <c r="P146" s="32">
        <f>capd!P$2</f>
        <v>124.15224978779824</v>
      </c>
      <c r="Q146" s="32">
        <f>capd!Q$2</f>
        <v>126.92522250625557</v>
      </c>
      <c r="R146" s="32">
        <f>capd!R$2</f>
        <v>127.42643608329951</v>
      </c>
    </row>
    <row r="147" spans="1:18" ht="11.25" customHeight="1" x14ac:dyDescent="0.25">
      <c r="A147" s="40" t="s">
        <v>7</v>
      </c>
      <c r="B147" s="29" t="str">
        <f ca="1">HYPERLINK("#"&amp;CELL("address",capi!$C$2),"capi")</f>
        <v>capi</v>
      </c>
      <c r="C147" s="32">
        <f>capi!C$2</f>
        <v>196.1917534294069</v>
      </c>
      <c r="D147" s="32">
        <f>capi!D$2</f>
        <v>204.89661840810274</v>
      </c>
      <c r="E147" s="32">
        <f>capi!E$2</f>
        <v>196.1796662699974</v>
      </c>
      <c r="F147" s="32">
        <f>capi!F$2</f>
        <v>204.92473126542416</v>
      </c>
      <c r="G147" s="32">
        <f>capi!G$2</f>
        <v>221.84369701646284</v>
      </c>
      <c r="H147" s="32">
        <f>capi!H$2</f>
        <v>228.75216449656708</v>
      </c>
      <c r="I147" s="32">
        <f>capi!I$2</f>
        <v>253.68277228125658</v>
      </c>
      <c r="J147" s="32">
        <f>capi!J$2</f>
        <v>266.55431731068245</v>
      </c>
      <c r="K147" s="32">
        <f>capi!K$2</f>
        <v>275.58390760882759</v>
      </c>
      <c r="L147" s="32">
        <f>capi!L$2</f>
        <v>254.89810135192002</v>
      </c>
      <c r="M147" s="32">
        <f>capi!M$2</f>
        <v>266.30926566626761</v>
      </c>
      <c r="N147" s="32">
        <f>capi!N$2</f>
        <v>311.60512341184563</v>
      </c>
      <c r="O147" s="32">
        <f>capi!O$2</f>
        <v>289.02726022865028</v>
      </c>
      <c r="P147" s="32">
        <f>capi!P$2</f>
        <v>299.18440719671702</v>
      </c>
      <c r="Q147" s="32">
        <f>capi!Q$2</f>
        <v>287.63801090126464</v>
      </c>
      <c r="R147" s="32">
        <f>capi!R$2</f>
        <v>287.69139297765275</v>
      </c>
    </row>
    <row r="148" spans="1:18" ht="11.25" customHeight="1" x14ac:dyDescent="0.25">
      <c r="A148" s="40" t="s">
        <v>6</v>
      </c>
      <c r="B148" s="29" t="str">
        <f ca="1">HYPERLINK("#"&amp;CELL("address",cape!$C$2),"cape")</f>
        <v>cape</v>
      </c>
      <c r="C148" s="32">
        <f>cape!C$2</f>
        <v>49.198997401682938</v>
      </c>
      <c r="D148" s="32">
        <f>cape!D$2</f>
        <v>55.619516908381357</v>
      </c>
      <c r="E148" s="32">
        <f>cape!E$2</f>
        <v>48.719064745008744</v>
      </c>
      <c r="F148" s="32">
        <f>cape!F$2</f>
        <v>75.196302293385855</v>
      </c>
      <c r="G148" s="32">
        <f>cape!G$2</f>
        <v>114.00898800031571</v>
      </c>
      <c r="H148" s="32">
        <f>cape!H$2</f>
        <v>115.55670421019788</v>
      </c>
      <c r="I148" s="32">
        <f>cape!I$2</f>
        <v>136.50163962186588</v>
      </c>
      <c r="J148" s="32">
        <f>cape!J$2</f>
        <v>190.66846295083818</v>
      </c>
      <c r="K148" s="32">
        <f>cape!K$2</f>
        <v>222.64598765182245</v>
      </c>
      <c r="L148" s="32">
        <f>cape!L$2</f>
        <v>183.61032600228208</v>
      </c>
      <c r="M148" s="32">
        <f>cape!M$2</f>
        <v>197.48238512426354</v>
      </c>
      <c r="N148" s="32">
        <f>cape!N$2</f>
        <v>235.3936640617498</v>
      </c>
      <c r="O148" s="32">
        <f>cape!O$2</f>
        <v>232.14962320824489</v>
      </c>
      <c r="P148" s="32">
        <f>cape!P$2</f>
        <v>241.43047064247548</v>
      </c>
      <c r="Q148" s="32">
        <f>cape!Q$2</f>
        <v>244.0358436810977</v>
      </c>
      <c r="R148" s="32">
        <f>cape!R$2</f>
        <v>257.80560525835921</v>
      </c>
    </row>
    <row r="149" spans="1:18" ht="11.25" customHeight="1" x14ac:dyDescent="0.25">
      <c r="A149" s="40" t="s">
        <v>5</v>
      </c>
      <c r="B149" s="29" t="str">
        <f ca="1">HYPERLINK("#"&amp;CELL("address",cafi!$C$2),"cafi")</f>
        <v>cafi</v>
      </c>
      <c r="C149" s="32">
        <f>cafi!C$2</f>
        <v>9.392355874070935</v>
      </c>
      <c r="D149" s="32">
        <f>cafi!D$2</f>
        <v>8.5405712940716096</v>
      </c>
      <c r="E149" s="32">
        <f>cafi!E$2</f>
        <v>7.2223602198785493</v>
      </c>
      <c r="F149" s="32">
        <f>cafi!F$2</f>
        <v>9.2029230108441595</v>
      </c>
      <c r="G149" s="32">
        <f>cafi!G$2</f>
        <v>9.7702517003899612</v>
      </c>
      <c r="H149" s="32">
        <f>cafi!H$2</f>
        <v>10.340644735060705</v>
      </c>
      <c r="I149" s="32">
        <f>cafi!I$2</f>
        <v>12.167687147219914</v>
      </c>
      <c r="J149" s="32">
        <f>cafi!J$2</f>
        <v>12.473320697218647</v>
      </c>
      <c r="K149" s="32">
        <f>cafi!K$2</f>
        <v>10.264150097410191</v>
      </c>
      <c r="L149" s="32">
        <f>cafi!L$2</f>
        <v>8.7197035623902295</v>
      </c>
      <c r="M149" s="32">
        <f>cafi!M$2</f>
        <v>9.7082808111376018</v>
      </c>
      <c r="N149" s="32">
        <f>cafi!N$2</f>
        <v>9.1064141526112348</v>
      </c>
      <c r="O149" s="32">
        <f>cafi!O$2</f>
        <v>9.3686466558270816</v>
      </c>
      <c r="P149" s="32">
        <f>cafi!P$2</f>
        <v>9.9671856955113078</v>
      </c>
      <c r="Q149" s="32">
        <f>cafi!Q$2</f>
        <v>8.797329100269442</v>
      </c>
      <c r="R149" s="32">
        <f>cafi!R$2</f>
        <v>9.3529611601050089</v>
      </c>
    </row>
    <row r="150" spans="1:18" ht="11.25" customHeight="1" x14ac:dyDescent="0.25">
      <c r="A150" s="40" t="s">
        <v>4</v>
      </c>
      <c r="B150" s="29" t="str">
        <f ca="1">HYPERLINK("#"&amp;CELL("address",cafe!$C$2),"cafe")</f>
        <v>cafe</v>
      </c>
      <c r="C150" s="32">
        <f>cafe!C$2</f>
        <v>4.3708401690705552</v>
      </c>
      <c r="D150" s="32">
        <f>cafe!D$2</f>
        <v>3.5645133894443481</v>
      </c>
      <c r="E150" s="32">
        <f>cafe!E$2</f>
        <v>3.9138587651152736</v>
      </c>
      <c r="F150" s="32">
        <f>cafe!F$2</f>
        <v>4.1729934303457554</v>
      </c>
      <c r="G150" s="32">
        <f>cafe!G$2</f>
        <v>5.7964532828314175</v>
      </c>
      <c r="H150" s="32">
        <f>cafe!H$2</f>
        <v>6.3662993428881647</v>
      </c>
      <c r="I150" s="32">
        <f>cafe!I$2</f>
        <v>8.6164309496577136</v>
      </c>
      <c r="J150" s="32">
        <f>cafe!J$2</f>
        <v>12.31563904126067</v>
      </c>
      <c r="K150" s="32">
        <f>cafe!K$2</f>
        <v>14.901984641939791</v>
      </c>
      <c r="L150" s="32">
        <f>cafe!L$2</f>
        <v>12.472009083407661</v>
      </c>
      <c r="M150" s="32">
        <f>cafe!M$2</f>
        <v>17.763413832870903</v>
      </c>
      <c r="N150" s="32">
        <f>cafe!N$2</f>
        <v>20.617222174673458</v>
      </c>
      <c r="O150" s="32">
        <f>cafe!O$2</f>
        <v>24.05880531697996</v>
      </c>
      <c r="P150" s="32">
        <f>cafe!P$2</f>
        <v>23.361194128398513</v>
      </c>
      <c r="Q150" s="32">
        <f>cafe!Q$2</f>
        <v>20.361425051378912</v>
      </c>
      <c r="R150" s="32">
        <f>cafe!R$2</f>
        <v>18.94274279621375</v>
      </c>
    </row>
    <row r="151" spans="1:18" ht="11.25" customHeight="1" x14ac:dyDescent="0.25">
      <c r="A151" s="37" t="s">
        <v>3</v>
      </c>
      <c r="B151" s="29" t="str">
        <f ca="1">HYPERLINK("#"&amp;CELL("address",ctdn!$C$2),"ctdn")</f>
        <v>ctdn</v>
      </c>
      <c r="C151" s="38">
        <f>ctdn!C$2</f>
        <v>160.31429987560989</v>
      </c>
      <c r="D151" s="38">
        <f>ctdn!D$2</f>
        <v>146.89612</v>
      </c>
      <c r="E151" s="38">
        <f>ctdn!E$2</f>
        <v>152.59435999999999</v>
      </c>
      <c r="F151" s="38">
        <f>ctdn!F$2</f>
        <v>157.40401</v>
      </c>
      <c r="G151" s="38">
        <f>ctdn!G$2</f>
        <v>151.69693999999998</v>
      </c>
      <c r="H151" s="38">
        <f>ctdn!H$2</f>
        <v>153.81623202814933</v>
      </c>
      <c r="I151" s="38">
        <f>ctdn!I$2</f>
        <v>164.82248000000001</v>
      </c>
      <c r="J151" s="38">
        <f>ctdn!J$2</f>
        <v>169.79678999999999</v>
      </c>
      <c r="K151" s="38">
        <f>ctdn!K$2</f>
        <v>141.92421000000002</v>
      </c>
      <c r="L151" s="38">
        <f>ctdn!L$2</f>
        <v>146.63286000000002</v>
      </c>
      <c r="M151" s="38">
        <f>ctdn!M$2</f>
        <v>165.13959956385861</v>
      </c>
      <c r="N151" s="38">
        <f>ctdn!N$2</f>
        <v>157.49576199780526</v>
      </c>
      <c r="O151" s="38">
        <f>ctdn!O$2</f>
        <v>148.65769269846757</v>
      </c>
      <c r="P151" s="38">
        <f>ctdn!P$2</f>
        <v>148.39324035284125</v>
      </c>
      <c r="Q151" s="38">
        <f>ctdn!Q$2</f>
        <v>131.55681567799533</v>
      </c>
      <c r="R151" s="38">
        <f>ctdn!R$2</f>
        <v>136.09792159087931</v>
      </c>
    </row>
    <row r="152" spans="1:18" ht="11.25" customHeight="1" x14ac:dyDescent="0.25">
      <c r="A152" s="40" t="s">
        <v>2</v>
      </c>
      <c r="B152" s="29" t="str">
        <f ca="1">HYPERLINK("#"&amp;CELL("address",cncs!$C$2),"cncs")</f>
        <v>cncs</v>
      </c>
      <c r="C152" s="32">
        <f>cncs!C$2</f>
        <v>159.30606432201532</v>
      </c>
      <c r="D152" s="32">
        <f>cncs!D$2</f>
        <v>146.07433899663008</v>
      </c>
      <c r="E152" s="32">
        <f>cncs!E$2</f>
        <v>151.70665763061123</v>
      </c>
      <c r="F152" s="32">
        <f>cncs!F$2</f>
        <v>156.44656604917222</v>
      </c>
      <c r="G152" s="32">
        <f>cncs!G$2</f>
        <v>150.68788265843872</v>
      </c>
      <c r="H152" s="32">
        <f>cncs!H$2</f>
        <v>153.05224275143485</v>
      </c>
      <c r="I152" s="32">
        <f>cncs!I$2</f>
        <v>164.20943736165765</v>
      </c>
      <c r="J152" s="32">
        <f>cncs!J$2</f>
        <v>168.85807940225794</v>
      </c>
      <c r="K152" s="32">
        <f>cncs!K$2</f>
        <v>141.3076868081902</v>
      </c>
      <c r="L152" s="32">
        <f>cncs!L$2</f>
        <v>146.07289713510633</v>
      </c>
      <c r="M152" s="32">
        <f>cncs!M$2</f>
        <v>164.60665104310226</v>
      </c>
      <c r="N152" s="32">
        <f>cncs!N$2</f>
        <v>156.92265432358229</v>
      </c>
      <c r="O152" s="32">
        <f>cncs!O$2</f>
        <v>147.8478823144284</v>
      </c>
      <c r="P152" s="32">
        <f>cncs!P$2</f>
        <v>147.60395318254953</v>
      </c>
      <c r="Q152" s="32">
        <f>cncs!Q$2</f>
        <v>130.77330473890945</v>
      </c>
      <c r="R152" s="32">
        <f>cncs!R$2</f>
        <v>135.28399797968487</v>
      </c>
    </row>
    <row r="153" spans="1:18" ht="11.25" customHeight="1" x14ac:dyDescent="0.25">
      <c r="A153" s="40" t="s">
        <v>1</v>
      </c>
      <c r="B153" s="29" t="str">
        <f ca="1">HYPERLINK("#"&amp;CELL("address",cniw!$C$2),"cniw")</f>
        <v>cniw</v>
      </c>
      <c r="C153" s="32">
        <f>cniw!C$2</f>
        <v>1.0082355535945826</v>
      </c>
      <c r="D153" s="32">
        <f>cniw!D$2</f>
        <v>0.8217810033699342</v>
      </c>
      <c r="E153" s="32">
        <f>cniw!E$2</f>
        <v>0.88770236938877267</v>
      </c>
      <c r="F153" s="32">
        <f>cniw!F$2</f>
        <v>0.95744395082779232</v>
      </c>
      <c r="G153" s="32">
        <f>cniw!G$2</f>
        <v>1.009057341561302</v>
      </c>
      <c r="H153" s="32">
        <f>cniw!H$2</f>
        <v>0.76398927671447714</v>
      </c>
      <c r="I153" s="32">
        <f>cniw!I$2</f>
        <v>0.61304263834234041</v>
      </c>
      <c r="J153" s="32">
        <f>cniw!J$2</f>
        <v>0.93871059774205667</v>
      </c>
      <c r="K153" s="32">
        <f>cniw!K$2</f>
        <v>0.61652319180978576</v>
      </c>
      <c r="L153" s="32">
        <f>cniw!L$2</f>
        <v>0.55996286489369718</v>
      </c>
      <c r="M153" s="32">
        <f>cniw!M$2</f>
        <v>0.53294852075637988</v>
      </c>
      <c r="N153" s="32">
        <f>cniw!N$2</f>
        <v>0.57310767422295672</v>
      </c>
      <c r="O153" s="32">
        <f>cniw!O$2</f>
        <v>0.80981038403914674</v>
      </c>
      <c r="P153" s="32">
        <f>cniw!P$2</f>
        <v>0.78928717029171869</v>
      </c>
      <c r="Q153" s="32">
        <f>cniw!Q$2</f>
        <v>0.78351093908584335</v>
      </c>
      <c r="R153" s="32">
        <f>cniw!R$2</f>
        <v>0.81392361119446788</v>
      </c>
    </row>
    <row r="154" spans="1:18" ht="11.25" customHeight="1" x14ac:dyDescent="0.25">
      <c r="A154" s="37" t="s">
        <v>567</v>
      </c>
      <c r="B154" s="29" t="str">
        <f ca="1">HYPERLINK("#"&amp;CELL("address",ctpi!$C$2),"ctpi")</f>
        <v>ctpi</v>
      </c>
      <c r="C154" s="38">
        <f>ctpi!C$2</f>
        <v>13.709750929155259</v>
      </c>
      <c r="D154" s="38">
        <f>ctpi!D$2</f>
        <v>19.792010000000001</v>
      </c>
      <c r="E154" s="38">
        <f>ctpi!E$2</f>
        <v>18.898710000000001</v>
      </c>
      <c r="F154" s="38">
        <f>ctpi!F$2</f>
        <v>23.99708</v>
      </c>
      <c r="G154" s="38">
        <f>ctpi!G$2</f>
        <v>20.598929999999999</v>
      </c>
      <c r="H154" s="38">
        <f>ctpi!H$2</f>
        <v>18.0571762843112</v>
      </c>
      <c r="I154" s="38">
        <f>ctpi!I$2</f>
        <v>17.201889999999999</v>
      </c>
      <c r="J154" s="38">
        <f>ctpi!J$2</f>
        <v>12.07667</v>
      </c>
      <c r="K154" s="38">
        <f>ctpi!K$2</f>
        <v>9.4013200000000001</v>
      </c>
      <c r="L154" s="38">
        <f>ctpi!L$2</f>
        <v>9.4357699999999998</v>
      </c>
      <c r="M154" s="38">
        <f>ctpi!M$2</f>
        <v>9.4579640942444101</v>
      </c>
      <c r="N154" s="38">
        <f>ctpi!N$2</f>
        <v>7.7388885456434311</v>
      </c>
      <c r="O154" s="38">
        <f>ctpi!O$2</f>
        <v>7.6191891277650283</v>
      </c>
      <c r="P154" s="38">
        <f>ctpi!P$2</f>
        <v>5.8517403384651328</v>
      </c>
      <c r="Q154" s="38">
        <f>ctpi!Q$2</f>
        <v>5.9950019806524413</v>
      </c>
      <c r="R154" s="38">
        <f>ctpi!R$2</f>
        <v>3.2005580742316457</v>
      </c>
    </row>
    <row r="155" spans="1:18" ht="11.25" customHeight="1" x14ac:dyDescent="0.25">
      <c r="A155" s="33" t="s">
        <v>0</v>
      </c>
      <c r="B155" s="29" t="str">
        <f ca="1">HYPERLINK("#"&amp;CELL("address",STDIF!$C$2),"STDIF")</f>
        <v>STDIF</v>
      </c>
      <c r="C155" s="34">
        <f>STDIF!C$2</f>
        <v>-597.3339547621357</v>
      </c>
      <c r="D155" s="34">
        <f>STDIF!D$2</f>
        <v>-999.50436999999977</v>
      </c>
      <c r="E155" s="34">
        <f>STDIF!E$2</f>
        <v>-275.59868000000142</v>
      </c>
      <c r="F155" s="34">
        <f>STDIF!F$2</f>
        <v>-110.43081999999988</v>
      </c>
      <c r="G155" s="34">
        <f>STDIF!G$2</f>
        <v>417.63958999999613</v>
      </c>
      <c r="H155" s="34">
        <f>STDIF!H$2</f>
        <v>98.125264475610109</v>
      </c>
      <c r="I155" s="34">
        <f>STDIF!I$2</f>
        <v>37.325090000001637</v>
      </c>
      <c r="J155" s="34">
        <f>STDIF!J$2</f>
        <v>-169.48180999999343</v>
      </c>
      <c r="K155" s="34">
        <f>STDIF!K$2</f>
        <v>131.92634000000101</v>
      </c>
      <c r="L155" s="34">
        <f>STDIF!L$2</f>
        <v>53.787299999997842</v>
      </c>
      <c r="M155" s="34">
        <f>STDIF!M$2</f>
        <v>27.909450053613412</v>
      </c>
      <c r="N155" s="34">
        <f>STDIF!N$2</f>
        <v>591.23582117276908</v>
      </c>
      <c r="O155" s="34">
        <f>STDIF!O$2</f>
        <v>97.873940395842155</v>
      </c>
      <c r="P155" s="34">
        <f>STDIF!P$2</f>
        <v>-663.72962489041254</v>
      </c>
      <c r="Q155" s="34">
        <f>STDIF!Q$2</f>
        <v>685.30041336878946</v>
      </c>
      <c r="R155" s="34">
        <f>STDIF!R$2</f>
        <v>39.506354998146477</v>
      </c>
    </row>
  </sheetData>
  <pageMargins left="0.39370078740157483" right="0.39370078740157483" top="0.39370078740157483" bottom="0.39370078740157483" header="0.31496062992125984" footer="0.31496062992125984"/>
  <pageSetup paperSize="9" scale="41" fitToHeight="0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290</v>
      </c>
      <c r="B1" s="42" t="s">
        <v>289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14805.149517531299</v>
      </c>
      <c r="D2" s="45">
        <v>15242.6</v>
      </c>
      <c r="E2" s="45">
        <v>15972.6</v>
      </c>
      <c r="F2" s="45">
        <v>15795.7</v>
      </c>
      <c r="G2" s="45">
        <v>15741.5</v>
      </c>
      <c r="H2" s="45">
        <v>16561.240087895298</v>
      </c>
      <c r="I2" s="45">
        <v>18086.299999999996</v>
      </c>
      <c r="J2" s="45">
        <v>16025.300000000001</v>
      </c>
      <c r="K2" s="45">
        <v>16324.5</v>
      </c>
      <c r="L2" s="45">
        <v>16486.7</v>
      </c>
      <c r="M2" s="45">
        <v>17335.8412152479</v>
      </c>
      <c r="N2" s="45">
        <v>17057.323015190599</v>
      </c>
      <c r="O2" s="45">
        <v>17149.517531288799</v>
      </c>
      <c r="P2" s="45">
        <v>18000</v>
      </c>
      <c r="Q2" s="45">
        <v>18105.307155823095</v>
      </c>
      <c r="R2" s="45">
        <v>17537.761536256799</v>
      </c>
    </row>
    <row r="3" spans="1:18" ht="11.25" customHeight="1" x14ac:dyDescent="0.25">
      <c r="A3" s="46" t="s">
        <v>286</v>
      </c>
      <c r="B3" s="47" t="s">
        <v>285</v>
      </c>
      <c r="C3" s="5">
        <v>1088.7819071104841</v>
      </c>
      <c r="D3" s="5">
        <v>1679.9179300000014</v>
      </c>
      <c r="E3" s="5">
        <v>2190.0785799999994</v>
      </c>
      <c r="F3" s="5">
        <v>1832.1</v>
      </c>
      <c r="G3" s="5">
        <v>896.7</v>
      </c>
      <c r="H3" s="5">
        <v>2138.005159071372</v>
      </c>
      <c r="I3" s="5">
        <v>3161.8740399999988</v>
      </c>
      <c r="J3" s="5">
        <v>1088.7</v>
      </c>
      <c r="K3" s="5">
        <v>1051.5999999999999</v>
      </c>
      <c r="L3" s="5">
        <v>2193.5</v>
      </c>
      <c r="M3" s="5">
        <v>1807.7290532148654</v>
      </c>
      <c r="N3" s="5">
        <v>1687.85229769753</v>
      </c>
      <c r="O3" s="5">
        <v>992.21362376994148</v>
      </c>
      <c r="P3" s="5">
        <v>1700.7226810699631</v>
      </c>
      <c r="Q3" s="5">
        <v>1603.27696570173</v>
      </c>
      <c r="R3" s="5">
        <v>837.48925193465402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1088.7819071104841</v>
      </c>
      <c r="D15" s="4">
        <v>1679.9179300000014</v>
      </c>
      <c r="E15" s="4">
        <v>2190.0785799999994</v>
      </c>
      <c r="F15" s="4">
        <v>1832.1</v>
      </c>
      <c r="G15" s="4">
        <v>896.7</v>
      </c>
      <c r="H15" s="4">
        <v>2138.005159071372</v>
      </c>
      <c r="I15" s="4">
        <v>3161.8740399999988</v>
      </c>
      <c r="J15" s="4">
        <v>1088.7</v>
      </c>
      <c r="K15" s="4">
        <v>1051.5999999999999</v>
      </c>
      <c r="L15" s="4">
        <v>2193.5</v>
      </c>
      <c r="M15" s="4">
        <v>1807.7290532148654</v>
      </c>
      <c r="N15" s="4">
        <v>1687.85229769753</v>
      </c>
      <c r="O15" s="4">
        <v>992.21362376994148</v>
      </c>
      <c r="P15" s="4">
        <v>1700.7226810699631</v>
      </c>
      <c r="Q15" s="4">
        <v>1603.27696570173</v>
      </c>
      <c r="R15" s="4">
        <v>837.48925193465402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1088.7819071104841</v>
      </c>
      <c r="D17" s="7">
        <v>1679.9179300000014</v>
      </c>
      <c r="E17" s="7">
        <v>2190.0785799999994</v>
      </c>
      <c r="F17" s="7">
        <v>1832.1</v>
      </c>
      <c r="G17" s="7">
        <v>896.7</v>
      </c>
      <c r="H17" s="7">
        <v>2138.005159071372</v>
      </c>
      <c r="I17" s="7">
        <v>3161.8740399999988</v>
      </c>
      <c r="J17" s="7">
        <v>1088.7</v>
      </c>
      <c r="K17" s="7">
        <v>1051.5999999999999</v>
      </c>
      <c r="L17" s="7">
        <v>2193.5</v>
      </c>
      <c r="M17" s="7">
        <v>1807.7290532148654</v>
      </c>
      <c r="N17" s="7">
        <v>1687.85229769753</v>
      </c>
      <c r="O17" s="7">
        <v>992.21362376994148</v>
      </c>
      <c r="P17" s="7">
        <v>1700.7226810699631</v>
      </c>
      <c r="Q17" s="7">
        <v>1603.27696570173</v>
      </c>
      <c r="R17" s="7">
        <v>837.48925193465402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101.50977525983484</v>
      </c>
      <c r="D21" s="5">
        <v>95.401020000000003</v>
      </c>
      <c r="E21" s="5">
        <v>111.69891</v>
      </c>
      <c r="F21" s="5">
        <v>107.6</v>
      </c>
      <c r="G21" s="5">
        <v>140.1</v>
      </c>
      <c r="H21" s="5">
        <v>150.23406897869501</v>
      </c>
      <c r="I21" s="5">
        <v>152.29875000000001</v>
      </c>
      <c r="J21" s="5">
        <v>40.6</v>
      </c>
      <c r="K21" s="5">
        <v>22.3</v>
      </c>
      <c r="L21" s="5">
        <v>98.5</v>
      </c>
      <c r="M21" s="5">
        <v>68.023311359510799</v>
      </c>
      <c r="N21" s="5">
        <v>60.905703640011502</v>
      </c>
      <c r="O21" s="5">
        <v>71.056654246679997</v>
      </c>
      <c r="P21" s="5">
        <v>71.056511757199289</v>
      </c>
      <c r="Q21" s="5">
        <v>65.969236648514396</v>
      </c>
      <c r="R21" s="5">
        <v>71.056654246679997</v>
      </c>
    </row>
    <row r="22" spans="1:18" ht="11.25" customHeight="1" x14ac:dyDescent="0.25">
      <c r="A22" s="48" t="s">
        <v>249</v>
      </c>
      <c r="B22" s="49" t="s">
        <v>248</v>
      </c>
      <c r="C22" s="4">
        <v>101.50977525983484</v>
      </c>
      <c r="D22" s="4">
        <v>95.401020000000003</v>
      </c>
      <c r="E22" s="4">
        <v>111.69891</v>
      </c>
      <c r="F22" s="4">
        <v>107.6</v>
      </c>
      <c r="G22" s="4">
        <v>140.1</v>
      </c>
      <c r="H22" s="4">
        <v>150.23406897869501</v>
      </c>
      <c r="I22" s="4">
        <v>152.29875000000001</v>
      </c>
      <c r="J22" s="4">
        <v>40.6</v>
      </c>
      <c r="K22" s="4">
        <v>22.3</v>
      </c>
      <c r="L22" s="4">
        <v>98.5</v>
      </c>
      <c r="M22" s="4">
        <v>68.023311359510799</v>
      </c>
      <c r="N22" s="4">
        <v>60.905703640011502</v>
      </c>
      <c r="O22" s="4">
        <v>71.056654246679997</v>
      </c>
      <c r="P22" s="4">
        <v>71.056511757199289</v>
      </c>
      <c r="Q22" s="4">
        <v>65.969236648514396</v>
      </c>
      <c r="R22" s="4">
        <v>71.056654246679997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101.50977525983484</v>
      </c>
      <c r="D26" s="7">
        <v>95.401020000000003</v>
      </c>
      <c r="E26" s="7">
        <v>111.69891</v>
      </c>
      <c r="F26" s="7">
        <v>107.6</v>
      </c>
      <c r="G26" s="7">
        <v>140.1</v>
      </c>
      <c r="H26" s="7">
        <v>150.23406897869501</v>
      </c>
      <c r="I26" s="7">
        <v>152.29875000000001</v>
      </c>
      <c r="J26" s="7">
        <v>40.6</v>
      </c>
      <c r="K26" s="7">
        <v>22.3</v>
      </c>
      <c r="L26" s="7">
        <v>98.5</v>
      </c>
      <c r="M26" s="7">
        <v>68.023311359510799</v>
      </c>
      <c r="N26" s="7">
        <v>60.905703640011502</v>
      </c>
      <c r="O26" s="7">
        <v>71.056654246679997</v>
      </c>
      <c r="P26" s="7">
        <v>71.056511757199289</v>
      </c>
      <c r="Q26" s="7">
        <v>65.969236648514396</v>
      </c>
      <c r="R26" s="7">
        <v>71.056654246679997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101.50977525983484</v>
      </c>
      <c r="D28" s="6">
        <v>95.401020000000003</v>
      </c>
      <c r="E28" s="6">
        <v>111.69891</v>
      </c>
      <c r="F28" s="6">
        <v>107.6</v>
      </c>
      <c r="G28" s="6">
        <v>140.1</v>
      </c>
      <c r="H28" s="6">
        <v>150.23406897869501</v>
      </c>
      <c r="I28" s="6">
        <v>152.29875000000001</v>
      </c>
      <c r="J28" s="6">
        <v>40.6</v>
      </c>
      <c r="K28" s="6">
        <v>22.3</v>
      </c>
      <c r="L28" s="6">
        <v>98.5</v>
      </c>
      <c r="M28" s="6">
        <v>68.023311359510799</v>
      </c>
      <c r="N28" s="6">
        <v>60.905703640011502</v>
      </c>
      <c r="O28" s="6">
        <v>71.056654246679997</v>
      </c>
      <c r="P28" s="6">
        <v>71.056511757199289</v>
      </c>
      <c r="Q28" s="6">
        <v>65.969236648514396</v>
      </c>
      <c r="R28" s="6">
        <v>71.056654246679997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5798.5334861947103</v>
      </c>
      <c r="D59" s="5">
        <v>5874.4</v>
      </c>
      <c r="E59" s="5">
        <v>5751.1</v>
      </c>
      <c r="F59" s="5">
        <v>5863.5</v>
      </c>
      <c r="G59" s="5">
        <v>5859.7</v>
      </c>
      <c r="H59" s="5">
        <v>6002.8422661698696</v>
      </c>
      <c r="I59" s="5">
        <v>5908.7</v>
      </c>
      <c r="J59" s="5">
        <v>6042</v>
      </c>
      <c r="K59" s="5">
        <v>5922.1</v>
      </c>
      <c r="L59" s="5">
        <v>6068.6</v>
      </c>
      <c r="M59" s="5">
        <v>5881.3413585554599</v>
      </c>
      <c r="N59" s="5">
        <v>5981.1789433457498</v>
      </c>
      <c r="O59" s="5">
        <v>5929.5882296742102</v>
      </c>
      <c r="P59" s="5">
        <v>6089.2567115696902</v>
      </c>
      <c r="Q59" s="5">
        <v>6082.5451418744597</v>
      </c>
      <c r="R59" s="5">
        <v>5996.13069647463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7750.7370918219167</v>
      </c>
      <c r="D61" s="5">
        <v>7507.2801399999989</v>
      </c>
      <c r="E61" s="5">
        <v>7824.12345</v>
      </c>
      <c r="F61" s="5">
        <v>7885.5000000000009</v>
      </c>
      <c r="G61" s="5">
        <v>8728</v>
      </c>
      <c r="H61" s="5">
        <v>8163.776631317477</v>
      </c>
      <c r="I61" s="5">
        <v>8767.8279999999995</v>
      </c>
      <c r="J61" s="5">
        <v>8755.2000000000007</v>
      </c>
      <c r="K61" s="5">
        <v>9212.1</v>
      </c>
      <c r="L61" s="5">
        <v>7981.5</v>
      </c>
      <c r="M61" s="5">
        <v>9432.5976879716982</v>
      </c>
      <c r="N61" s="5">
        <v>9182.8843030476728</v>
      </c>
      <c r="O61" s="5">
        <v>9972.7954523741209</v>
      </c>
      <c r="P61" s="5">
        <v>9929.7832788066589</v>
      </c>
      <c r="Q61" s="5">
        <v>10118.443680137612</v>
      </c>
      <c r="R61" s="5">
        <v>10394.382344511316</v>
      </c>
    </row>
    <row r="62" spans="1:18" ht="11.25" customHeight="1" x14ac:dyDescent="0.25">
      <c r="A62" s="48" t="s">
        <v>169</v>
      </c>
      <c r="B62" s="49" t="s">
        <v>168</v>
      </c>
      <c r="C62" s="4">
        <v>1260.53310404127</v>
      </c>
      <c r="D62" s="4">
        <v>1135.4000000000001</v>
      </c>
      <c r="E62" s="4">
        <v>926.6</v>
      </c>
      <c r="F62" s="4">
        <v>824.7</v>
      </c>
      <c r="G62" s="4">
        <v>1295.8</v>
      </c>
      <c r="H62" s="4">
        <v>1185.2011082449601</v>
      </c>
      <c r="I62" s="4">
        <v>988.3</v>
      </c>
      <c r="J62" s="4">
        <v>1219</v>
      </c>
      <c r="K62" s="4">
        <v>1471.4</v>
      </c>
      <c r="L62" s="4">
        <v>1090.8</v>
      </c>
      <c r="M62" s="4">
        <v>1111.08722652145</v>
      </c>
      <c r="N62" s="4">
        <v>1070.0773860705101</v>
      </c>
      <c r="O62" s="4">
        <v>1449.6035158115999</v>
      </c>
      <c r="P62" s="4">
        <v>1103.8740804433</v>
      </c>
      <c r="Q62" s="4">
        <v>1151.92987484475</v>
      </c>
      <c r="R62" s="4">
        <v>1441.8649087608701</v>
      </c>
    </row>
    <row r="63" spans="1:18" ht="11.25" customHeight="1" x14ac:dyDescent="0.25">
      <c r="A63" s="48" t="s">
        <v>167</v>
      </c>
      <c r="B63" s="49" t="s">
        <v>166</v>
      </c>
      <c r="C63" s="4">
        <v>6.7115696952326402</v>
      </c>
      <c r="D63" s="4">
        <v>6</v>
      </c>
      <c r="E63" s="4">
        <v>5.5</v>
      </c>
      <c r="F63" s="4">
        <v>8</v>
      </c>
      <c r="G63" s="4">
        <v>10.3</v>
      </c>
      <c r="H63" s="4">
        <v>14.6173688736028</v>
      </c>
      <c r="I63" s="4">
        <v>13.4</v>
      </c>
      <c r="J63" s="4">
        <v>16.2</v>
      </c>
      <c r="K63" s="4">
        <v>22.4</v>
      </c>
      <c r="L63" s="4">
        <v>23.8</v>
      </c>
      <c r="M63" s="4">
        <v>25.269895863189099</v>
      </c>
      <c r="N63" s="4">
        <v>41.368109295882299</v>
      </c>
      <c r="O63" s="4">
        <v>42.466800420368799</v>
      </c>
      <c r="P63" s="4">
        <v>66.542466800420399</v>
      </c>
      <c r="Q63" s="4">
        <v>95.180089806057097</v>
      </c>
      <c r="R63" s="4">
        <v>200.08120760485301</v>
      </c>
    </row>
    <row r="64" spans="1:18" ht="11.25" customHeight="1" x14ac:dyDescent="0.25">
      <c r="A64" s="48" t="s">
        <v>165</v>
      </c>
      <c r="B64" s="49" t="s">
        <v>164</v>
      </c>
      <c r="C64" s="4">
        <v>0.52546097258048996</v>
      </c>
      <c r="D64" s="4">
        <v>0.5</v>
      </c>
      <c r="E64" s="4">
        <v>0.60000000000000009</v>
      </c>
      <c r="F64" s="4">
        <v>0.60000000000000009</v>
      </c>
      <c r="G64" s="4">
        <v>0.60000000000000009</v>
      </c>
      <c r="H64" s="4">
        <v>0.69265310021974003</v>
      </c>
      <c r="I64" s="4">
        <v>0.89999999999999991</v>
      </c>
      <c r="J64" s="4">
        <v>0.89999999999999991</v>
      </c>
      <c r="K64" s="4">
        <v>1.1000000000000001</v>
      </c>
      <c r="L64" s="4">
        <v>1.2000000000000002</v>
      </c>
      <c r="M64" s="4">
        <v>1.3375370211139701</v>
      </c>
      <c r="N64" s="4">
        <v>1.48084455909047</v>
      </c>
      <c r="O64" s="4">
        <v>1.6241520970669701</v>
      </c>
      <c r="P64" s="4">
        <v>1.7913442247062199</v>
      </c>
      <c r="Q64" s="4">
        <v>2.0301901213337201</v>
      </c>
      <c r="R64" s="4">
        <v>2.2929206076239601</v>
      </c>
    </row>
    <row r="65" spans="1:18" ht="11.25" customHeight="1" x14ac:dyDescent="0.25">
      <c r="A65" s="50" t="s">
        <v>163</v>
      </c>
      <c r="B65" s="51" t="s">
        <v>162</v>
      </c>
      <c r="C65" s="7">
        <v>0.38215343460398998</v>
      </c>
      <c r="D65" s="7">
        <v>0.4</v>
      </c>
      <c r="E65" s="7">
        <v>0.4</v>
      </c>
      <c r="F65" s="7">
        <v>0.4</v>
      </c>
      <c r="G65" s="7">
        <v>0.4</v>
      </c>
      <c r="H65" s="7">
        <v>0.47769179325499</v>
      </c>
      <c r="I65" s="7">
        <v>0.6</v>
      </c>
      <c r="J65" s="7">
        <v>0.6</v>
      </c>
      <c r="K65" s="7">
        <v>0.8</v>
      </c>
      <c r="L65" s="7">
        <v>0.8</v>
      </c>
      <c r="M65" s="7">
        <v>0.93149899684723003</v>
      </c>
      <c r="N65" s="7">
        <v>1.0270373554982299</v>
      </c>
      <c r="O65" s="7">
        <v>1.1225757141492301</v>
      </c>
      <c r="P65" s="7">
        <v>1.24199866246298</v>
      </c>
      <c r="Q65" s="7">
        <v>1.3614216107767301</v>
      </c>
      <c r="R65" s="7">
        <v>1.48084455909047</v>
      </c>
    </row>
    <row r="66" spans="1:18" ht="11.25" customHeight="1" x14ac:dyDescent="0.25">
      <c r="A66" s="50" t="s">
        <v>161</v>
      </c>
      <c r="B66" s="51" t="s">
        <v>160</v>
      </c>
      <c r="C66" s="7">
        <v>0.1433075379765</v>
      </c>
      <c r="D66" s="7">
        <v>0.1</v>
      </c>
      <c r="E66" s="7">
        <v>0.2</v>
      </c>
      <c r="F66" s="7">
        <v>0.2</v>
      </c>
      <c r="G66" s="7">
        <v>0.2</v>
      </c>
      <c r="H66" s="7">
        <v>0.21496130696474999</v>
      </c>
      <c r="I66" s="7">
        <v>0.3</v>
      </c>
      <c r="J66" s="7">
        <v>0.3</v>
      </c>
      <c r="K66" s="7">
        <v>0.3</v>
      </c>
      <c r="L66" s="7">
        <v>0.4</v>
      </c>
      <c r="M66" s="7">
        <v>0.40603802426674002</v>
      </c>
      <c r="N66" s="7">
        <v>0.45380720359224003</v>
      </c>
      <c r="O66" s="7">
        <v>0.50157638291773998</v>
      </c>
      <c r="P66" s="7">
        <v>0.54934556224324005</v>
      </c>
      <c r="Q66" s="7">
        <v>0.66876851055699005</v>
      </c>
      <c r="R66" s="7">
        <v>0.81207604853349002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6482.9669571128334</v>
      </c>
      <c r="D68" s="4">
        <v>6365.3801399999993</v>
      </c>
      <c r="E68" s="4">
        <v>6891.4234500000002</v>
      </c>
      <c r="F68" s="4">
        <v>7052.2000000000007</v>
      </c>
      <c r="G68" s="4">
        <v>7421.3</v>
      </c>
      <c r="H68" s="4">
        <v>6963.2655010986946</v>
      </c>
      <c r="I68" s="4">
        <v>7765.2279999999992</v>
      </c>
      <c r="J68" s="4">
        <v>7519.1</v>
      </c>
      <c r="K68" s="4">
        <v>7717.2000000000007</v>
      </c>
      <c r="L68" s="4">
        <v>6865.7</v>
      </c>
      <c r="M68" s="4">
        <v>8294.9030285659446</v>
      </c>
      <c r="N68" s="4">
        <v>8069.9579631221904</v>
      </c>
      <c r="O68" s="4">
        <v>8479.1009840450843</v>
      </c>
      <c r="P68" s="4">
        <v>8757.5753873382328</v>
      </c>
      <c r="Q68" s="4">
        <v>8869.3035253654707</v>
      </c>
      <c r="R68" s="4">
        <v>8750.1433075379682</v>
      </c>
    </row>
    <row r="69" spans="1:18" ht="11.25" customHeight="1" x14ac:dyDescent="0.25">
      <c r="A69" s="50" t="s">
        <v>155</v>
      </c>
      <c r="B69" s="51" t="s">
        <v>154</v>
      </c>
      <c r="C69" s="7">
        <v>6408.0888069868379</v>
      </c>
      <c r="D69" s="7">
        <v>6276.7776299999996</v>
      </c>
      <c r="E69" s="7">
        <v>6803.5257000000001</v>
      </c>
      <c r="F69" s="7">
        <v>6946.1</v>
      </c>
      <c r="G69" s="7">
        <v>7296.8</v>
      </c>
      <c r="H69" s="7">
        <v>6808.5644832154885</v>
      </c>
      <c r="I69" s="7">
        <v>7628.9275099999995</v>
      </c>
      <c r="J69" s="7">
        <v>7316.4973100000007</v>
      </c>
      <c r="K69" s="7">
        <v>7435.0963500000007</v>
      </c>
      <c r="L69" s="7">
        <v>6441.39383</v>
      </c>
      <c r="M69" s="7">
        <v>7791.8219164994516</v>
      </c>
      <c r="N69" s="7">
        <v>7655.9198267437678</v>
      </c>
      <c r="O69" s="7">
        <v>7948.9093692264851</v>
      </c>
      <c r="P69" s="7">
        <v>8081.5915804636352</v>
      </c>
      <c r="Q69" s="7">
        <v>8116.9130402493447</v>
      </c>
      <c r="R69" s="7">
        <v>7901.0199426511608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20.469082825511265</v>
      </c>
      <c r="D71" s="7">
        <v>18.000509999999998</v>
      </c>
      <c r="E71" s="7">
        <v>20.999459999999999</v>
      </c>
      <c r="F71" s="7">
        <v>23.1</v>
      </c>
      <c r="G71" s="7">
        <v>26.5</v>
      </c>
      <c r="H71" s="7">
        <v>41.726521266320937</v>
      </c>
      <c r="I71" s="7">
        <v>36.400129999999997</v>
      </c>
      <c r="J71" s="7">
        <v>41.70055</v>
      </c>
      <c r="K71" s="7">
        <v>45.000579999999999</v>
      </c>
      <c r="L71" s="7">
        <v>41.400599999999997</v>
      </c>
      <c r="M71" s="7">
        <v>40.412725709372204</v>
      </c>
      <c r="N71" s="7">
        <v>53.047516636658536</v>
      </c>
      <c r="O71" s="7">
        <v>57.920293086544099</v>
      </c>
      <c r="P71" s="7">
        <v>88.970379499960202</v>
      </c>
      <c r="Q71" s="7">
        <v>99.670661070746974</v>
      </c>
      <c r="R71" s="7">
        <v>103.20559364507048</v>
      </c>
    </row>
    <row r="72" spans="1:18" ht="11.25" customHeight="1" x14ac:dyDescent="0.25">
      <c r="A72" s="55" t="s">
        <v>149</v>
      </c>
      <c r="B72" s="51" t="s">
        <v>148</v>
      </c>
      <c r="C72" s="7">
        <v>54.409067300483876</v>
      </c>
      <c r="D72" s="7">
        <v>70.602000000000004</v>
      </c>
      <c r="E72" s="7">
        <v>66.898290000000003</v>
      </c>
      <c r="F72" s="7">
        <v>83</v>
      </c>
      <c r="G72" s="7">
        <v>98</v>
      </c>
      <c r="H72" s="7">
        <v>112.97449661688549</v>
      </c>
      <c r="I72" s="7">
        <v>99.900360000000006</v>
      </c>
      <c r="J72" s="7">
        <v>119.50158999999999</v>
      </c>
      <c r="K72" s="7">
        <v>141.30183</v>
      </c>
      <c r="L72" s="7">
        <v>133.80195000000001</v>
      </c>
      <c r="M72" s="7">
        <v>145.43326645648165</v>
      </c>
      <c r="N72" s="7">
        <v>139.55724435299248</v>
      </c>
      <c r="O72" s="7">
        <v>193.03579741255612</v>
      </c>
      <c r="P72" s="7">
        <v>222.0079671012426</v>
      </c>
      <c r="Q72" s="7">
        <v>246.63293702768553</v>
      </c>
      <c r="R72" s="7">
        <v>272.76275848801276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41.400550000000003</v>
      </c>
      <c r="K73" s="7">
        <v>95.801239999999993</v>
      </c>
      <c r="L73" s="7">
        <v>249.10362000000001</v>
      </c>
      <c r="M73" s="7">
        <v>317.23511990063963</v>
      </c>
      <c r="N73" s="7">
        <v>221.43337538877171</v>
      </c>
      <c r="O73" s="7">
        <v>279.23552431949969</v>
      </c>
      <c r="P73" s="7">
        <v>365.00546027339362</v>
      </c>
      <c r="Q73" s="7">
        <v>406.08688701769461</v>
      </c>
      <c r="R73" s="7">
        <v>473.15501275372526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0.3</v>
      </c>
      <c r="L74" s="6">
        <v>1.60002</v>
      </c>
      <c r="M74" s="6">
        <v>3.4632655010986815</v>
      </c>
      <c r="N74" s="6">
        <v>6.5443581983090739</v>
      </c>
      <c r="O74" s="6">
        <v>9.4583241493902896</v>
      </c>
      <c r="P74" s="6">
        <v>14.330799382543974</v>
      </c>
      <c r="Q74" s="6">
        <v>12.849943842813786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36.800490000000003</v>
      </c>
      <c r="K75" s="6">
        <v>83.901089999999996</v>
      </c>
      <c r="L75" s="6">
        <v>229.60334</v>
      </c>
      <c r="M75" s="6">
        <v>297.14817999426725</v>
      </c>
      <c r="N75" s="6">
        <v>200.89268907291114</v>
      </c>
      <c r="O75" s="6">
        <v>253.91778796002066</v>
      </c>
      <c r="P75" s="6">
        <v>315.77916439435512</v>
      </c>
      <c r="Q75" s="6">
        <v>354.1616492588152</v>
      </c>
      <c r="R75" s="6">
        <v>431.71513657362863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0.88372720196144916</v>
      </c>
      <c r="O76" s="6">
        <v>0</v>
      </c>
      <c r="P76" s="6">
        <v>0</v>
      </c>
      <c r="Q76" s="6">
        <v>0</v>
      </c>
      <c r="R76" s="6">
        <v>0.95538619435380767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4.60006</v>
      </c>
      <c r="K77" s="6">
        <v>11.600149999999999</v>
      </c>
      <c r="L77" s="6">
        <v>17.900259999999999</v>
      </c>
      <c r="M77" s="6">
        <v>16.623674405273661</v>
      </c>
      <c r="N77" s="6">
        <v>13.112600915590049</v>
      </c>
      <c r="O77" s="6">
        <v>15.859412210088735</v>
      </c>
      <c r="P77" s="6">
        <v>34.895496496494516</v>
      </c>
      <c r="Q77" s="6">
        <v>39.075293916065625</v>
      </c>
      <c r="R77" s="6">
        <v>40.484489985742798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65.587257144354339</v>
      </c>
      <c r="D80" s="5">
        <v>85.600909999999999</v>
      </c>
      <c r="E80" s="5">
        <v>95.59905999999998</v>
      </c>
      <c r="F80" s="5">
        <v>107</v>
      </c>
      <c r="G80" s="5">
        <v>117</v>
      </c>
      <c r="H80" s="5">
        <v>106.38196235788669</v>
      </c>
      <c r="I80" s="5">
        <v>95.599209999999999</v>
      </c>
      <c r="J80" s="5">
        <v>98.8</v>
      </c>
      <c r="K80" s="5">
        <v>116.4</v>
      </c>
      <c r="L80" s="5">
        <v>144.6</v>
      </c>
      <c r="M80" s="5">
        <v>146.14980414636429</v>
      </c>
      <c r="N80" s="5">
        <v>144.501767459635</v>
      </c>
      <c r="O80" s="5">
        <v>183.86357122384661</v>
      </c>
      <c r="P80" s="5">
        <v>209.18081679648805</v>
      </c>
      <c r="Q80" s="5">
        <v>235.07213146078132</v>
      </c>
      <c r="R80" s="5">
        <v>238.70258908951931</v>
      </c>
    </row>
    <row r="81" spans="1:18" ht="11.25" customHeight="1" x14ac:dyDescent="0.25">
      <c r="A81" s="48" t="s">
        <v>132</v>
      </c>
      <c r="B81" s="49" t="s">
        <v>131</v>
      </c>
      <c r="C81" s="4">
        <v>41.511526918021787</v>
      </c>
      <c r="D81" s="4">
        <v>53.80057</v>
      </c>
      <c r="E81" s="4">
        <v>64.199369999999988</v>
      </c>
      <c r="F81" s="4">
        <v>63.8</v>
      </c>
      <c r="G81" s="4">
        <v>66.5</v>
      </c>
      <c r="H81" s="4">
        <v>55.292825069265298</v>
      </c>
      <c r="I81" s="4">
        <v>52.499569999999999</v>
      </c>
      <c r="J81" s="4">
        <v>46.747319999999995</v>
      </c>
      <c r="K81" s="4">
        <v>47.9</v>
      </c>
      <c r="L81" s="4">
        <v>45.3</v>
      </c>
      <c r="M81" s="4">
        <v>42.610107958345303</v>
      </c>
      <c r="N81" s="4">
        <v>43.111684341263</v>
      </c>
      <c r="O81" s="4">
        <v>65.467660265596606</v>
      </c>
      <c r="P81" s="4">
        <v>50.635228546306678</v>
      </c>
      <c r="Q81" s="4">
        <v>52.9999044616413</v>
      </c>
      <c r="R81" s="4">
        <v>42.801184675647299</v>
      </c>
    </row>
    <row r="82" spans="1:18" ht="11.25" customHeight="1" x14ac:dyDescent="0.25">
      <c r="A82" s="48" t="s">
        <v>130</v>
      </c>
      <c r="B82" s="49" t="s">
        <v>129</v>
      </c>
      <c r="C82" s="4">
        <v>24.075730226332549</v>
      </c>
      <c r="D82" s="4">
        <v>31.800339999999998</v>
      </c>
      <c r="E82" s="4">
        <v>31.39969</v>
      </c>
      <c r="F82" s="4">
        <v>43.2</v>
      </c>
      <c r="G82" s="4">
        <v>50.5</v>
      </c>
      <c r="H82" s="4">
        <v>51.089137288621401</v>
      </c>
      <c r="I82" s="4">
        <v>43.099640000000001</v>
      </c>
      <c r="J82" s="4">
        <v>52.052680000000002</v>
      </c>
      <c r="K82" s="4">
        <v>68.5</v>
      </c>
      <c r="L82" s="4">
        <v>99.3</v>
      </c>
      <c r="M82" s="4">
        <v>103.53969618801899</v>
      </c>
      <c r="N82" s="4">
        <v>101.390083118372</v>
      </c>
      <c r="O82" s="4">
        <v>118.39591095825</v>
      </c>
      <c r="P82" s="4">
        <v>158.54558825018137</v>
      </c>
      <c r="Q82" s="4">
        <v>182.07222699914001</v>
      </c>
      <c r="R82" s="4">
        <v>195.901404413872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292</v>
      </c>
      <c r="B1" s="42" t="s">
        <v>291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319.43250214961296</v>
      </c>
      <c r="D2" s="45">
        <v>243.4</v>
      </c>
      <c r="E2" s="45">
        <v>309</v>
      </c>
      <c r="F2" s="45">
        <v>308.70000000000005</v>
      </c>
      <c r="G2" s="45">
        <v>324.8</v>
      </c>
      <c r="H2" s="45">
        <v>338.56405846947507</v>
      </c>
      <c r="I2" s="45">
        <v>342.5</v>
      </c>
      <c r="J2" s="45">
        <v>426.9</v>
      </c>
      <c r="K2" s="45">
        <v>380.5</v>
      </c>
      <c r="L2" s="45">
        <v>395</v>
      </c>
      <c r="M2" s="45">
        <v>394.57342122862281</v>
      </c>
      <c r="N2" s="45">
        <v>380.52928250692679</v>
      </c>
      <c r="O2" s="45">
        <v>347.2341645170535</v>
      </c>
      <c r="P2" s="45">
        <v>382.24897296264481</v>
      </c>
      <c r="Q2" s="45">
        <v>376.39724849527119</v>
      </c>
      <c r="R2" s="45">
        <v>378.54686156491863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319.43250214961296</v>
      </c>
      <c r="D21" s="5">
        <v>243.4</v>
      </c>
      <c r="E21" s="5">
        <v>309</v>
      </c>
      <c r="F21" s="5">
        <v>308.70000000000005</v>
      </c>
      <c r="G21" s="5">
        <v>324.8</v>
      </c>
      <c r="H21" s="5">
        <v>338.56405846947507</v>
      </c>
      <c r="I21" s="5">
        <v>342.5</v>
      </c>
      <c r="J21" s="5">
        <v>426.9</v>
      </c>
      <c r="K21" s="5">
        <v>380.5</v>
      </c>
      <c r="L21" s="5">
        <v>395</v>
      </c>
      <c r="M21" s="5">
        <v>394.57342122862281</v>
      </c>
      <c r="N21" s="5">
        <v>380.52928250692679</v>
      </c>
      <c r="O21" s="5">
        <v>347.2341645170535</v>
      </c>
      <c r="P21" s="5">
        <v>382.24897296264481</v>
      </c>
      <c r="Q21" s="5">
        <v>376.39724849527119</v>
      </c>
      <c r="R21" s="5">
        <v>378.54686156491863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319.43250214961296</v>
      </c>
      <c r="D30" s="4">
        <v>243.4</v>
      </c>
      <c r="E30" s="4">
        <v>309</v>
      </c>
      <c r="F30" s="4">
        <v>308.70000000000005</v>
      </c>
      <c r="G30" s="4">
        <v>324.8</v>
      </c>
      <c r="H30" s="4">
        <v>338.56405846947507</v>
      </c>
      <c r="I30" s="4">
        <v>342.5</v>
      </c>
      <c r="J30" s="4">
        <v>426.9</v>
      </c>
      <c r="K30" s="4">
        <v>380.5</v>
      </c>
      <c r="L30" s="4">
        <v>395</v>
      </c>
      <c r="M30" s="4">
        <v>394.57342122862281</v>
      </c>
      <c r="N30" s="4">
        <v>380.52928250692679</v>
      </c>
      <c r="O30" s="4">
        <v>347.2341645170535</v>
      </c>
      <c r="P30" s="4">
        <v>382.24897296264481</v>
      </c>
      <c r="Q30" s="4">
        <v>376.39724849527119</v>
      </c>
      <c r="R30" s="4">
        <v>378.54686156491863</v>
      </c>
    </row>
    <row r="31" spans="1:18" ht="11.25" customHeight="1" x14ac:dyDescent="0.25">
      <c r="A31" s="50" t="s">
        <v>231</v>
      </c>
      <c r="B31" s="51" t="s">
        <v>230</v>
      </c>
      <c r="C31" s="7">
        <v>214.12534632654999</v>
      </c>
      <c r="D31" s="7">
        <v>199.7</v>
      </c>
      <c r="E31" s="7">
        <v>223.3</v>
      </c>
      <c r="F31" s="7">
        <v>227.3</v>
      </c>
      <c r="G31" s="7">
        <v>239.1</v>
      </c>
      <c r="H31" s="7">
        <v>244.339352249928</v>
      </c>
      <c r="I31" s="7">
        <v>236.5</v>
      </c>
      <c r="J31" s="7">
        <v>317.89999999999998</v>
      </c>
      <c r="K31" s="7">
        <v>365.2</v>
      </c>
      <c r="L31" s="7">
        <v>379.6</v>
      </c>
      <c r="M31" s="7">
        <v>383.58650998375799</v>
      </c>
      <c r="N31" s="7">
        <v>367.82268080634401</v>
      </c>
      <c r="O31" s="7">
        <v>334.98137002006303</v>
      </c>
      <c r="P31" s="7">
        <v>367.82268080634401</v>
      </c>
      <c r="Q31" s="7">
        <v>361.254418649088</v>
      </c>
      <c r="R31" s="7">
        <v>367.82268080634401</v>
      </c>
    </row>
    <row r="32" spans="1:18" ht="11.25" customHeight="1" x14ac:dyDescent="0.25">
      <c r="A32" s="52" t="s">
        <v>229</v>
      </c>
      <c r="B32" s="53" t="s">
        <v>228</v>
      </c>
      <c r="C32" s="6">
        <v>214.12534632654999</v>
      </c>
      <c r="D32" s="6">
        <v>199.7</v>
      </c>
      <c r="E32" s="6">
        <v>223.3</v>
      </c>
      <c r="F32" s="6">
        <v>227.3</v>
      </c>
      <c r="G32" s="6">
        <v>239.1</v>
      </c>
      <c r="H32" s="6">
        <v>244.339352249928</v>
      </c>
      <c r="I32" s="6">
        <v>236.5</v>
      </c>
      <c r="J32" s="6">
        <v>317.89999999999998</v>
      </c>
      <c r="K32" s="6">
        <v>365.2</v>
      </c>
      <c r="L32" s="6">
        <v>379.6</v>
      </c>
      <c r="M32" s="6">
        <v>383.58650998375799</v>
      </c>
      <c r="N32" s="6">
        <v>367.82268080634401</v>
      </c>
      <c r="O32" s="6">
        <v>334.98137002006303</v>
      </c>
      <c r="P32" s="6">
        <v>367.82268080634401</v>
      </c>
      <c r="Q32" s="6">
        <v>361.254418649088</v>
      </c>
      <c r="R32" s="6">
        <v>367.82268080634401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97.568548772332093</v>
      </c>
      <c r="D35" s="7">
        <v>35.982340000000022</v>
      </c>
      <c r="E35" s="7">
        <v>77.089949999999988</v>
      </c>
      <c r="F35" s="7">
        <v>71.900000000000006</v>
      </c>
      <c r="G35" s="7">
        <v>77.099999999999994</v>
      </c>
      <c r="H35" s="7">
        <v>82.162988439858594</v>
      </c>
      <c r="I35" s="7">
        <v>91.313850000000002</v>
      </c>
      <c r="J35" s="7">
        <v>94.5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97.568548772332093</v>
      </c>
      <c r="D36" s="6">
        <v>35.982340000000022</v>
      </c>
      <c r="E36" s="6">
        <v>77.089949999999988</v>
      </c>
      <c r="F36" s="6">
        <v>71.900000000000006</v>
      </c>
      <c r="G36" s="6">
        <v>77.099999999999994</v>
      </c>
      <c r="H36" s="6">
        <v>82.162988439858594</v>
      </c>
      <c r="I36" s="6">
        <v>91.313850000000002</v>
      </c>
      <c r="J36" s="6">
        <v>94.5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7.7386070507308702</v>
      </c>
      <c r="D45" s="7">
        <v>7.7176600000000004</v>
      </c>
      <c r="E45" s="7">
        <v>8.6100499999999993</v>
      </c>
      <c r="F45" s="7">
        <v>9.5</v>
      </c>
      <c r="G45" s="7">
        <v>8.6</v>
      </c>
      <c r="H45" s="7">
        <v>12.0617177796885</v>
      </c>
      <c r="I45" s="7">
        <v>14.68615</v>
      </c>
      <c r="J45" s="7">
        <v>14.5</v>
      </c>
      <c r="K45" s="7">
        <v>15.3</v>
      </c>
      <c r="L45" s="7">
        <v>15.4</v>
      </c>
      <c r="M45" s="7">
        <v>10.9869112448648</v>
      </c>
      <c r="N45" s="7">
        <v>12.7066017005828</v>
      </c>
      <c r="O45" s="7">
        <v>12.2527944969905</v>
      </c>
      <c r="P45" s="7">
        <v>14.4262921563008</v>
      </c>
      <c r="Q45" s="7">
        <v>15.142829846183201</v>
      </c>
      <c r="R45" s="7">
        <v>10.724180758574599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7.7386070507308702</v>
      </c>
      <c r="D51" s="6">
        <v>7.7176600000000004</v>
      </c>
      <c r="E51" s="6">
        <v>8.6100499999999993</v>
      </c>
      <c r="F51" s="6">
        <v>9.5</v>
      </c>
      <c r="G51" s="6">
        <v>8.6</v>
      </c>
      <c r="H51" s="6">
        <v>12.0617177796885</v>
      </c>
      <c r="I51" s="6">
        <v>14.68615</v>
      </c>
      <c r="J51" s="6">
        <v>14.5</v>
      </c>
      <c r="K51" s="6">
        <v>15.3</v>
      </c>
      <c r="L51" s="6">
        <v>15.4</v>
      </c>
      <c r="M51" s="6">
        <v>10.9869112448648</v>
      </c>
      <c r="N51" s="6">
        <v>12.7066017005828</v>
      </c>
      <c r="O51" s="6">
        <v>12.2527944969905</v>
      </c>
      <c r="P51" s="6">
        <v>14.4262921563008</v>
      </c>
      <c r="Q51" s="6">
        <v>15.142829846183201</v>
      </c>
      <c r="R51" s="6">
        <v>10.724180758574599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294</v>
      </c>
      <c r="B1" s="42" t="s">
        <v>293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20.301901213337199</v>
      </c>
      <c r="D2" s="45">
        <v>20.3</v>
      </c>
      <c r="E2" s="45">
        <v>25.7</v>
      </c>
      <c r="F2" s="45">
        <v>32.4</v>
      </c>
      <c r="G2" s="45">
        <v>35.799999999999997</v>
      </c>
      <c r="H2" s="45">
        <v>29.4258144645075</v>
      </c>
      <c r="I2" s="45">
        <v>54.099999999999994</v>
      </c>
      <c r="J2" s="45">
        <v>160</v>
      </c>
      <c r="K2" s="45">
        <v>241.2</v>
      </c>
      <c r="L2" s="45">
        <v>253.29999999999998</v>
      </c>
      <c r="M2" s="45">
        <v>242.930161459826</v>
      </c>
      <c r="N2" s="45">
        <v>244.91258240183399</v>
      </c>
      <c r="O2" s="45">
        <v>250.62099933123099</v>
      </c>
      <c r="P2" s="45">
        <v>277.58670106047583</v>
      </c>
      <c r="Q2" s="45">
        <v>216.17942103754646</v>
      </c>
      <c r="R2" s="45">
        <v>247.06219547148172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20.301901213337199</v>
      </c>
      <c r="D21" s="5">
        <v>20.3</v>
      </c>
      <c r="E21" s="5">
        <v>25.7</v>
      </c>
      <c r="F21" s="5">
        <v>32.4</v>
      </c>
      <c r="G21" s="5">
        <v>35.799999999999997</v>
      </c>
      <c r="H21" s="5">
        <v>29.4258144645075</v>
      </c>
      <c r="I21" s="5">
        <v>54.099999999999994</v>
      </c>
      <c r="J21" s="5">
        <v>160</v>
      </c>
      <c r="K21" s="5">
        <v>241.2</v>
      </c>
      <c r="L21" s="5">
        <v>253.29999999999998</v>
      </c>
      <c r="M21" s="5">
        <v>242.930161459826</v>
      </c>
      <c r="N21" s="5">
        <v>244.84093562004895</v>
      </c>
      <c r="O21" s="5">
        <v>250.21492260719069</v>
      </c>
      <c r="P21" s="5">
        <v>274.8638578389224</v>
      </c>
      <c r="Q21" s="5">
        <v>213.265501098691</v>
      </c>
      <c r="R21" s="5">
        <v>240.56558708321381</v>
      </c>
    </row>
    <row r="22" spans="1:18" ht="11.25" customHeight="1" x14ac:dyDescent="0.25">
      <c r="A22" s="48" t="s">
        <v>249</v>
      </c>
      <c r="B22" s="49" t="s">
        <v>248</v>
      </c>
      <c r="C22" s="4">
        <v>20.301901213337199</v>
      </c>
      <c r="D22" s="4">
        <v>20.3</v>
      </c>
      <c r="E22" s="4">
        <v>25.7</v>
      </c>
      <c r="F22" s="4">
        <v>32.4</v>
      </c>
      <c r="G22" s="4">
        <v>35.799999999999997</v>
      </c>
      <c r="H22" s="4">
        <v>29.4258144645075</v>
      </c>
      <c r="I22" s="4">
        <v>54.099999999999994</v>
      </c>
      <c r="J22" s="4">
        <v>160</v>
      </c>
      <c r="K22" s="4">
        <v>241.2</v>
      </c>
      <c r="L22" s="4">
        <v>253.29999999999998</v>
      </c>
      <c r="M22" s="4">
        <v>242.930161459826</v>
      </c>
      <c r="N22" s="4">
        <v>244.84093562004895</v>
      </c>
      <c r="O22" s="4">
        <v>250.21492260719069</v>
      </c>
      <c r="P22" s="4">
        <v>274.8638578389224</v>
      </c>
      <c r="Q22" s="4">
        <v>213.265501098691</v>
      </c>
      <c r="R22" s="4">
        <v>240.56558708321381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20.301901213337199</v>
      </c>
      <c r="D26" s="7">
        <v>20.3</v>
      </c>
      <c r="E26" s="7">
        <v>25.7</v>
      </c>
      <c r="F26" s="7">
        <v>32.4</v>
      </c>
      <c r="G26" s="7">
        <v>35.799999999999997</v>
      </c>
      <c r="H26" s="7">
        <v>29.4258144645075</v>
      </c>
      <c r="I26" s="7">
        <v>54.099999999999994</v>
      </c>
      <c r="J26" s="7">
        <v>160</v>
      </c>
      <c r="K26" s="7">
        <v>241.2</v>
      </c>
      <c r="L26" s="7">
        <v>253.29999999999998</v>
      </c>
      <c r="M26" s="7">
        <v>242.930161459826</v>
      </c>
      <c r="N26" s="7">
        <v>244.84093562004895</v>
      </c>
      <c r="O26" s="7">
        <v>250.21492260719069</v>
      </c>
      <c r="P26" s="7">
        <v>274.8638578389224</v>
      </c>
      <c r="Q26" s="7">
        <v>213.265501098691</v>
      </c>
      <c r="R26" s="7">
        <v>240.56558708321381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0.3</v>
      </c>
      <c r="F28" s="6">
        <v>1.9</v>
      </c>
      <c r="G28" s="6">
        <v>2.2999999999999998</v>
      </c>
      <c r="H28" s="6">
        <v>0</v>
      </c>
      <c r="I28" s="6">
        <v>0.3</v>
      </c>
      <c r="J28" s="6">
        <v>0.6</v>
      </c>
      <c r="K28" s="6">
        <v>38.200000000000003</v>
      </c>
      <c r="L28" s="6">
        <v>40.1</v>
      </c>
      <c r="M28" s="6">
        <v>29.760198719786001</v>
      </c>
      <c r="N28" s="6">
        <v>49.961689164762134</v>
      </c>
      <c r="O28" s="6">
        <v>51.237327827439088</v>
      </c>
      <c r="P28" s="6">
        <v>36.304576287379398</v>
      </c>
      <c r="Q28" s="6">
        <v>31.571891652012283</v>
      </c>
      <c r="R28" s="6">
        <v>27.3956243431738</v>
      </c>
    </row>
    <row r="29" spans="1:18" ht="11.25" customHeight="1" x14ac:dyDescent="0.25">
      <c r="A29" s="56" t="s">
        <v>235</v>
      </c>
      <c r="B29" s="53" t="s">
        <v>234</v>
      </c>
      <c r="C29" s="6">
        <v>20.301901213337199</v>
      </c>
      <c r="D29" s="6">
        <v>20.3</v>
      </c>
      <c r="E29" s="6">
        <v>25.4</v>
      </c>
      <c r="F29" s="6">
        <v>30.5</v>
      </c>
      <c r="G29" s="6">
        <v>33.5</v>
      </c>
      <c r="H29" s="6">
        <v>29.4258144645075</v>
      </c>
      <c r="I29" s="6">
        <v>53.8</v>
      </c>
      <c r="J29" s="6">
        <v>159.4</v>
      </c>
      <c r="K29" s="6">
        <v>203</v>
      </c>
      <c r="L29" s="6">
        <v>213.2</v>
      </c>
      <c r="M29" s="6">
        <v>213.16996274004001</v>
      </c>
      <c r="N29" s="6">
        <v>194.87924645528682</v>
      </c>
      <c r="O29" s="6">
        <v>198.9775947797516</v>
      </c>
      <c r="P29" s="6">
        <v>238.55928155154299</v>
      </c>
      <c r="Q29" s="6">
        <v>181.69360944667872</v>
      </c>
      <c r="R29" s="6">
        <v>213.16996274004001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7.1646781785033045E-2</v>
      </c>
      <c r="O52" s="5">
        <v>0.40607672404030637</v>
      </c>
      <c r="P52" s="5">
        <v>2.7228432215534499</v>
      </c>
      <c r="Q52" s="5">
        <v>2.9139199388554502</v>
      </c>
      <c r="R52" s="5">
        <v>6.49660838826789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7.1646781785033045E-2</v>
      </c>
      <c r="O53" s="4">
        <v>0.40607672404030637</v>
      </c>
      <c r="P53" s="4">
        <v>2.7228432215534499</v>
      </c>
      <c r="Q53" s="4">
        <v>2.9139199388554502</v>
      </c>
      <c r="R53" s="4">
        <v>6.49660838826789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296</v>
      </c>
      <c r="B1" s="42" t="s">
        <v>295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14.6173688736028</v>
      </c>
      <c r="D2" s="45">
        <v>12</v>
      </c>
      <c r="E2" s="45">
        <v>19.8</v>
      </c>
      <c r="F2" s="45">
        <v>25.9</v>
      </c>
      <c r="G2" s="45">
        <v>28.5</v>
      </c>
      <c r="H2" s="45">
        <v>23.263590331518099</v>
      </c>
      <c r="I2" s="45">
        <v>20.2</v>
      </c>
      <c r="J2" s="45">
        <v>11.7</v>
      </c>
      <c r="K2" s="45">
        <v>10.8</v>
      </c>
      <c r="L2" s="45">
        <v>10</v>
      </c>
      <c r="M2" s="45">
        <v>17.411865864144499</v>
      </c>
      <c r="N2" s="45">
        <v>13.6142161077673</v>
      </c>
      <c r="O2" s="45">
        <v>20.755708416929401</v>
      </c>
      <c r="P2" s="45">
        <v>14.4262921563008</v>
      </c>
      <c r="Q2" s="45">
        <v>17.985096016050399</v>
      </c>
      <c r="R2" s="45">
        <v>9.88822012037833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14.6173688736028</v>
      </c>
      <c r="D21" s="5">
        <v>12</v>
      </c>
      <c r="E21" s="5">
        <v>19.8</v>
      </c>
      <c r="F21" s="5">
        <v>25.9</v>
      </c>
      <c r="G21" s="5">
        <v>28.5</v>
      </c>
      <c r="H21" s="5">
        <v>23.263590331518099</v>
      </c>
      <c r="I21" s="5">
        <v>20.2</v>
      </c>
      <c r="J21" s="5">
        <v>11.7</v>
      </c>
      <c r="K21" s="5">
        <v>10.8</v>
      </c>
      <c r="L21" s="5">
        <v>10</v>
      </c>
      <c r="M21" s="5">
        <v>17.411865864144499</v>
      </c>
      <c r="N21" s="5">
        <v>13.6142161077673</v>
      </c>
      <c r="O21" s="5">
        <v>20.755708416929401</v>
      </c>
      <c r="P21" s="5">
        <v>14.4262921563008</v>
      </c>
      <c r="Q21" s="5">
        <v>17.985096016050399</v>
      </c>
      <c r="R21" s="5">
        <v>9.88822012037833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14.6173688736028</v>
      </c>
      <c r="D30" s="4">
        <v>12</v>
      </c>
      <c r="E30" s="4">
        <v>19.8</v>
      </c>
      <c r="F30" s="4">
        <v>25.9</v>
      </c>
      <c r="G30" s="4">
        <v>28.5</v>
      </c>
      <c r="H30" s="4">
        <v>23.263590331518099</v>
      </c>
      <c r="I30" s="4">
        <v>20.2</v>
      </c>
      <c r="J30" s="4">
        <v>11.7</v>
      </c>
      <c r="K30" s="4">
        <v>10.8</v>
      </c>
      <c r="L30" s="4">
        <v>10</v>
      </c>
      <c r="M30" s="4">
        <v>17.411865864144499</v>
      </c>
      <c r="N30" s="4">
        <v>13.6142161077673</v>
      </c>
      <c r="O30" s="4">
        <v>20.755708416929401</v>
      </c>
      <c r="P30" s="4">
        <v>14.4262921563008</v>
      </c>
      <c r="Q30" s="4">
        <v>17.985096016050399</v>
      </c>
      <c r="R30" s="4">
        <v>9.88822012037833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14.6173688736028</v>
      </c>
      <c r="D45" s="7">
        <v>12</v>
      </c>
      <c r="E45" s="7">
        <v>19.8</v>
      </c>
      <c r="F45" s="7">
        <v>25.9</v>
      </c>
      <c r="G45" s="7">
        <v>28.5</v>
      </c>
      <c r="H45" s="7">
        <v>23.263590331518099</v>
      </c>
      <c r="I45" s="7">
        <v>20.2</v>
      </c>
      <c r="J45" s="7">
        <v>11.7</v>
      </c>
      <c r="K45" s="7">
        <v>10.8</v>
      </c>
      <c r="L45" s="7">
        <v>10</v>
      </c>
      <c r="M45" s="7">
        <v>17.411865864144499</v>
      </c>
      <c r="N45" s="7">
        <v>13.6142161077673</v>
      </c>
      <c r="O45" s="7">
        <v>20.755708416929401</v>
      </c>
      <c r="P45" s="7">
        <v>14.4262921563008</v>
      </c>
      <c r="Q45" s="7">
        <v>17.985096016050399</v>
      </c>
      <c r="R45" s="7">
        <v>9.88822012037833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14.6173688736028</v>
      </c>
      <c r="D51" s="6">
        <v>12</v>
      </c>
      <c r="E51" s="6">
        <v>19.8</v>
      </c>
      <c r="F51" s="6">
        <v>25.9</v>
      </c>
      <c r="G51" s="6">
        <v>28.5</v>
      </c>
      <c r="H51" s="6">
        <v>23.263590331518099</v>
      </c>
      <c r="I51" s="6">
        <v>20.2</v>
      </c>
      <c r="J51" s="6">
        <v>11.7</v>
      </c>
      <c r="K51" s="6">
        <v>10.8</v>
      </c>
      <c r="L51" s="6">
        <v>10</v>
      </c>
      <c r="M51" s="6">
        <v>17.411865864144499</v>
      </c>
      <c r="N51" s="6">
        <v>13.6142161077673</v>
      </c>
      <c r="O51" s="6">
        <v>20.755708416929401</v>
      </c>
      <c r="P51" s="6">
        <v>14.4262921563008</v>
      </c>
      <c r="Q51" s="6">
        <v>17.985096016050399</v>
      </c>
      <c r="R51" s="6">
        <v>9.88822012037833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298</v>
      </c>
      <c r="B1" s="42" t="s">
        <v>297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23357.021816879784</v>
      </c>
      <c r="D2" s="45">
        <v>23649.490339999997</v>
      </c>
      <c r="E2" s="45">
        <v>24100.934100000002</v>
      </c>
      <c r="F2" s="45">
        <v>28376.924659999997</v>
      </c>
      <c r="G2" s="45">
        <v>26812.6</v>
      </c>
      <c r="H2" s="45">
        <v>24250.143307538001</v>
      </c>
      <c r="I2" s="45">
        <v>26341.400000000005</v>
      </c>
      <c r="J2" s="45">
        <v>26728.400000000001</v>
      </c>
      <c r="K2" s="45">
        <v>26933.18837</v>
      </c>
      <c r="L2" s="45">
        <v>25538.9</v>
      </c>
      <c r="M2" s="45">
        <v>25409.310213050499</v>
      </c>
      <c r="N2" s="45">
        <v>26887.354356654014</v>
      </c>
      <c r="O2" s="45">
        <v>24251.1225757141</v>
      </c>
      <c r="P2" s="45">
        <v>26421.348046240601</v>
      </c>
      <c r="Q2" s="45">
        <v>26430.51922121962</v>
      </c>
      <c r="R2" s="45">
        <v>23120.7604853349</v>
      </c>
    </row>
    <row r="3" spans="1:18" ht="11.25" customHeight="1" x14ac:dyDescent="0.25">
      <c r="A3" s="46" t="s">
        <v>286</v>
      </c>
      <c r="B3" s="47" t="s">
        <v>285</v>
      </c>
      <c r="C3" s="5">
        <v>3551.6348509955897</v>
      </c>
      <c r="D3" s="5">
        <v>4225.1000000000004</v>
      </c>
      <c r="E3" s="5">
        <v>3970.7835200000045</v>
      </c>
      <c r="F3" s="5">
        <v>6628.5999999999985</v>
      </c>
      <c r="G3" s="5">
        <v>5534.1793599999983</v>
      </c>
      <c r="H3" s="5">
        <v>3355.1844282673446</v>
      </c>
      <c r="I3" s="5">
        <v>4525.0828199999969</v>
      </c>
      <c r="J3" s="5">
        <v>4554.4000000000005</v>
      </c>
      <c r="K3" s="5">
        <v>3860.1856700000026</v>
      </c>
      <c r="L3" s="5">
        <v>3869</v>
      </c>
      <c r="M3" s="5">
        <v>3984.3832236553972</v>
      </c>
      <c r="N3" s="5">
        <v>4607.8628069169899</v>
      </c>
      <c r="O3" s="5">
        <v>2666.1916007680229</v>
      </c>
      <c r="P3" s="5">
        <v>3401.8790304065619</v>
      </c>
      <c r="Q3" s="5">
        <v>3645.4843299674362</v>
      </c>
      <c r="R3" s="5">
        <v>2553.0503110351492</v>
      </c>
    </row>
    <row r="4" spans="1:18" ht="11.25" customHeight="1" x14ac:dyDescent="0.25">
      <c r="A4" s="48" t="s">
        <v>284</v>
      </c>
      <c r="B4" s="49" t="s">
        <v>283</v>
      </c>
      <c r="C4" s="4">
        <v>3551.6348509955897</v>
      </c>
      <c r="D4" s="4">
        <v>4225.1000000000004</v>
      </c>
      <c r="E4" s="4">
        <v>3970.7835200000045</v>
      </c>
      <c r="F4" s="4">
        <v>6628.5999999999985</v>
      </c>
      <c r="G4" s="4">
        <v>5523.879399999998</v>
      </c>
      <c r="H4" s="4">
        <v>3350.2641726170245</v>
      </c>
      <c r="I4" s="4">
        <v>4523.3827899999969</v>
      </c>
      <c r="J4" s="4">
        <v>4540.9003000000002</v>
      </c>
      <c r="K4" s="4">
        <v>3812.4858500000028</v>
      </c>
      <c r="L4" s="4">
        <v>3841.6</v>
      </c>
      <c r="M4" s="4">
        <v>3982.6874161952937</v>
      </c>
      <c r="N4" s="4">
        <v>4582.7363488333158</v>
      </c>
      <c r="O4" s="4">
        <v>2645.101487324459</v>
      </c>
      <c r="P4" s="4">
        <v>3392.8984328117231</v>
      </c>
      <c r="Q4" s="4">
        <v>3633.8047550678161</v>
      </c>
      <c r="R4" s="4">
        <v>2538.4091794194574</v>
      </c>
    </row>
    <row r="5" spans="1:18" ht="11.25" customHeight="1" x14ac:dyDescent="0.25">
      <c r="A5" s="50" t="s">
        <v>282</v>
      </c>
      <c r="B5" s="51" t="s">
        <v>281</v>
      </c>
      <c r="C5" s="7">
        <v>3207.8858763856156</v>
      </c>
      <c r="D5" s="7">
        <v>3897</v>
      </c>
      <c r="E5" s="7">
        <v>3646.7848600000043</v>
      </c>
      <c r="F5" s="7">
        <v>6292.9999999999982</v>
      </c>
      <c r="G5" s="7">
        <v>5176.0806999999977</v>
      </c>
      <c r="H5" s="7">
        <v>3006.5150497072791</v>
      </c>
      <c r="I5" s="7">
        <v>4170.7763399999967</v>
      </c>
      <c r="J5" s="7">
        <v>4151.5088500000002</v>
      </c>
      <c r="K5" s="7">
        <v>3448.9872000000028</v>
      </c>
      <c r="L5" s="7">
        <v>3674.1</v>
      </c>
      <c r="M5" s="7">
        <v>3682.505611144873</v>
      </c>
      <c r="N5" s="7">
        <v>4280.5023178534557</v>
      </c>
      <c r="O5" s="7">
        <v>2427.2738150647724</v>
      </c>
      <c r="P5" s="7">
        <v>3139.0054742129605</v>
      </c>
      <c r="Q5" s="7">
        <v>3362.8816096968794</v>
      </c>
      <c r="R5" s="7">
        <v>2234.8146868141375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0.66876790599826563</v>
      </c>
      <c r="Q6" s="6">
        <v>1.9824227334734132</v>
      </c>
      <c r="R6" s="6">
        <v>1.9824044438864803</v>
      </c>
    </row>
    <row r="7" spans="1:18" ht="11.25" customHeight="1" x14ac:dyDescent="0.25">
      <c r="A7" s="52" t="s">
        <v>278</v>
      </c>
      <c r="B7" s="53" t="s">
        <v>277</v>
      </c>
      <c r="C7" s="6">
        <v>880.36711055788237</v>
      </c>
      <c r="D7" s="6">
        <v>1025.2</v>
      </c>
      <c r="E7" s="6">
        <v>881.79634000000442</v>
      </c>
      <c r="F7" s="6">
        <v>857.29999999999836</v>
      </c>
      <c r="G7" s="6">
        <v>954.59643999999753</v>
      </c>
      <c r="H7" s="6">
        <v>980.44453490287333</v>
      </c>
      <c r="I7" s="6">
        <v>750.91374999999607</v>
      </c>
      <c r="J7" s="6">
        <v>992.27821999999969</v>
      </c>
      <c r="K7" s="6">
        <v>753.69721000000254</v>
      </c>
      <c r="L7" s="6">
        <v>671.1</v>
      </c>
      <c r="M7" s="6">
        <v>928.65760360959621</v>
      </c>
      <c r="N7" s="6">
        <v>888.07220956955553</v>
      </c>
      <c r="O7" s="6">
        <v>786.59196606669593</v>
      </c>
      <c r="P7" s="6">
        <v>848.8814338248942</v>
      </c>
      <c r="Q7" s="6">
        <v>920.96672506020855</v>
      </c>
      <c r="R7" s="6">
        <v>920.95822833518423</v>
      </c>
    </row>
    <row r="8" spans="1:18" ht="11.25" customHeight="1" x14ac:dyDescent="0.25">
      <c r="A8" s="52" t="s">
        <v>276</v>
      </c>
      <c r="B8" s="53" t="s">
        <v>275</v>
      </c>
      <c r="C8" s="6">
        <v>2327.5187658277332</v>
      </c>
      <c r="D8" s="6">
        <v>2871.8</v>
      </c>
      <c r="E8" s="6">
        <v>2764.9885199999999</v>
      </c>
      <c r="F8" s="6">
        <v>5435.7</v>
      </c>
      <c r="G8" s="6">
        <v>4221.4842600000002</v>
      </c>
      <c r="H8" s="6">
        <v>2026.0705148044055</v>
      </c>
      <c r="I8" s="6">
        <v>3419.8625900000002</v>
      </c>
      <c r="J8" s="6">
        <v>3159.23063</v>
      </c>
      <c r="K8" s="6">
        <v>2695.2899900000002</v>
      </c>
      <c r="L8" s="6">
        <v>3003</v>
      </c>
      <c r="M8" s="6">
        <v>2753.8480075352768</v>
      </c>
      <c r="N8" s="6">
        <v>3392.4301082839002</v>
      </c>
      <c r="O8" s="6">
        <v>1640.6818489980765</v>
      </c>
      <c r="P8" s="6">
        <v>2289.4552724820683</v>
      </c>
      <c r="Q8" s="6">
        <v>2439.9324619031972</v>
      </c>
      <c r="R8" s="6">
        <v>1311.874054035067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343.74897460997414</v>
      </c>
      <c r="D11" s="7">
        <v>328.1</v>
      </c>
      <c r="E11" s="7">
        <v>323.99865999999997</v>
      </c>
      <c r="F11" s="7">
        <v>335.6</v>
      </c>
      <c r="G11" s="7">
        <v>347.7987</v>
      </c>
      <c r="H11" s="7">
        <v>343.74912290974561</v>
      </c>
      <c r="I11" s="7">
        <v>352.60645</v>
      </c>
      <c r="J11" s="7">
        <v>389.39145000000002</v>
      </c>
      <c r="K11" s="7">
        <v>363.49865</v>
      </c>
      <c r="L11" s="7">
        <v>167.5</v>
      </c>
      <c r="M11" s="7">
        <v>300.18180505042073</v>
      </c>
      <c r="N11" s="7">
        <v>302.23403097985994</v>
      </c>
      <c r="O11" s="7">
        <v>217.82767225968661</v>
      </c>
      <c r="P11" s="7">
        <v>253.89295859876265</v>
      </c>
      <c r="Q11" s="7">
        <v>270.92314537093688</v>
      </c>
      <c r="R11" s="7">
        <v>303.5944926053196</v>
      </c>
    </row>
    <row r="12" spans="1:18" ht="11.25" customHeight="1" x14ac:dyDescent="0.25">
      <c r="A12" s="52" t="s">
        <v>268</v>
      </c>
      <c r="B12" s="53" t="s">
        <v>267</v>
      </c>
      <c r="C12" s="6">
        <v>343.74897460997414</v>
      </c>
      <c r="D12" s="6">
        <v>328.1</v>
      </c>
      <c r="E12" s="6">
        <v>323.99865999999997</v>
      </c>
      <c r="F12" s="6">
        <v>335.6</v>
      </c>
      <c r="G12" s="6">
        <v>347.7987</v>
      </c>
      <c r="H12" s="6">
        <v>343.74912290974561</v>
      </c>
      <c r="I12" s="6">
        <v>352.60645</v>
      </c>
      <c r="J12" s="6">
        <v>389.39145000000002</v>
      </c>
      <c r="K12" s="6">
        <v>363.49865</v>
      </c>
      <c r="L12" s="6">
        <v>167.5</v>
      </c>
      <c r="M12" s="6">
        <v>300.18180505042073</v>
      </c>
      <c r="N12" s="6">
        <v>302.23403097985994</v>
      </c>
      <c r="O12" s="6">
        <v>217.82767225968661</v>
      </c>
      <c r="P12" s="6">
        <v>253.89295859876265</v>
      </c>
      <c r="Q12" s="6">
        <v>270.92314537093688</v>
      </c>
      <c r="R12" s="6">
        <v>303.5944926053196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10.29996</v>
      </c>
      <c r="H15" s="4">
        <v>4.920255650320156</v>
      </c>
      <c r="I15" s="4">
        <v>1.7000299999999999</v>
      </c>
      <c r="J15" s="4">
        <v>13.499700000000001</v>
      </c>
      <c r="K15" s="4">
        <v>47.699820000000003</v>
      </c>
      <c r="L15" s="4">
        <v>27.4</v>
      </c>
      <c r="M15" s="4">
        <v>1.6958074601034252</v>
      </c>
      <c r="N15" s="4">
        <v>25.126458083674205</v>
      </c>
      <c r="O15" s="4">
        <v>21.09011344356399</v>
      </c>
      <c r="P15" s="4">
        <v>8.9805975948386489</v>
      </c>
      <c r="Q15" s="4">
        <v>11.679574899619897</v>
      </c>
      <c r="R15" s="4">
        <v>14.641131615691995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10.29996</v>
      </c>
      <c r="H17" s="7">
        <v>4.920255650320156</v>
      </c>
      <c r="I17" s="7">
        <v>1.7000299999999999</v>
      </c>
      <c r="J17" s="7">
        <v>13.499700000000001</v>
      </c>
      <c r="K17" s="7">
        <v>47.699820000000003</v>
      </c>
      <c r="L17" s="7">
        <v>27.4</v>
      </c>
      <c r="M17" s="7">
        <v>1.6958074601034252</v>
      </c>
      <c r="N17" s="7">
        <v>25.126458083674205</v>
      </c>
      <c r="O17" s="7">
        <v>21.09011344356399</v>
      </c>
      <c r="P17" s="7">
        <v>8.9805975948386489</v>
      </c>
      <c r="Q17" s="7">
        <v>11.679574899619897</v>
      </c>
      <c r="R17" s="7">
        <v>14.641131615691995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15325.411862589597</v>
      </c>
      <c r="D21" s="5">
        <v>14696.599999999999</v>
      </c>
      <c r="E21" s="5">
        <v>15279.036599999999</v>
      </c>
      <c r="F21" s="5">
        <v>16628.2</v>
      </c>
      <c r="G21" s="5">
        <v>16310.439169999998</v>
      </c>
      <c r="H21" s="5">
        <v>15744.920959414027</v>
      </c>
      <c r="I21" s="5">
        <v>16716.236540000005</v>
      </c>
      <c r="J21" s="5">
        <v>17080.599999999999</v>
      </c>
      <c r="K21" s="5">
        <v>17683.034339999998</v>
      </c>
      <c r="L21" s="5">
        <v>16604.400000000001</v>
      </c>
      <c r="M21" s="5">
        <v>16057.959108901017</v>
      </c>
      <c r="N21" s="5">
        <v>17224.276296933233</v>
      </c>
      <c r="O21" s="5">
        <v>16658.729505257423</v>
      </c>
      <c r="P21" s="5">
        <v>18325.36319906162</v>
      </c>
      <c r="Q21" s="5">
        <v>17880.903709870552</v>
      </c>
      <c r="R21" s="5">
        <v>16348.875205599084</v>
      </c>
    </row>
    <row r="22" spans="1:18" ht="11.25" customHeight="1" x14ac:dyDescent="0.25">
      <c r="A22" s="48" t="s">
        <v>249</v>
      </c>
      <c r="B22" s="49" t="s">
        <v>248</v>
      </c>
      <c r="C22" s="4">
        <v>11784.442375094995</v>
      </c>
      <c r="D22" s="4">
        <v>10946.9</v>
      </c>
      <c r="E22" s="4">
        <v>11832.228349999999</v>
      </c>
      <c r="F22" s="4">
        <v>12177.34647</v>
      </c>
      <c r="G22" s="4">
        <v>12259.179109999997</v>
      </c>
      <c r="H22" s="4">
        <v>10712.920565412505</v>
      </c>
      <c r="I22" s="4">
        <v>12192.253710000005</v>
      </c>
      <c r="J22" s="4">
        <v>12345.172279999999</v>
      </c>
      <c r="K22" s="4">
        <v>12051.055249999998</v>
      </c>
      <c r="L22" s="4">
        <v>11527.130570000001</v>
      </c>
      <c r="M22" s="4">
        <v>11215.490107743766</v>
      </c>
      <c r="N22" s="4">
        <v>11660.170058278421</v>
      </c>
      <c r="O22" s="4">
        <v>11856.751908751068</v>
      </c>
      <c r="P22" s="4">
        <v>12128.782819573715</v>
      </c>
      <c r="Q22" s="4">
        <v>12074.698023473433</v>
      </c>
      <c r="R22" s="4">
        <v>11101.194256253701</v>
      </c>
    </row>
    <row r="23" spans="1:18" ht="11.25" customHeight="1" x14ac:dyDescent="0.25">
      <c r="A23" s="50" t="s">
        <v>247</v>
      </c>
      <c r="B23" s="51" t="s">
        <v>246</v>
      </c>
      <c r="C23" s="7">
        <v>11564.178227902863</v>
      </c>
      <c r="D23" s="7">
        <v>10800.699999999999</v>
      </c>
      <c r="E23" s="7">
        <v>11679.92799</v>
      </c>
      <c r="F23" s="7">
        <v>12028.144680000001</v>
      </c>
      <c r="G23" s="7">
        <v>12111.980559999998</v>
      </c>
      <c r="H23" s="7">
        <v>10566.74702064656</v>
      </c>
      <c r="I23" s="7">
        <v>12042.054280000004</v>
      </c>
      <c r="J23" s="7">
        <v>12261.97179</v>
      </c>
      <c r="K23" s="7">
        <v>12032.755319999998</v>
      </c>
      <c r="L23" s="7">
        <v>11527.130570000001</v>
      </c>
      <c r="M23" s="7">
        <v>11206.366172345224</v>
      </c>
      <c r="N23" s="7">
        <v>11660.170058278421</v>
      </c>
      <c r="O23" s="7">
        <v>11856.751908751068</v>
      </c>
      <c r="P23" s="7">
        <v>12128.782819573715</v>
      </c>
      <c r="Q23" s="7">
        <v>12074.698023473433</v>
      </c>
      <c r="R23" s="7">
        <v>11101.194256253701</v>
      </c>
    </row>
    <row r="24" spans="1:18" ht="11.25" customHeight="1" x14ac:dyDescent="0.25">
      <c r="A24" s="52" t="s">
        <v>245</v>
      </c>
      <c r="B24" s="53" t="s">
        <v>244</v>
      </c>
      <c r="C24" s="6">
        <v>10783.341587260355</v>
      </c>
      <c r="D24" s="6">
        <v>9615.2999999999993</v>
      </c>
      <c r="E24" s="6">
        <v>10735.12573</v>
      </c>
      <c r="F24" s="6">
        <v>10883.630910000002</v>
      </c>
      <c r="G24" s="6">
        <v>10835.093149999999</v>
      </c>
      <c r="H24" s="6">
        <v>9480.0947996218129</v>
      </c>
      <c r="I24" s="6">
        <v>10448.860330000003</v>
      </c>
      <c r="J24" s="6">
        <v>11145.865259999999</v>
      </c>
      <c r="K24" s="6">
        <v>11190.958449999998</v>
      </c>
      <c r="L24" s="6">
        <v>10756.835210000001</v>
      </c>
      <c r="M24" s="6">
        <v>10741.857545039329</v>
      </c>
      <c r="N24" s="6">
        <v>11063.246393426984</v>
      </c>
      <c r="O24" s="6">
        <v>10968.721990481858</v>
      </c>
      <c r="P24" s="6">
        <v>11405.750117289717</v>
      </c>
      <c r="Q24" s="6">
        <v>11401.056447872455</v>
      </c>
      <c r="R24" s="6">
        <v>10244.693237440149</v>
      </c>
    </row>
    <row r="25" spans="1:18" ht="11.25" customHeight="1" x14ac:dyDescent="0.25">
      <c r="A25" s="52" t="s">
        <v>243</v>
      </c>
      <c r="B25" s="53" t="s">
        <v>242</v>
      </c>
      <c r="C25" s="6">
        <v>780.83664064250763</v>
      </c>
      <c r="D25" s="6">
        <v>1185.4000000000001</v>
      </c>
      <c r="E25" s="6">
        <v>944.80226000000005</v>
      </c>
      <c r="F25" s="6">
        <v>1144.51377</v>
      </c>
      <c r="G25" s="6">
        <v>1276.88741</v>
      </c>
      <c r="H25" s="6">
        <v>1086.6522210247483</v>
      </c>
      <c r="I25" s="6">
        <v>1593.1939500000001</v>
      </c>
      <c r="J25" s="6">
        <v>1116.10653</v>
      </c>
      <c r="K25" s="6">
        <v>841.79687000000001</v>
      </c>
      <c r="L25" s="6">
        <v>770.29535999999996</v>
      </c>
      <c r="M25" s="6">
        <v>464.50862730589444</v>
      </c>
      <c r="N25" s="6">
        <v>596.92366485143702</v>
      </c>
      <c r="O25" s="6">
        <v>888.02991826921016</v>
      </c>
      <c r="P25" s="6">
        <v>723.03270228399685</v>
      </c>
      <c r="Q25" s="6">
        <v>673.64157560097829</v>
      </c>
      <c r="R25" s="6">
        <v>856.50101881355101</v>
      </c>
    </row>
    <row r="26" spans="1:18" ht="11.25" customHeight="1" x14ac:dyDescent="0.25">
      <c r="A26" s="50" t="s">
        <v>241</v>
      </c>
      <c r="B26" s="51" t="s">
        <v>240</v>
      </c>
      <c r="C26" s="7">
        <v>220.26414719213298</v>
      </c>
      <c r="D26" s="7">
        <v>146.19999999999999</v>
      </c>
      <c r="E26" s="7">
        <v>152.30036000000001</v>
      </c>
      <c r="F26" s="7">
        <v>149.20178999999999</v>
      </c>
      <c r="G26" s="7">
        <v>147.19855000000001</v>
      </c>
      <c r="H26" s="7">
        <v>146.17354476594542</v>
      </c>
      <c r="I26" s="7">
        <v>150.19943000000001</v>
      </c>
      <c r="J26" s="7">
        <v>83.200490000000002</v>
      </c>
      <c r="K26" s="7">
        <v>18.29993</v>
      </c>
      <c r="L26" s="7">
        <v>0</v>
      </c>
      <c r="M26" s="7">
        <v>9.1239353985423488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220.26414719213298</v>
      </c>
      <c r="D28" s="6">
        <v>146.19999999999999</v>
      </c>
      <c r="E28" s="6">
        <v>152.30036000000001</v>
      </c>
      <c r="F28" s="6">
        <v>149.20178999999999</v>
      </c>
      <c r="G28" s="6">
        <v>147.19855000000001</v>
      </c>
      <c r="H28" s="6">
        <v>146.17354476594542</v>
      </c>
      <c r="I28" s="6">
        <v>150.19943000000001</v>
      </c>
      <c r="J28" s="6">
        <v>83.200490000000002</v>
      </c>
      <c r="K28" s="6">
        <v>18.29993</v>
      </c>
      <c r="L28" s="6">
        <v>0</v>
      </c>
      <c r="M28" s="6">
        <v>9.1239353985423488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3540.9694874946017</v>
      </c>
      <c r="D30" s="4">
        <v>3749.7</v>
      </c>
      <c r="E30" s="4">
        <v>3446.80825</v>
      </c>
      <c r="F30" s="4">
        <v>4450.8535300000003</v>
      </c>
      <c r="G30" s="4">
        <v>4051.2600599999996</v>
      </c>
      <c r="H30" s="4">
        <v>5032.0003940015213</v>
      </c>
      <c r="I30" s="4">
        <v>4523.9828299999999</v>
      </c>
      <c r="J30" s="4">
        <v>4735.4277199999997</v>
      </c>
      <c r="K30" s="4">
        <v>5631.9790899999998</v>
      </c>
      <c r="L30" s="4">
        <v>5077.2694299999994</v>
      </c>
      <c r="M30" s="4">
        <v>4842.4690011572511</v>
      </c>
      <c r="N30" s="4">
        <v>5564.1062386548128</v>
      </c>
      <c r="O30" s="4">
        <v>4801.9775965063545</v>
      </c>
      <c r="P30" s="4">
        <v>6196.5803794879057</v>
      </c>
      <c r="Q30" s="4">
        <v>5806.2056863971193</v>
      </c>
      <c r="R30" s="4">
        <v>5247.6809493453829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163.32316617868207</v>
      </c>
      <c r="D34" s="7">
        <v>239.5</v>
      </c>
      <c r="E34" s="7">
        <v>171.00040999999999</v>
      </c>
      <c r="F34" s="7">
        <v>257.10309000000001</v>
      </c>
      <c r="G34" s="7">
        <v>216.29786999999999</v>
      </c>
      <c r="H34" s="7">
        <v>241.66404018657329</v>
      </c>
      <c r="I34" s="7">
        <v>178.79931999999999</v>
      </c>
      <c r="J34" s="7">
        <v>208.60122000000001</v>
      </c>
      <c r="K34" s="7">
        <v>236.09912</v>
      </c>
      <c r="L34" s="7">
        <v>247.19851</v>
      </c>
      <c r="M34" s="7">
        <v>282.48372764021008</v>
      </c>
      <c r="N34" s="7">
        <v>338.75513518677644</v>
      </c>
      <c r="O34" s="7">
        <v>320.00604747097566</v>
      </c>
      <c r="P34" s="7">
        <v>324.01762814431476</v>
      </c>
      <c r="Q34" s="7">
        <v>349.45574714997559</v>
      </c>
      <c r="R34" s="7">
        <v>312.95964443708777</v>
      </c>
    </row>
    <row r="35" spans="1:18" ht="11.25" customHeight="1" x14ac:dyDescent="0.25">
      <c r="A35" s="50" t="s">
        <v>223</v>
      </c>
      <c r="B35" s="51" t="s">
        <v>222</v>
      </c>
      <c r="C35" s="7">
        <v>429.32639837113294</v>
      </c>
      <c r="D35" s="7">
        <v>374.90000000000003</v>
      </c>
      <c r="E35" s="7">
        <v>298.90071999999998</v>
      </c>
      <c r="F35" s="7">
        <v>438.60527000000002</v>
      </c>
      <c r="G35" s="7">
        <v>377.49628000000001</v>
      </c>
      <c r="H35" s="7">
        <v>353.44380971347283</v>
      </c>
      <c r="I35" s="7">
        <v>100.29962</v>
      </c>
      <c r="J35" s="7">
        <v>97.700569999999999</v>
      </c>
      <c r="K35" s="7">
        <v>110.09959000000001</v>
      </c>
      <c r="L35" s="7">
        <v>10.399940000000001</v>
      </c>
      <c r="M35" s="7">
        <v>26.846343947543517</v>
      </c>
      <c r="N35" s="7">
        <v>28.757045953950449</v>
      </c>
      <c r="O35" s="7">
        <v>64.727301735060749</v>
      </c>
      <c r="P35" s="7">
        <v>631.65046394696685</v>
      </c>
      <c r="Q35" s="7">
        <v>512.5876419647077</v>
      </c>
      <c r="R35" s="7">
        <v>518.74918091498955</v>
      </c>
    </row>
    <row r="36" spans="1:18" ht="11.25" customHeight="1" x14ac:dyDescent="0.25">
      <c r="A36" s="56" t="s">
        <v>221</v>
      </c>
      <c r="B36" s="53" t="s">
        <v>220</v>
      </c>
      <c r="C36" s="6">
        <v>427.24843471837698</v>
      </c>
      <c r="D36" s="6">
        <v>372.8</v>
      </c>
      <c r="E36" s="6">
        <v>296.80070999999998</v>
      </c>
      <c r="F36" s="6">
        <v>433.40521000000001</v>
      </c>
      <c r="G36" s="6">
        <v>371.19634000000002</v>
      </c>
      <c r="H36" s="6">
        <v>344.05717522114992</v>
      </c>
      <c r="I36" s="6">
        <v>57.499780000000001</v>
      </c>
      <c r="J36" s="6">
        <v>90.400530000000003</v>
      </c>
      <c r="K36" s="6">
        <v>96.499639999999999</v>
      </c>
      <c r="L36" s="6">
        <v>0</v>
      </c>
      <c r="M36" s="6">
        <v>17.45967742495937</v>
      </c>
      <c r="N36" s="6">
        <v>28.757045953950449</v>
      </c>
      <c r="O36" s="6">
        <v>63.676378754860501</v>
      </c>
      <c r="P36" s="6">
        <v>630.59954432155405</v>
      </c>
      <c r="Q36" s="6">
        <v>506.32987381808107</v>
      </c>
      <c r="R36" s="6">
        <v>512.49142110101434</v>
      </c>
    </row>
    <row r="37" spans="1:18" ht="11.25" customHeight="1" x14ac:dyDescent="0.25">
      <c r="A37" s="52" t="s">
        <v>219</v>
      </c>
      <c r="B37" s="53" t="s">
        <v>218</v>
      </c>
      <c r="C37" s="6">
        <v>2.0779636527559644</v>
      </c>
      <c r="D37" s="6">
        <v>2.1</v>
      </c>
      <c r="E37" s="6">
        <v>2.1000100000000002</v>
      </c>
      <c r="F37" s="6">
        <v>5.2000599999999997</v>
      </c>
      <c r="G37" s="6">
        <v>6.2999400000000003</v>
      </c>
      <c r="H37" s="6">
        <v>9.3866344923229352</v>
      </c>
      <c r="I37" s="6">
        <v>42.799840000000003</v>
      </c>
      <c r="J37" s="6">
        <v>7.3000400000000001</v>
      </c>
      <c r="K37" s="6">
        <v>13.59995</v>
      </c>
      <c r="L37" s="6">
        <v>10.399940000000001</v>
      </c>
      <c r="M37" s="6">
        <v>9.3866665225841484</v>
      </c>
      <c r="N37" s="6">
        <v>0</v>
      </c>
      <c r="O37" s="6">
        <v>1.0509229802002464</v>
      </c>
      <c r="P37" s="6">
        <v>1.0509196254127835</v>
      </c>
      <c r="Q37" s="6">
        <v>6.2577681466265895</v>
      </c>
      <c r="R37" s="6">
        <v>6.2577598139751913</v>
      </c>
    </row>
    <row r="38" spans="1:18" ht="11.25" customHeight="1" x14ac:dyDescent="0.25">
      <c r="A38" s="50" t="s">
        <v>217</v>
      </c>
      <c r="B38" s="51" t="s">
        <v>216</v>
      </c>
      <c r="C38" s="7">
        <v>241.35428403562182</v>
      </c>
      <c r="D38" s="7">
        <v>187.9</v>
      </c>
      <c r="E38" s="7">
        <v>48.400120000000001</v>
      </c>
      <c r="F38" s="7">
        <v>15.40019</v>
      </c>
      <c r="G38" s="7">
        <v>17.499829999999999</v>
      </c>
      <c r="H38" s="7">
        <v>106.35797301352167</v>
      </c>
      <c r="I38" s="7">
        <v>82.499679999999998</v>
      </c>
      <c r="J38" s="7">
        <v>79.300460000000001</v>
      </c>
      <c r="K38" s="7">
        <v>618.29771000000005</v>
      </c>
      <c r="L38" s="7">
        <v>922.19444999999996</v>
      </c>
      <c r="M38" s="7">
        <v>797.62780794325136</v>
      </c>
      <c r="N38" s="7">
        <v>1044.8791439763052</v>
      </c>
      <c r="O38" s="7">
        <v>316.06508629522449</v>
      </c>
      <c r="P38" s="7">
        <v>454.73769882350007</v>
      </c>
      <c r="Q38" s="7">
        <v>506.68814298678086</v>
      </c>
      <c r="R38" s="7">
        <v>477.14224352588769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112.7</v>
      </c>
      <c r="E40" s="6">
        <v>0</v>
      </c>
      <c r="F40" s="6">
        <v>0</v>
      </c>
      <c r="G40" s="6">
        <v>0</v>
      </c>
      <c r="H40" s="6">
        <v>65.157096425081349</v>
      </c>
      <c r="I40" s="6">
        <v>17.599930000000001</v>
      </c>
      <c r="J40" s="6">
        <v>9.3000500000000006</v>
      </c>
      <c r="K40" s="6">
        <v>81.699700000000007</v>
      </c>
      <c r="L40" s="6">
        <v>89.999459999999999</v>
      </c>
      <c r="M40" s="6">
        <v>115.84054105479214</v>
      </c>
      <c r="N40" s="6">
        <v>130.31432119996177</v>
      </c>
      <c r="O40" s="6">
        <v>219.26074905086978</v>
      </c>
      <c r="P40" s="6">
        <v>133.41902335354115</v>
      </c>
      <c r="Q40" s="6">
        <v>245.10388061329013</v>
      </c>
      <c r="R40" s="6">
        <v>319.57567294270314</v>
      </c>
    </row>
    <row r="41" spans="1:18" ht="11.25" customHeight="1" x14ac:dyDescent="0.25">
      <c r="A41" s="52" t="s">
        <v>211</v>
      </c>
      <c r="B41" s="53" t="s">
        <v>210</v>
      </c>
      <c r="C41" s="6">
        <v>241.35428403562182</v>
      </c>
      <c r="D41" s="6">
        <v>75.2</v>
      </c>
      <c r="E41" s="6">
        <v>48.400120000000001</v>
      </c>
      <c r="F41" s="6">
        <v>15.40019</v>
      </c>
      <c r="G41" s="6">
        <v>17.499829999999999</v>
      </c>
      <c r="H41" s="6">
        <v>41.200876588440316</v>
      </c>
      <c r="I41" s="6">
        <v>64.899749999999997</v>
      </c>
      <c r="J41" s="6">
        <v>70.000410000000002</v>
      </c>
      <c r="K41" s="6">
        <v>536.59801000000004</v>
      </c>
      <c r="L41" s="6">
        <v>832.19498999999996</v>
      </c>
      <c r="M41" s="6">
        <v>681.78726688845927</v>
      </c>
      <c r="N41" s="6">
        <v>914.56482277634336</v>
      </c>
      <c r="O41" s="6">
        <v>96.804337244354713</v>
      </c>
      <c r="P41" s="6">
        <v>321.31867546995892</v>
      </c>
      <c r="Q41" s="6">
        <v>261.58426237349073</v>
      </c>
      <c r="R41" s="6">
        <v>157.56657058318453</v>
      </c>
    </row>
    <row r="42" spans="1:18" ht="11.25" customHeight="1" x14ac:dyDescent="0.25">
      <c r="A42" s="55" t="s">
        <v>209</v>
      </c>
      <c r="B42" s="51" t="s">
        <v>208</v>
      </c>
      <c r="C42" s="7">
        <v>167.16859316826427</v>
      </c>
      <c r="D42" s="7">
        <v>195.7</v>
      </c>
      <c r="E42" s="7">
        <v>88.900210000000001</v>
      </c>
      <c r="F42" s="7">
        <v>214.80258000000001</v>
      </c>
      <c r="G42" s="7">
        <v>240.19763</v>
      </c>
      <c r="H42" s="7">
        <v>271.92578548370625</v>
      </c>
      <c r="I42" s="7">
        <v>238.09909999999999</v>
      </c>
      <c r="J42" s="7">
        <v>193.60113000000001</v>
      </c>
      <c r="K42" s="7">
        <v>248.69908000000001</v>
      </c>
      <c r="L42" s="7">
        <v>316.39809000000002</v>
      </c>
      <c r="M42" s="7">
        <v>463.43381816208682</v>
      </c>
      <c r="N42" s="7">
        <v>305.79440145218251</v>
      </c>
      <c r="O42" s="7">
        <v>155.53660106963642</v>
      </c>
      <c r="P42" s="7">
        <v>112.16178547587357</v>
      </c>
      <c r="Q42" s="7">
        <v>186.22831389025822</v>
      </c>
      <c r="R42" s="7">
        <v>270.87501545913227</v>
      </c>
    </row>
    <row r="43" spans="1:18" ht="11.25" customHeight="1" x14ac:dyDescent="0.25">
      <c r="A43" s="50" t="s">
        <v>207</v>
      </c>
      <c r="B43" s="51" t="s">
        <v>206</v>
      </c>
      <c r="C43" s="7">
        <v>1512.3753849713517</v>
      </c>
      <c r="D43" s="7">
        <v>1711.2</v>
      </c>
      <c r="E43" s="7">
        <v>1723.50413</v>
      </c>
      <c r="F43" s="7">
        <v>2133.32566</v>
      </c>
      <c r="G43" s="7">
        <v>2034.2799399999999</v>
      </c>
      <c r="H43" s="7">
        <v>2547.4800551709441</v>
      </c>
      <c r="I43" s="7">
        <v>2535.5903699999999</v>
      </c>
      <c r="J43" s="7">
        <v>2712.6158799999998</v>
      </c>
      <c r="K43" s="7">
        <v>2834.18948</v>
      </c>
      <c r="L43" s="7">
        <v>2332.78595</v>
      </c>
      <c r="M43" s="7">
        <v>1869.1169857286116</v>
      </c>
      <c r="N43" s="7">
        <v>2496.1545810642961</v>
      </c>
      <c r="O43" s="7">
        <v>2411.3427780694669</v>
      </c>
      <c r="P43" s="7">
        <v>3189.3261022953375</v>
      </c>
      <c r="Q43" s="7">
        <v>2225.4247682968935</v>
      </c>
      <c r="R43" s="7">
        <v>1846.134683440456</v>
      </c>
    </row>
    <row r="44" spans="1:18" ht="11.25" customHeight="1" x14ac:dyDescent="0.25">
      <c r="A44" s="50" t="s">
        <v>205</v>
      </c>
      <c r="B44" s="51" t="s">
        <v>204</v>
      </c>
      <c r="C44" s="7">
        <v>643.92988595748182</v>
      </c>
      <c r="D44" s="7">
        <v>624.79999999999995</v>
      </c>
      <c r="E44" s="7">
        <v>770.00184000000002</v>
      </c>
      <c r="F44" s="7">
        <v>939.11130000000003</v>
      </c>
      <c r="G44" s="7">
        <v>624.79384000000005</v>
      </c>
      <c r="H44" s="7">
        <v>767.17226435982877</v>
      </c>
      <c r="I44" s="7">
        <v>704.09733000000006</v>
      </c>
      <c r="J44" s="7">
        <v>750.90440000000001</v>
      </c>
      <c r="K44" s="7">
        <v>764.29715999999996</v>
      </c>
      <c r="L44" s="7">
        <v>555.09666000000004</v>
      </c>
      <c r="M44" s="7">
        <v>690.74400975352046</v>
      </c>
      <c r="N44" s="7">
        <v>663.99159262443789</v>
      </c>
      <c r="O44" s="7">
        <v>772.90608271091025</v>
      </c>
      <c r="P44" s="7">
        <v>757.61751177485348</v>
      </c>
      <c r="Q44" s="7">
        <v>1199.007484582653</v>
      </c>
      <c r="R44" s="7">
        <v>1051.8768786544545</v>
      </c>
    </row>
    <row r="45" spans="1:18" ht="11.25" customHeight="1" x14ac:dyDescent="0.25">
      <c r="A45" s="50" t="s">
        <v>203</v>
      </c>
      <c r="B45" s="51" t="s">
        <v>202</v>
      </c>
      <c r="C45" s="7">
        <v>383.49177481206709</v>
      </c>
      <c r="D45" s="7">
        <v>415.69999999999993</v>
      </c>
      <c r="E45" s="7">
        <v>346.10082</v>
      </c>
      <c r="F45" s="7">
        <v>452.50544000000002</v>
      </c>
      <c r="G45" s="7">
        <v>540.69467000000009</v>
      </c>
      <c r="H45" s="7">
        <v>743.95646607347362</v>
      </c>
      <c r="I45" s="7">
        <v>684.59741000000008</v>
      </c>
      <c r="J45" s="7">
        <v>692.70406000000003</v>
      </c>
      <c r="K45" s="7">
        <v>820.29694999999992</v>
      </c>
      <c r="L45" s="7">
        <v>693.19582999999989</v>
      </c>
      <c r="M45" s="7">
        <v>712.2163079820275</v>
      </c>
      <c r="N45" s="7">
        <v>685.77433839686455</v>
      </c>
      <c r="O45" s="7">
        <v>761.39369915508075</v>
      </c>
      <c r="P45" s="7">
        <v>727.06918902706002</v>
      </c>
      <c r="Q45" s="7">
        <v>826.81358752585038</v>
      </c>
      <c r="R45" s="7">
        <v>769.94330291337496</v>
      </c>
    </row>
    <row r="46" spans="1:18" ht="11.25" customHeight="1" x14ac:dyDescent="0.25">
      <c r="A46" s="52" t="s">
        <v>201</v>
      </c>
      <c r="B46" s="53" t="s">
        <v>200</v>
      </c>
      <c r="C46" s="6">
        <v>14.712938047099685</v>
      </c>
      <c r="D46" s="6">
        <v>67.3</v>
      </c>
      <c r="E46" s="6">
        <v>16.800039999999999</v>
      </c>
      <c r="F46" s="6">
        <v>36.800440000000002</v>
      </c>
      <c r="G46" s="6">
        <v>11.59989</v>
      </c>
      <c r="H46" s="6">
        <v>36.782231852868527</v>
      </c>
      <c r="I46" s="6">
        <v>3.1999900000000001</v>
      </c>
      <c r="J46" s="6">
        <v>3.2000199999999999</v>
      </c>
      <c r="K46" s="6">
        <v>23.099910000000001</v>
      </c>
      <c r="L46" s="6">
        <v>2.09999</v>
      </c>
      <c r="M46" s="6">
        <v>2.10184899233436</v>
      </c>
      <c r="N46" s="6">
        <v>1.0509219451609781</v>
      </c>
      <c r="O46" s="6">
        <v>2.1018459604004929</v>
      </c>
      <c r="P46" s="6">
        <v>28.374829886145193</v>
      </c>
      <c r="Q46" s="6">
        <v>32.578609740452904</v>
      </c>
      <c r="R46" s="6">
        <v>27.32395888239547</v>
      </c>
    </row>
    <row r="47" spans="1:18" ht="11.25" customHeight="1" x14ac:dyDescent="0.25">
      <c r="A47" s="52" t="s">
        <v>199</v>
      </c>
      <c r="B47" s="53" t="s">
        <v>198</v>
      </c>
      <c r="C47" s="6">
        <v>134.42275215759332</v>
      </c>
      <c r="D47" s="6">
        <v>125.4</v>
      </c>
      <c r="E47" s="6">
        <v>110.30025999999999</v>
      </c>
      <c r="F47" s="6">
        <v>116.4014</v>
      </c>
      <c r="G47" s="6">
        <v>164.49838</v>
      </c>
      <c r="H47" s="6">
        <v>170.53580222693569</v>
      </c>
      <c r="I47" s="6">
        <v>206.59922</v>
      </c>
      <c r="J47" s="6">
        <v>209.70123000000001</v>
      </c>
      <c r="K47" s="6">
        <v>215.69919999999999</v>
      </c>
      <c r="L47" s="6">
        <v>169.49897999999999</v>
      </c>
      <c r="M47" s="6">
        <v>155.48905613746277</v>
      </c>
      <c r="N47" s="6">
        <v>185.58326167956369</v>
      </c>
      <c r="O47" s="6">
        <v>198.62444325784736</v>
      </c>
      <c r="P47" s="6">
        <v>194.61120699689525</v>
      </c>
      <c r="Q47" s="6">
        <v>167.5266632841184</v>
      </c>
      <c r="R47" s="6">
        <v>131.41295609347884</v>
      </c>
    </row>
    <row r="48" spans="1:18" ht="11.25" customHeight="1" x14ac:dyDescent="0.25">
      <c r="A48" s="52" t="s">
        <v>197</v>
      </c>
      <c r="B48" s="53" t="s">
        <v>196</v>
      </c>
      <c r="C48" s="6">
        <v>128.54713079462758</v>
      </c>
      <c r="D48" s="6">
        <v>111.8</v>
      </c>
      <c r="E48" s="6">
        <v>71.70017</v>
      </c>
      <c r="F48" s="6">
        <v>66.100800000000007</v>
      </c>
      <c r="G48" s="6">
        <v>94.99906</v>
      </c>
      <c r="H48" s="6">
        <v>141.58770806740591</v>
      </c>
      <c r="I48" s="6">
        <v>120.19954</v>
      </c>
      <c r="J48" s="6">
        <v>127.60075000000001</v>
      </c>
      <c r="K48" s="6">
        <v>107.0996</v>
      </c>
      <c r="L48" s="6">
        <v>114.59931</v>
      </c>
      <c r="M48" s="6">
        <v>109.91714844003157</v>
      </c>
      <c r="N48" s="6">
        <v>81.971911722556456</v>
      </c>
      <c r="O48" s="6">
        <v>110.84848979794</v>
      </c>
      <c r="P48" s="6">
        <v>25.150417399083235</v>
      </c>
      <c r="Q48" s="6">
        <v>24.218995804119729</v>
      </c>
      <c r="R48" s="6">
        <v>45.643431314910707</v>
      </c>
    </row>
    <row r="49" spans="1:18" ht="11.25" customHeight="1" x14ac:dyDescent="0.25">
      <c r="A49" s="52" t="s">
        <v>195</v>
      </c>
      <c r="B49" s="53" t="s">
        <v>194</v>
      </c>
      <c r="C49" s="6">
        <v>6.3533141567021563</v>
      </c>
      <c r="D49" s="6">
        <v>10.9</v>
      </c>
      <c r="E49" s="6">
        <v>38.300089999999997</v>
      </c>
      <c r="F49" s="6">
        <v>23.600280000000001</v>
      </c>
      <c r="G49" s="6">
        <v>2.3999799999999998</v>
      </c>
      <c r="H49" s="6">
        <v>68.023244361668461</v>
      </c>
      <c r="I49" s="6">
        <v>48.199820000000003</v>
      </c>
      <c r="J49" s="6">
        <v>35.700209999999998</v>
      </c>
      <c r="K49" s="6">
        <v>80.899699999999996</v>
      </c>
      <c r="L49" s="6">
        <v>76.299539999999993</v>
      </c>
      <c r="M49" s="6">
        <v>80.753993671391896</v>
      </c>
      <c r="N49" s="6">
        <v>46.622719021687125</v>
      </c>
      <c r="O49" s="6">
        <v>38.59753490917273</v>
      </c>
      <c r="P49" s="6">
        <v>26.96564220661444</v>
      </c>
      <c r="Q49" s="6">
        <v>78.38929411155911</v>
      </c>
      <c r="R49" s="6">
        <v>86.939869171258408</v>
      </c>
    </row>
    <row r="50" spans="1:18" ht="11.25" customHeight="1" x14ac:dyDescent="0.25">
      <c r="A50" s="52" t="s">
        <v>193</v>
      </c>
      <c r="B50" s="53" t="s">
        <v>192</v>
      </c>
      <c r="C50" s="6">
        <v>5.7323135248440495</v>
      </c>
      <c r="D50" s="6">
        <v>5.7</v>
      </c>
      <c r="E50" s="6">
        <v>5.7000099999999998</v>
      </c>
      <c r="F50" s="6">
        <v>4.8000600000000002</v>
      </c>
      <c r="G50" s="6">
        <v>5.6999399999999998</v>
      </c>
      <c r="H50" s="6">
        <v>5.7322958731743086</v>
      </c>
      <c r="I50" s="6">
        <v>4.7999799999999997</v>
      </c>
      <c r="J50" s="6">
        <v>4.8000299999999996</v>
      </c>
      <c r="K50" s="6">
        <v>4.7999799999999997</v>
      </c>
      <c r="L50" s="6">
        <v>3.7999800000000001</v>
      </c>
      <c r="M50" s="6">
        <v>2.8661577168195862</v>
      </c>
      <c r="N50" s="6">
        <v>4.776917932549912</v>
      </c>
      <c r="O50" s="6">
        <v>2.8661535823643129</v>
      </c>
      <c r="P50" s="6">
        <v>2.8661444329439596</v>
      </c>
      <c r="Q50" s="6">
        <v>1.9107688997333134</v>
      </c>
      <c r="R50" s="6">
        <v>2.8661495331184086</v>
      </c>
    </row>
    <row r="51" spans="1:18" ht="11.25" customHeight="1" x14ac:dyDescent="0.25">
      <c r="A51" s="52" t="s">
        <v>191</v>
      </c>
      <c r="B51" s="53" t="s">
        <v>190</v>
      </c>
      <c r="C51" s="6">
        <v>93.723326131200253</v>
      </c>
      <c r="D51" s="6">
        <v>94.6</v>
      </c>
      <c r="E51" s="6">
        <v>103.30025000000001</v>
      </c>
      <c r="F51" s="6">
        <v>204.80246</v>
      </c>
      <c r="G51" s="6">
        <v>261.49741999999998</v>
      </c>
      <c r="H51" s="6">
        <v>321.29518369142062</v>
      </c>
      <c r="I51" s="6">
        <v>301.59886</v>
      </c>
      <c r="J51" s="6">
        <v>311.70182</v>
      </c>
      <c r="K51" s="6">
        <v>388.69855999999999</v>
      </c>
      <c r="L51" s="6">
        <v>326.89803000000001</v>
      </c>
      <c r="M51" s="6">
        <v>361.08810302398734</v>
      </c>
      <c r="N51" s="6">
        <v>365.7686060953464</v>
      </c>
      <c r="O51" s="6">
        <v>408.35523164735588</v>
      </c>
      <c r="P51" s="6">
        <v>449.10094810537788</v>
      </c>
      <c r="Q51" s="6">
        <v>522.1892556858669</v>
      </c>
      <c r="R51" s="6">
        <v>475.75693791821323</v>
      </c>
    </row>
    <row r="52" spans="1:18" ht="11.25" customHeight="1" x14ac:dyDescent="0.25">
      <c r="A52" s="46" t="s">
        <v>189</v>
      </c>
      <c r="B52" s="47" t="s">
        <v>188</v>
      </c>
      <c r="C52" s="5">
        <v>3430.4445669743955</v>
      </c>
      <c r="D52" s="5">
        <v>3715.8</v>
      </c>
      <c r="E52" s="5">
        <v>3692.6846799999998</v>
      </c>
      <c r="F52" s="5">
        <v>4094.2</v>
      </c>
      <c r="G52" s="5">
        <v>3960.0852300000001</v>
      </c>
      <c r="H52" s="5">
        <v>3606.6889097028611</v>
      </c>
      <c r="I52" s="5">
        <v>3885.2852499999999</v>
      </c>
      <c r="J52" s="5">
        <v>3731.4</v>
      </c>
      <c r="K52" s="5">
        <v>3862.28566</v>
      </c>
      <c r="L52" s="5">
        <v>3483.7</v>
      </c>
      <c r="M52" s="5">
        <v>3837.1107053596579</v>
      </c>
      <c r="N52" s="5">
        <v>3359.9407662176463</v>
      </c>
      <c r="O52" s="5">
        <v>3005.1381464957908</v>
      </c>
      <c r="P52" s="5">
        <v>2856.8570715857636</v>
      </c>
      <c r="Q52" s="5">
        <v>2513.4254107091929</v>
      </c>
      <c r="R52" s="5">
        <v>2236.50751723447</v>
      </c>
    </row>
    <row r="53" spans="1:18" ht="11.25" customHeight="1" x14ac:dyDescent="0.25">
      <c r="A53" s="48" t="s">
        <v>187</v>
      </c>
      <c r="B53" s="49" t="s">
        <v>186</v>
      </c>
      <c r="C53" s="4">
        <v>3430.4445669743955</v>
      </c>
      <c r="D53" s="4">
        <v>3715.8</v>
      </c>
      <c r="E53" s="4">
        <v>3692.6846799999998</v>
      </c>
      <c r="F53" s="4">
        <v>4094.2</v>
      </c>
      <c r="G53" s="4">
        <v>3960.0852300000001</v>
      </c>
      <c r="H53" s="4">
        <v>3606.6889097028611</v>
      </c>
      <c r="I53" s="4">
        <v>3885.2852499999999</v>
      </c>
      <c r="J53" s="4">
        <v>3731.4</v>
      </c>
      <c r="K53" s="4">
        <v>3862.28566</v>
      </c>
      <c r="L53" s="4">
        <v>3483.7</v>
      </c>
      <c r="M53" s="4">
        <v>3837.1107053596579</v>
      </c>
      <c r="N53" s="4">
        <v>3359.9407662176463</v>
      </c>
      <c r="O53" s="4">
        <v>3005.1381464957908</v>
      </c>
      <c r="P53" s="4">
        <v>2856.8570715857636</v>
      </c>
      <c r="Q53" s="4">
        <v>2513.4254107091929</v>
      </c>
      <c r="R53" s="4">
        <v>2236.50751723447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0.8</v>
      </c>
      <c r="F61" s="5">
        <v>4.3</v>
      </c>
      <c r="G61" s="5">
        <v>4.69998</v>
      </c>
      <c r="H61" s="5">
        <v>9.5538264552906857E-2</v>
      </c>
      <c r="I61" s="5">
        <v>0.9</v>
      </c>
      <c r="J61" s="5">
        <v>36.200000000000003</v>
      </c>
      <c r="K61" s="5">
        <v>142.69946999999999</v>
      </c>
      <c r="L61" s="5">
        <v>252.5</v>
      </c>
      <c r="M61" s="5">
        <v>178.27474481988691</v>
      </c>
      <c r="N61" s="5">
        <v>177.19977070793931</v>
      </c>
      <c r="O61" s="5">
        <v>279.7127050255707</v>
      </c>
      <c r="P61" s="5">
        <v>324.68681836233202</v>
      </c>
      <c r="Q61" s="5">
        <v>531.55202329455824</v>
      </c>
      <c r="R61" s="5">
        <v>137.19322474844409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0.8</v>
      </c>
      <c r="F68" s="4">
        <v>4.3</v>
      </c>
      <c r="G68" s="4">
        <v>4.69998</v>
      </c>
      <c r="H68" s="4">
        <v>9.5538264552906857E-2</v>
      </c>
      <c r="I68" s="4">
        <v>0.9</v>
      </c>
      <c r="J68" s="4">
        <v>36.200000000000003</v>
      </c>
      <c r="K68" s="4">
        <v>142.69946999999999</v>
      </c>
      <c r="L68" s="4">
        <v>252.5</v>
      </c>
      <c r="M68" s="4">
        <v>178.27474481988691</v>
      </c>
      <c r="N68" s="4">
        <v>177.19977070793931</v>
      </c>
      <c r="O68" s="4">
        <v>279.7127050255707</v>
      </c>
      <c r="P68" s="4">
        <v>324.68681836233202</v>
      </c>
      <c r="Q68" s="4">
        <v>531.55202329455824</v>
      </c>
      <c r="R68" s="4">
        <v>137.19322474844409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9.5538264552906857E-2</v>
      </c>
      <c r="I69" s="7">
        <v>0.1</v>
      </c>
      <c r="J69" s="7">
        <v>34.5</v>
      </c>
      <c r="K69" s="7">
        <v>75.599719999999991</v>
      </c>
      <c r="L69" s="7">
        <v>150.25952000000001</v>
      </c>
      <c r="M69" s="7">
        <v>56.319915365124984</v>
      </c>
      <c r="N69" s="7">
        <v>49.6799464985192</v>
      </c>
      <c r="O69" s="7">
        <v>61.693955860391867</v>
      </c>
      <c r="P69" s="7">
        <v>73.898853612847915</v>
      </c>
      <c r="Q69" s="7">
        <v>59.045412131938008</v>
      </c>
      <c r="R69" s="7">
        <v>67.306843200054956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0.8</v>
      </c>
      <c r="F73" s="7">
        <v>4.3</v>
      </c>
      <c r="G73" s="7">
        <v>4.69998</v>
      </c>
      <c r="H73" s="7">
        <v>0</v>
      </c>
      <c r="I73" s="7">
        <v>0.8</v>
      </c>
      <c r="J73" s="7">
        <v>1.7</v>
      </c>
      <c r="K73" s="7">
        <v>67.09975</v>
      </c>
      <c r="L73" s="7">
        <v>102.24047999999999</v>
      </c>
      <c r="M73" s="7">
        <v>121.95482945476192</v>
      </c>
      <c r="N73" s="7">
        <v>127.51982420942009</v>
      </c>
      <c r="O73" s="7">
        <v>218.01874916517883</v>
      </c>
      <c r="P73" s="7">
        <v>250.7879647494841</v>
      </c>
      <c r="Q73" s="7">
        <v>472.50661116262023</v>
      </c>
      <c r="R73" s="7">
        <v>69.886381548389139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0.8</v>
      </c>
      <c r="F74" s="6">
        <v>4.3</v>
      </c>
      <c r="G74" s="6">
        <v>4.69998</v>
      </c>
      <c r="H74" s="6">
        <v>0</v>
      </c>
      <c r="I74" s="6">
        <v>0.8</v>
      </c>
      <c r="J74" s="6">
        <v>1.7</v>
      </c>
      <c r="K74" s="6">
        <v>64.299760000000006</v>
      </c>
      <c r="L74" s="6">
        <v>75.029709999999994</v>
      </c>
      <c r="M74" s="6">
        <v>77.768297043616286</v>
      </c>
      <c r="N74" s="6">
        <v>86.127830323875003</v>
      </c>
      <c r="O74" s="6">
        <v>86.892222772011436</v>
      </c>
      <c r="P74" s="6">
        <v>56.773618305668926</v>
      </c>
      <c r="Q74" s="6">
        <v>61.386209214838473</v>
      </c>
      <c r="R74" s="6">
        <v>69.886381548389139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2.7999900000000002</v>
      </c>
      <c r="L75" s="6">
        <v>1.9007499999999999</v>
      </c>
      <c r="M75" s="6">
        <v>4.275345568429767</v>
      </c>
      <c r="N75" s="6">
        <v>9.2911053788095899</v>
      </c>
      <c r="O75" s="6">
        <v>118.94537366811906</v>
      </c>
      <c r="P75" s="6">
        <v>194.01434644381519</v>
      </c>
      <c r="Q75" s="6">
        <v>411.12040194778177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25.310020000000002</v>
      </c>
      <c r="M77" s="6">
        <v>39.911186842715871</v>
      </c>
      <c r="N77" s="6">
        <v>32.100888506735501</v>
      </c>
      <c r="O77" s="6">
        <v>12.181152725048342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1049.530536320204</v>
      </c>
      <c r="D79" s="5">
        <v>1011.990339999999</v>
      </c>
      <c r="E79" s="5">
        <v>1157.6292999999989</v>
      </c>
      <c r="F79" s="5">
        <v>1021.6246599999982</v>
      </c>
      <c r="G79" s="5">
        <v>1003.1962600000001</v>
      </c>
      <c r="H79" s="5">
        <v>1543.2534718892168</v>
      </c>
      <c r="I79" s="5">
        <v>1213.8953899999999</v>
      </c>
      <c r="J79" s="5">
        <v>1325.8</v>
      </c>
      <c r="K79" s="5">
        <v>1384.9832299999987</v>
      </c>
      <c r="L79" s="5">
        <v>1329.3</v>
      </c>
      <c r="M79" s="5">
        <v>1351.5824303145403</v>
      </c>
      <c r="N79" s="5">
        <v>1518.0747158782076</v>
      </c>
      <c r="O79" s="5">
        <v>1641.3506181672924</v>
      </c>
      <c r="P79" s="5">
        <v>1512.5619268243204</v>
      </c>
      <c r="Q79" s="5">
        <v>1859.1537473778803</v>
      </c>
      <c r="R79" s="5">
        <v>1845.134226717752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300</v>
      </c>
      <c r="B1" s="42" t="s">
        <v>299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-35.821855095099998</v>
      </c>
      <c r="D2" s="45">
        <v>-75.79034</v>
      </c>
      <c r="E2" s="45">
        <v>1041.9658999999999</v>
      </c>
      <c r="F2" s="45">
        <v>-430.02465999999998</v>
      </c>
      <c r="G2" s="45">
        <v>1422.0651</v>
      </c>
      <c r="H2" s="45">
        <v>-620.27798816940003</v>
      </c>
      <c r="I2" s="45">
        <v>-541.30199000000005</v>
      </c>
      <c r="J2" s="45">
        <v>1528.9958200000001</v>
      </c>
      <c r="K2" s="45">
        <v>76.311629999999994</v>
      </c>
      <c r="L2" s="45">
        <v>-958.21964000000003</v>
      </c>
      <c r="M2" s="45">
        <v>1823.8032245772999</v>
      </c>
      <c r="N2" s="45">
        <v>-355.85058288879998</v>
      </c>
      <c r="O2" s="45">
        <v>1259.0920104714</v>
      </c>
      <c r="P2" s="45">
        <v>-708.20721096960006</v>
      </c>
      <c r="Q2" s="45">
        <v>-579.48740694620005</v>
      </c>
      <c r="R2" s="45">
        <v>-59.600876339199999</v>
      </c>
    </row>
    <row r="3" spans="1:18" ht="11.25" customHeight="1" x14ac:dyDescent="0.25">
      <c r="A3" s="46" t="s">
        <v>286</v>
      </c>
      <c r="B3" s="47" t="s">
        <v>285</v>
      </c>
      <c r="C3" s="5">
        <v>494.7700193851</v>
      </c>
      <c r="D3" s="5">
        <v>361.30543</v>
      </c>
      <c r="E3" s="5">
        <v>514.43317999999999</v>
      </c>
      <c r="F3" s="5">
        <v>-161.89419000000001</v>
      </c>
      <c r="G3" s="5">
        <v>1139.4135100000001</v>
      </c>
      <c r="H3" s="5">
        <v>-540.96432395270006</v>
      </c>
      <c r="I3" s="5">
        <v>-330.58310999999998</v>
      </c>
      <c r="J3" s="5">
        <v>1599.62607</v>
      </c>
      <c r="K3" s="5">
        <v>494.23241999999999</v>
      </c>
      <c r="L3" s="5">
        <v>-729.70132000000001</v>
      </c>
      <c r="M3" s="5">
        <v>1114.5287469755001</v>
      </c>
      <c r="N3" s="5">
        <v>-285.82760901619997</v>
      </c>
      <c r="O3" s="5">
        <v>941.47199197730004</v>
      </c>
      <c r="P3" s="5">
        <v>83.937170396699997</v>
      </c>
      <c r="Q3" s="5">
        <v>-724.21196581209995</v>
      </c>
      <c r="R3" s="5">
        <v>725.74867619839995</v>
      </c>
    </row>
    <row r="4" spans="1:18" ht="11.25" customHeight="1" x14ac:dyDescent="0.25">
      <c r="A4" s="48" t="s">
        <v>284</v>
      </c>
      <c r="B4" s="49" t="s">
        <v>283</v>
      </c>
      <c r="C4" s="4">
        <v>85.702701793299994</v>
      </c>
      <c r="D4" s="4">
        <v>-40.46622</v>
      </c>
      <c r="E4" s="4">
        <v>496.71222</v>
      </c>
      <c r="F4" s="4">
        <v>-756.49414000000002</v>
      </c>
      <c r="G4" s="4">
        <v>-126.45901000000001</v>
      </c>
      <c r="H4" s="4">
        <v>-64.665803809400003</v>
      </c>
      <c r="I4" s="4">
        <v>587.29804000000001</v>
      </c>
      <c r="J4" s="4">
        <v>232.78637000000001</v>
      </c>
      <c r="K4" s="4">
        <v>-424.08631000000003</v>
      </c>
      <c r="L4" s="4">
        <v>-290.74950000000001</v>
      </c>
      <c r="M4" s="4">
        <v>628.18855146069995</v>
      </c>
      <c r="N4" s="4">
        <v>-604.28650881190003</v>
      </c>
      <c r="O4" s="4">
        <v>394.95745929560002</v>
      </c>
      <c r="P4" s="4">
        <v>442.60863648039998</v>
      </c>
      <c r="Q4" s="4">
        <v>-536.49566200929996</v>
      </c>
      <c r="R4" s="4">
        <v>199.34761713579999</v>
      </c>
    </row>
    <row r="5" spans="1:18" ht="11.25" customHeight="1" x14ac:dyDescent="0.25">
      <c r="A5" s="50" t="s">
        <v>282</v>
      </c>
      <c r="B5" s="51" t="s">
        <v>281</v>
      </c>
      <c r="C5" s="7">
        <v>76.159850851000002</v>
      </c>
      <c r="D5" s="7">
        <v>-34.273130000000002</v>
      </c>
      <c r="E5" s="7">
        <v>504.81470999999999</v>
      </c>
      <c r="F5" s="7">
        <v>-782.3</v>
      </c>
      <c r="G5" s="7">
        <v>-124.44813000000001</v>
      </c>
      <c r="H5" s="7">
        <v>-76.250764372000006</v>
      </c>
      <c r="I5" s="7">
        <v>565.50639000000001</v>
      </c>
      <c r="J5" s="7">
        <v>243.73212000000001</v>
      </c>
      <c r="K5" s="7">
        <v>-402.37587000000002</v>
      </c>
      <c r="L5" s="7">
        <v>-326.89999999999998</v>
      </c>
      <c r="M5" s="7">
        <v>623.4241596434</v>
      </c>
      <c r="N5" s="7">
        <v>-574.36851944069997</v>
      </c>
      <c r="O5" s="7">
        <v>409.91974138009999</v>
      </c>
      <c r="P5" s="7">
        <v>463.69826133689998</v>
      </c>
      <c r="Q5" s="7">
        <v>-525.62510376429998</v>
      </c>
      <c r="R5" s="7">
        <v>252.43014940910001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6.046E-7</v>
      </c>
      <c r="Q6" s="6">
        <v>-1.40047E-5</v>
      </c>
      <c r="R6" s="6">
        <v>2.3760000000000002E-6</v>
      </c>
    </row>
    <row r="7" spans="1:18" ht="11.25" customHeight="1" x14ac:dyDescent="0.25">
      <c r="A7" s="52" t="s">
        <v>278</v>
      </c>
      <c r="B7" s="53" t="s">
        <v>277</v>
      </c>
      <c r="C7" s="6">
        <v>18.1995653659</v>
      </c>
      <c r="D7" s="6">
        <v>-34.919690000000003</v>
      </c>
      <c r="E7" s="6">
        <v>3.5799999999999998E-3</v>
      </c>
      <c r="F7" s="6">
        <v>0</v>
      </c>
      <c r="G7" s="6">
        <v>-9.0100000000000006E-3</v>
      </c>
      <c r="H7" s="6">
        <v>-1.15533296E-2</v>
      </c>
      <c r="I7" s="6">
        <v>-1.6899999999999998E-2</v>
      </c>
      <c r="J7" s="6">
        <v>0.13833999999999999</v>
      </c>
      <c r="K7" s="6">
        <v>6.0400000000000002E-3</v>
      </c>
      <c r="L7" s="6">
        <v>-30.8</v>
      </c>
      <c r="M7" s="6">
        <v>-84.673790939900002</v>
      </c>
      <c r="N7" s="6">
        <v>7.0037041243999996</v>
      </c>
      <c r="O7" s="6">
        <v>10.489401147700001</v>
      </c>
      <c r="P7" s="6">
        <v>44.784372996499997</v>
      </c>
      <c r="Q7" s="6">
        <v>-25.204416246200001</v>
      </c>
      <c r="R7" s="6">
        <v>-87.488438150999997</v>
      </c>
    </row>
    <row r="8" spans="1:18" ht="11.25" customHeight="1" x14ac:dyDescent="0.25">
      <c r="A8" s="52" t="s">
        <v>276</v>
      </c>
      <c r="B8" s="53" t="s">
        <v>275</v>
      </c>
      <c r="C8" s="6">
        <v>57.960285485199996</v>
      </c>
      <c r="D8" s="6">
        <v>0.64656000000000002</v>
      </c>
      <c r="E8" s="6">
        <v>504.81112999999999</v>
      </c>
      <c r="F8" s="6">
        <v>-782.3</v>
      </c>
      <c r="G8" s="6">
        <v>-124.43912</v>
      </c>
      <c r="H8" s="6">
        <v>-76.239211042400001</v>
      </c>
      <c r="I8" s="6">
        <v>565.52328999999997</v>
      </c>
      <c r="J8" s="6">
        <v>243.59378000000001</v>
      </c>
      <c r="K8" s="6">
        <v>-402.38191</v>
      </c>
      <c r="L8" s="6">
        <v>-296.10000000000002</v>
      </c>
      <c r="M8" s="6">
        <v>708.09795058329996</v>
      </c>
      <c r="N8" s="6">
        <v>-581.37222356509994</v>
      </c>
      <c r="O8" s="6">
        <v>399.4303402324</v>
      </c>
      <c r="P8" s="6">
        <v>418.91388773580002</v>
      </c>
      <c r="Q8" s="6">
        <v>-500.4206735134</v>
      </c>
      <c r="R8" s="6">
        <v>339.91858518420003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9.5189834169999994</v>
      </c>
      <c r="D11" s="7">
        <v>-6.2526400000000004</v>
      </c>
      <c r="E11" s="7">
        <v>-8.1028900000000004</v>
      </c>
      <c r="F11" s="7">
        <v>25.81052</v>
      </c>
      <c r="G11" s="7">
        <v>-2.0106999999999999</v>
      </c>
      <c r="H11" s="7">
        <v>11.5779805102</v>
      </c>
      <c r="I11" s="7">
        <v>21.791650000000001</v>
      </c>
      <c r="J11" s="7">
        <v>-10.945589999999999</v>
      </c>
      <c r="K11" s="7">
        <v>-21.792639999999999</v>
      </c>
      <c r="L11" s="7">
        <v>36.095829999999999</v>
      </c>
      <c r="M11" s="7">
        <v>4.7642552760000001</v>
      </c>
      <c r="N11" s="7">
        <v>-29.9418326031</v>
      </c>
      <c r="O11" s="7">
        <v>-14.9626459023</v>
      </c>
      <c r="P11" s="7">
        <v>-21.0896310953</v>
      </c>
      <c r="Q11" s="7">
        <v>-10.8717997387</v>
      </c>
      <c r="R11" s="7">
        <v>-53.097354927300003</v>
      </c>
    </row>
    <row r="12" spans="1:18" ht="11.25" customHeight="1" x14ac:dyDescent="0.25">
      <c r="A12" s="52" t="s">
        <v>268</v>
      </c>
      <c r="B12" s="53" t="s">
        <v>267</v>
      </c>
      <c r="C12" s="6">
        <v>9.5189834169999994</v>
      </c>
      <c r="D12" s="6">
        <v>-6.2526400000000004</v>
      </c>
      <c r="E12" s="6">
        <v>-8.1028900000000004</v>
      </c>
      <c r="F12" s="6">
        <v>25.81052</v>
      </c>
      <c r="G12" s="6">
        <v>-2.0106999999999999</v>
      </c>
      <c r="H12" s="6">
        <v>11.5779805102</v>
      </c>
      <c r="I12" s="6">
        <v>21.791650000000001</v>
      </c>
      <c r="J12" s="6">
        <v>-10.945589999999999</v>
      </c>
      <c r="K12" s="6">
        <v>-21.792639999999999</v>
      </c>
      <c r="L12" s="6">
        <v>36.095829999999999</v>
      </c>
      <c r="M12" s="6">
        <v>4.7642552760000001</v>
      </c>
      <c r="N12" s="6">
        <v>-29.9418326031</v>
      </c>
      <c r="O12" s="6">
        <v>-14.9626459023</v>
      </c>
      <c r="P12" s="6">
        <v>-21.0896310953</v>
      </c>
      <c r="Q12" s="6">
        <v>-10.8717997387</v>
      </c>
      <c r="R12" s="6">
        <v>-53.097354927300003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2.3867525300000001E-2</v>
      </c>
      <c r="D14" s="7">
        <v>5.9549999999999999E-2</v>
      </c>
      <c r="E14" s="7">
        <v>4.0000000000000002E-4</v>
      </c>
      <c r="F14" s="7">
        <v>-4.6600000000000001E-3</v>
      </c>
      <c r="G14" s="7">
        <v>-1.8000000000000001E-4</v>
      </c>
      <c r="H14" s="7">
        <v>6.9800523999999997E-3</v>
      </c>
      <c r="I14" s="7">
        <v>0</v>
      </c>
      <c r="J14" s="7">
        <v>-1.6000000000000001E-4</v>
      </c>
      <c r="K14" s="7">
        <v>8.2199999999999995E-2</v>
      </c>
      <c r="L14" s="7">
        <v>5.4670000000000003E-2</v>
      </c>
      <c r="M14" s="7">
        <v>1.3654119999999999E-4</v>
      </c>
      <c r="N14" s="7">
        <v>2.38432318E-2</v>
      </c>
      <c r="O14" s="7">
        <v>3.638178E-4</v>
      </c>
      <c r="P14" s="7">
        <v>6.2388000000000003E-6</v>
      </c>
      <c r="Q14" s="7">
        <v>1.2414937E-3</v>
      </c>
      <c r="R14" s="7">
        <v>1.4822653999999999E-2</v>
      </c>
    </row>
    <row r="15" spans="1:18" ht="11.25" customHeight="1" x14ac:dyDescent="0.25">
      <c r="A15" s="54" t="s">
        <v>262</v>
      </c>
      <c r="B15" s="49" t="s">
        <v>261</v>
      </c>
      <c r="C15" s="4">
        <v>409.06731759180002</v>
      </c>
      <c r="D15" s="4">
        <v>401.77165000000002</v>
      </c>
      <c r="E15" s="4">
        <v>17.720960000000002</v>
      </c>
      <c r="F15" s="4">
        <v>594.59995000000004</v>
      </c>
      <c r="G15" s="4">
        <v>1265.8725199999999</v>
      </c>
      <c r="H15" s="4">
        <v>-476.29852014329998</v>
      </c>
      <c r="I15" s="4">
        <v>-917.88115000000005</v>
      </c>
      <c r="J15" s="4">
        <v>1366.8397</v>
      </c>
      <c r="K15" s="4">
        <v>918.31872999999996</v>
      </c>
      <c r="L15" s="4">
        <v>-438.95182</v>
      </c>
      <c r="M15" s="4">
        <v>486.34019551479997</v>
      </c>
      <c r="N15" s="4">
        <v>318.45889979570001</v>
      </c>
      <c r="O15" s="4">
        <v>546.51453268180001</v>
      </c>
      <c r="P15" s="4">
        <v>-358.67146608370001</v>
      </c>
      <c r="Q15" s="4">
        <v>-187.71630380280001</v>
      </c>
      <c r="R15" s="4">
        <v>526.40105906250005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409.06731759180002</v>
      </c>
      <c r="D17" s="7">
        <v>401.77165000000002</v>
      </c>
      <c r="E17" s="7">
        <v>17.720960000000002</v>
      </c>
      <c r="F17" s="7">
        <v>594.59995000000004</v>
      </c>
      <c r="G17" s="7">
        <v>1265.8725199999999</v>
      </c>
      <c r="H17" s="7">
        <v>-476.29852014329998</v>
      </c>
      <c r="I17" s="7">
        <v>-917.88115000000005</v>
      </c>
      <c r="J17" s="7">
        <v>1366.8397</v>
      </c>
      <c r="K17" s="7">
        <v>918.31872999999996</v>
      </c>
      <c r="L17" s="7">
        <v>-438.87056000000001</v>
      </c>
      <c r="M17" s="7">
        <v>486.34022236980002</v>
      </c>
      <c r="N17" s="7">
        <v>318.45889979570001</v>
      </c>
      <c r="O17" s="7">
        <v>546.51453268180001</v>
      </c>
      <c r="P17" s="7">
        <v>-358.67146608370001</v>
      </c>
      <c r="Q17" s="7">
        <v>-187.71630380280001</v>
      </c>
      <c r="R17" s="7">
        <v>522.10186354949997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-8.1259999999999999E-2</v>
      </c>
      <c r="M19" s="7">
        <v>-2.6855E-5</v>
      </c>
      <c r="N19" s="7">
        <v>0</v>
      </c>
      <c r="O19" s="7">
        <v>0</v>
      </c>
      <c r="P19" s="7">
        <v>0</v>
      </c>
      <c r="Q19" s="7">
        <v>0</v>
      </c>
      <c r="R19" s="7">
        <v>4.2991955129999999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-530.59217892499998</v>
      </c>
      <c r="D21" s="5">
        <v>-437.08312999999998</v>
      </c>
      <c r="E21" s="5">
        <v>527.52035000000001</v>
      </c>
      <c r="F21" s="5">
        <v>-268.10539999999997</v>
      </c>
      <c r="G21" s="5">
        <v>282.65287999999998</v>
      </c>
      <c r="H21" s="5">
        <v>-79.287728203100002</v>
      </c>
      <c r="I21" s="5">
        <v>-210.68477999999999</v>
      </c>
      <c r="J21" s="5">
        <v>-70.475279999999998</v>
      </c>
      <c r="K21" s="5">
        <v>-417.81216000000001</v>
      </c>
      <c r="L21" s="5">
        <v>-228.48553999999999</v>
      </c>
      <c r="M21" s="5">
        <v>709.2959062937</v>
      </c>
      <c r="N21" s="5">
        <v>-70.046865449500004</v>
      </c>
      <c r="O21" s="5">
        <v>317.61704693550001</v>
      </c>
      <c r="P21" s="5">
        <v>-792.15338689270004</v>
      </c>
      <c r="Q21" s="5">
        <v>155.1088806411</v>
      </c>
      <c r="R21" s="5">
        <v>-785.33457932490001</v>
      </c>
    </row>
    <row r="22" spans="1:18" ht="11.25" customHeight="1" x14ac:dyDescent="0.25">
      <c r="A22" s="48" t="s">
        <v>249</v>
      </c>
      <c r="B22" s="49" t="s">
        <v>248</v>
      </c>
      <c r="C22" s="4">
        <v>-329.81050281820001</v>
      </c>
      <c r="D22" s="4">
        <v>-222.04794999999999</v>
      </c>
      <c r="E22" s="4">
        <v>347.88067999999998</v>
      </c>
      <c r="F22" s="4">
        <v>-80.188680000000005</v>
      </c>
      <c r="G22" s="4">
        <v>-57.638170000000002</v>
      </c>
      <c r="H22" s="4">
        <v>163.96251736209999</v>
      </c>
      <c r="I22" s="4">
        <v>-180.5111</v>
      </c>
      <c r="J22" s="4">
        <v>-2.5647199999999999</v>
      </c>
      <c r="K22" s="4">
        <v>-203.79139000000001</v>
      </c>
      <c r="L22" s="4">
        <v>238.96942999999999</v>
      </c>
      <c r="M22" s="4">
        <v>-131.8595055465</v>
      </c>
      <c r="N22" s="4">
        <v>107.03885032709999</v>
      </c>
      <c r="O22" s="4">
        <v>30.553277360300001</v>
      </c>
      <c r="P22" s="4">
        <v>-170.08475632099999</v>
      </c>
      <c r="Q22" s="4">
        <v>90.070321948499995</v>
      </c>
      <c r="R22" s="4">
        <v>-575.37091234930006</v>
      </c>
    </row>
    <row r="23" spans="1:18" ht="11.25" customHeight="1" x14ac:dyDescent="0.25">
      <c r="A23" s="50" t="s">
        <v>247</v>
      </c>
      <c r="B23" s="51" t="s">
        <v>246</v>
      </c>
      <c r="C23" s="7">
        <v>-175.5519658824</v>
      </c>
      <c r="D23" s="7">
        <v>-248.64322999999999</v>
      </c>
      <c r="E23" s="7">
        <v>366.08587999999997</v>
      </c>
      <c r="F23" s="7">
        <v>95.368600000000001</v>
      </c>
      <c r="G23" s="7">
        <v>-216.91166000000001</v>
      </c>
      <c r="H23" s="7">
        <v>267.50179897369998</v>
      </c>
      <c r="I23" s="7">
        <v>-172.39866000000001</v>
      </c>
      <c r="J23" s="7">
        <v>-34.025709999999997</v>
      </c>
      <c r="K23" s="7">
        <v>-20.206109999999999</v>
      </c>
      <c r="L23" s="7">
        <v>212.56943000000001</v>
      </c>
      <c r="M23" s="7">
        <v>-119.70416961239999</v>
      </c>
      <c r="N23" s="7">
        <v>127.3048629024</v>
      </c>
      <c r="O23" s="7">
        <v>-99.351458188300001</v>
      </c>
      <c r="P23" s="7">
        <v>-84.860720157900005</v>
      </c>
      <c r="Q23" s="7">
        <v>82.952927738900001</v>
      </c>
      <c r="R23" s="7">
        <v>-442.42234362419998</v>
      </c>
    </row>
    <row r="24" spans="1:18" ht="11.25" customHeight="1" x14ac:dyDescent="0.25">
      <c r="A24" s="52" t="s">
        <v>245</v>
      </c>
      <c r="B24" s="53" t="s">
        <v>244</v>
      </c>
      <c r="C24" s="6">
        <v>-175.55039632079999</v>
      </c>
      <c r="D24" s="6">
        <v>-248.63828000000001</v>
      </c>
      <c r="E24" s="6">
        <v>366.09595999999999</v>
      </c>
      <c r="F24" s="6">
        <v>95.390619999999998</v>
      </c>
      <c r="G24" s="6">
        <v>-216.83954</v>
      </c>
      <c r="H24" s="6">
        <v>267.49989323779999</v>
      </c>
      <c r="I24" s="6">
        <v>-172.39843999999999</v>
      </c>
      <c r="J24" s="6">
        <v>-34.024749999999997</v>
      </c>
      <c r="K24" s="6">
        <v>-20.11636</v>
      </c>
      <c r="L24" s="6">
        <v>212.56478999999999</v>
      </c>
      <c r="M24" s="6">
        <v>-119.70302793819999</v>
      </c>
      <c r="N24" s="6">
        <v>127.3048629024</v>
      </c>
      <c r="O24" s="6">
        <v>-99.350214593700002</v>
      </c>
      <c r="P24" s="6">
        <v>-84.861824687699993</v>
      </c>
      <c r="Q24" s="6">
        <v>82.954167052700001</v>
      </c>
      <c r="R24" s="6">
        <v>-442.42153768190002</v>
      </c>
    </row>
    <row r="25" spans="1:18" ht="11.25" customHeight="1" x14ac:dyDescent="0.25">
      <c r="A25" s="52" t="s">
        <v>243</v>
      </c>
      <c r="B25" s="53" t="s">
        <v>242</v>
      </c>
      <c r="C25" s="6">
        <v>-1.5695615999999999E-3</v>
      </c>
      <c r="D25" s="6">
        <v>-4.9500000000000004E-3</v>
      </c>
      <c r="E25" s="6">
        <v>-1.008E-2</v>
      </c>
      <c r="F25" s="6">
        <v>-2.2020000000000001E-2</v>
      </c>
      <c r="G25" s="6">
        <v>-7.2120000000000004E-2</v>
      </c>
      <c r="H25" s="6">
        <v>1.9057359000000001E-3</v>
      </c>
      <c r="I25" s="6">
        <v>-2.2000000000000001E-4</v>
      </c>
      <c r="J25" s="6">
        <v>-9.6000000000000002E-4</v>
      </c>
      <c r="K25" s="6">
        <v>-8.9749999999999996E-2</v>
      </c>
      <c r="L25" s="6">
        <v>4.64E-3</v>
      </c>
      <c r="M25" s="6">
        <v>-1.1416741999999999E-3</v>
      </c>
      <c r="N25" s="6">
        <v>0</v>
      </c>
      <c r="O25" s="6">
        <v>-1.2435946E-3</v>
      </c>
      <c r="P25" s="6">
        <v>1.1045298E-3</v>
      </c>
      <c r="Q25" s="6">
        <v>-1.2393138E-3</v>
      </c>
      <c r="R25" s="6">
        <v>-8.0594230000000002E-4</v>
      </c>
    </row>
    <row r="26" spans="1:18" ht="11.25" customHeight="1" x14ac:dyDescent="0.25">
      <c r="A26" s="50" t="s">
        <v>241</v>
      </c>
      <c r="B26" s="51" t="s">
        <v>240</v>
      </c>
      <c r="C26" s="7">
        <v>-154.25853693580001</v>
      </c>
      <c r="D26" s="7">
        <v>26.595279999999999</v>
      </c>
      <c r="E26" s="7">
        <v>-18.205200000000001</v>
      </c>
      <c r="F26" s="7">
        <v>-175.55727999999999</v>
      </c>
      <c r="G26" s="7">
        <v>159.27349000000001</v>
      </c>
      <c r="H26" s="7">
        <v>-103.5392816115</v>
      </c>
      <c r="I26" s="7">
        <v>-8.1124399999999994</v>
      </c>
      <c r="J26" s="7">
        <v>31.460989999999999</v>
      </c>
      <c r="K26" s="7">
        <v>-183.58528000000001</v>
      </c>
      <c r="L26" s="7">
        <v>26.4</v>
      </c>
      <c r="M26" s="7">
        <v>-12.1553359341</v>
      </c>
      <c r="N26" s="7">
        <v>-20.2660125753</v>
      </c>
      <c r="O26" s="7">
        <v>129.90473554869999</v>
      </c>
      <c r="P26" s="7">
        <v>-85.224036163199997</v>
      </c>
      <c r="Q26" s="7">
        <v>7.1173942095999996</v>
      </c>
      <c r="R26" s="7">
        <v>-132.94856872509999</v>
      </c>
    </row>
    <row r="27" spans="1:18" ht="11.25" customHeight="1" x14ac:dyDescent="0.25">
      <c r="A27" s="52" t="s">
        <v>239</v>
      </c>
      <c r="B27" s="53" t="s">
        <v>238</v>
      </c>
      <c r="C27" s="6">
        <v>-154.2821664942</v>
      </c>
      <c r="D27" s="6">
        <v>26.498729999999998</v>
      </c>
      <c r="E27" s="6">
        <v>-18.204260000000001</v>
      </c>
      <c r="F27" s="6">
        <v>-175.65423000000001</v>
      </c>
      <c r="G27" s="6">
        <v>159.36933999999999</v>
      </c>
      <c r="H27" s="6">
        <v>-103.5386457372</v>
      </c>
      <c r="I27" s="6">
        <v>-8.1104900000000004</v>
      </c>
      <c r="J27" s="6">
        <v>31.458089999999999</v>
      </c>
      <c r="K27" s="6">
        <v>-183.58938000000001</v>
      </c>
      <c r="L27" s="6">
        <v>26.4</v>
      </c>
      <c r="M27" s="6">
        <v>-12.1548584209</v>
      </c>
      <c r="N27" s="6">
        <v>-20.2898901778</v>
      </c>
      <c r="O27" s="6">
        <v>129.92979740870001</v>
      </c>
      <c r="P27" s="6">
        <v>-85.244528831500006</v>
      </c>
      <c r="Q27" s="6">
        <v>7.1162976623</v>
      </c>
      <c r="R27" s="6">
        <v>-132.96739269380001</v>
      </c>
    </row>
    <row r="28" spans="1:18" ht="11.25" customHeight="1" x14ac:dyDescent="0.25">
      <c r="A28" s="52" t="s">
        <v>237</v>
      </c>
      <c r="B28" s="53" t="s">
        <v>236</v>
      </c>
      <c r="C28" s="6">
        <v>2.36295584E-2</v>
      </c>
      <c r="D28" s="6">
        <v>9.6619999999999998E-2</v>
      </c>
      <c r="E28" s="6">
        <v>-7.6000000000000004E-4</v>
      </c>
      <c r="F28" s="6">
        <v>9.7170000000000006E-2</v>
      </c>
      <c r="G28" s="6">
        <v>-9.6329999999999999E-2</v>
      </c>
      <c r="H28" s="6">
        <v>-6.5881459999999996E-4</v>
      </c>
      <c r="I28" s="6">
        <v>-1.7600000000000001E-3</v>
      </c>
      <c r="J28" s="6">
        <v>2.32E-3</v>
      </c>
      <c r="K28" s="6">
        <v>3.3400000000000001E-3</v>
      </c>
      <c r="L28" s="6">
        <v>0</v>
      </c>
      <c r="M28" s="6">
        <v>-6.6187280000000004E-4</v>
      </c>
      <c r="N28" s="6">
        <v>4.8724097000000001E-3</v>
      </c>
      <c r="O28" s="6">
        <v>-6.0404888000000004E-3</v>
      </c>
      <c r="P28" s="6">
        <v>2.0492668299999999E-2</v>
      </c>
      <c r="Q28" s="6">
        <v>-1.9077578000000001E-2</v>
      </c>
      <c r="R28" s="6">
        <v>1.9050872999999999E-2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-6.9999999999999994E-5</v>
      </c>
      <c r="E29" s="6">
        <v>-1.8000000000000001E-4</v>
      </c>
      <c r="F29" s="6">
        <v>-2.2000000000000001E-4</v>
      </c>
      <c r="G29" s="6">
        <v>4.8000000000000001E-4</v>
      </c>
      <c r="H29" s="6">
        <v>2.2940300000000001E-5</v>
      </c>
      <c r="I29" s="6">
        <v>-1.9000000000000001E-4</v>
      </c>
      <c r="J29" s="6">
        <v>5.8E-4</v>
      </c>
      <c r="K29" s="6">
        <v>7.6000000000000004E-4</v>
      </c>
      <c r="L29" s="6">
        <v>0</v>
      </c>
      <c r="M29" s="6">
        <v>1.843595E-4</v>
      </c>
      <c r="N29" s="6">
        <v>1.90051927E-2</v>
      </c>
      <c r="O29" s="6">
        <v>-1.9021371299999999E-2</v>
      </c>
      <c r="P29" s="6">
        <v>0</v>
      </c>
      <c r="Q29" s="6">
        <v>2.01741252E-2</v>
      </c>
      <c r="R29" s="6">
        <v>-2.2690420000000001E-4</v>
      </c>
    </row>
    <row r="30" spans="1:18" ht="11.25" customHeight="1" x14ac:dyDescent="0.25">
      <c r="A30" s="48" t="s">
        <v>233</v>
      </c>
      <c r="B30" s="49" t="s">
        <v>232</v>
      </c>
      <c r="C30" s="4">
        <v>-200.78167610680001</v>
      </c>
      <c r="D30" s="4">
        <v>-215.03518</v>
      </c>
      <c r="E30" s="4">
        <v>179.63967</v>
      </c>
      <c r="F30" s="4">
        <v>-187.91672</v>
      </c>
      <c r="G30" s="4">
        <v>340.29104999999998</v>
      </c>
      <c r="H30" s="4">
        <v>-243.25024556529999</v>
      </c>
      <c r="I30" s="4">
        <v>-30.173680000000001</v>
      </c>
      <c r="J30" s="4">
        <v>-67.910560000000004</v>
      </c>
      <c r="K30" s="4">
        <v>-214.02077</v>
      </c>
      <c r="L30" s="4">
        <v>-467.45497</v>
      </c>
      <c r="M30" s="4">
        <v>841.15541184020003</v>
      </c>
      <c r="N30" s="4">
        <v>-177.08571577660001</v>
      </c>
      <c r="O30" s="4">
        <v>287.06376957520001</v>
      </c>
      <c r="P30" s="4">
        <v>-622.06863057160001</v>
      </c>
      <c r="Q30" s="4">
        <v>65.038558692600006</v>
      </c>
      <c r="R30" s="4">
        <v>-209.96366697560001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-14.3570088124</v>
      </c>
      <c r="D34" s="7">
        <v>-20.98452</v>
      </c>
      <c r="E34" s="7">
        <v>16.59563</v>
      </c>
      <c r="F34" s="7">
        <v>-26.405000000000001</v>
      </c>
      <c r="G34" s="7">
        <v>30.892980000000001</v>
      </c>
      <c r="H34" s="7">
        <v>-61.790462361599999</v>
      </c>
      <c r="I34" s="7">
        <v>15.39368</v>
      </c>
      <c r="J34" s="7">
        <v>12.09526</v>
      </c>
      <c r="K34" s="7">
        <v>-38.588140000000003</v>
      </c>
      <c r="L34" s="7">
        <v>2.1007500000000001</v>
      </c>
      <c r="M34" s="7">
        <v>15.4516596894</v>
      </c>
      <c r="N34" s="7">
        <v>-46.336142049400003</v>
      </c>
      <c r="O34" s="7">
        <v>37.494960886500003</v>
      </c>
      <c r="P34" s="7">
        <v>18.794599521599999</v>
      </c>
      <c r="Q34" s="7">
        <v>-38.7396329575</v>
      </c>
      <c r="R34" s="7">
        <v>16.572674343900001</v>
      </c>
    </row>
    <row r="35" spans="1:18" ht="11.25" customHeight="1" x14ac:dyDescent="0.25">
      <c r="A35" s="50" t="s">
        <v>223</v>
      </c>
      <c r="B35" s="51" t="s">
        <v>222</v>
      </c>
      <c r="C35" s="7">
        <v>-140.72529734860001</v>
      </c>
      <c r="D35" s="7">
        <v>7.1994600000000002</v>
      </c>
      <c r="E35" s="7">
        <v>6.0785799999999997</v>
      </c>
      <c r="F35" s="7">
        <v>10.21503</v>
      </c>
      <c r="G35" s="7">
        <v>16.522030000000001</v>
      </c>
      <c r="H35" s="7">
        <v>-5.1186735827999996</v>
      </c>
      <c r="I35" s="7">
        <v>-24.59477</v>
      </c>
      <c r="J35" s="7">
        <v>-5.0362099999999996</v>
      </c>
      <c r="K35" s="7">
        <v>-47.293199999999999</v>
      </c>
      <c r="L35" s="7">
        <v>-132.41081</v>
      </c>
      <c r="M35" s="7">
        <v>215.71313216889999</v>
      </c>
      <c r="N35" s="7">
        <v>-5.1566361865000001</v>
      </c>
      <c r="O35" s="7">
        <v>-9.2648150561999998</v>
      </c>
      <c r="P35" s="7">
        <v>-65.741570272100006</v>
      </c>
      <c r="Q35" s="7">
        <v>73.953355362300002</v>
      </c>
      <c r="R35" s="7">
        <v>39.0203840219</v>
      </c>
    </row>
    <row r="36" spans="1:18" ht="11.25" customHeight="1" x14ac:dyDescent="0.25">
      <c r="A36" s="56" t="s">
        <v>221</v>
      </c>
      <c r="B36" s="53" t="s">
        <v>220</v>
      </c>
      <c r="C36" s="6">
        <v>-140.72529865550001</v>
      </c>
      <c r="D36" s="6">
        <v>7.1994800000000003</v>
      </c>
      <c r="E36" s="6">
        <v>6.0785900000000002</v>
      </c>
      <c r="F36" s="6">
        <v>10.21508</v>
      </c>
      <c r="G36" s="6">
        <v>16.52195</v>
      </c>
      <c r="H36" s="6">
        <v>-5.1425274535999996</v>
      </c>
      <c r="I36" s="6">
        <v>-24.59441</v>
      </c>
      <c r="J36" s="6">
        <v>-1.93641</v>
      </c>
      <c r="K36" s="6">
        <v>-48.293210000000002</v>
      </c>
      <c r="L36" s="6">
        <v>-133.51087000000001</v>
      </c>
      <c r="M36" s="6">
        <v>214.66220165429999</v>
      </c>
      <c r="N36" s="6">
        <v>-5.1565813191999998</v>
      </c>
      <c r="O36" s="6">
        <v>-9.2647801473999998</v>
      </c>
      <c r="P36" s="6">
        <v>-65.741547050199998</v>
      </c>
      <c r="Q36" s="6">
        <v>73.953358494699998</v>
      </c>
      <c r="R36" s="6">
        <v>39.020369618300002</v>
      </c>
    </row>
    <row r="37" spans="1:18" ht="11.25" customHeight="1" x14ac:dyDescent="0.25">
      <c r="A37" s="52" t="s">
        <v>219</v>
      </c>
      <c r="B37" s="53" t="s">
        <v>218</v>
      </c>
      <c r="C37" s="6">
        <v>1.3068999999999999E-6</v>
      </c>
      <c r="D37" s="6">
        <v>-2.0000000000000002E-5</v>
      </c>
      <c r="E37" s="6">
        <v>-1.0000000000000001E-5</v>
      </c>
      <c r="F37" s="6">
        <v>-5.0000000000000002E-5</v>
      </c>
      <c r="G37" s="6">
        <v>8.0000000000000007E-5</v>
      </c>
      <c r="H37" s="6">
        <v>2.38538708E-2</v>
      </c>
      <c r="I37" s="6">
        <v>-3.6000000000000002E-4</v>
      </c>
      <c r="J37" s="6">
        <v>-3.0998000000000001</v>
      </c>
      <c r="K37" s="6">
        <v>1.0000100000000001</v>
      </c>
      <c r="L37" s="6">
        <v>1.10006</v>
      </c>
      <c r="M37" s="6">
        <v>1.0509305146000001</v>
      </c>
      <c r="N37" s="6">
        <v>-5.4867300000000002E-5</v>
      </c>
      <c r="O37" s="6">
        <v>-3.49088E-5</v>
      </c>
      <c r="P37" s="6">
        <v>-2.3221799999999998E-5</v>
      </c>
      <c r="Q37" s="6">
        <v>-3.1323999999999999E-6</v>
      </c>
      <c r="R37" s="6">
        <v>1.44036E-5</v>
      </c>
    </row>
    <row r="38" spans="1:18" ht="11.25" customHeight="1" x14ac:dyDescent="0.25">
      <c r="A38" s="50" t="s">
        <v>217</v>
      </c>
      <c r="B38" s="51" t="s">
        <v>216</v>
      </c>
      <c r="C38" s="7">
        <v>20.702081119799999</v>
      </c>
      <c r="D38" s="7">
        <v>14.494999999999999</v>
      </c>
      <c r="E38" s="7">
        <v>5.2904600000000004</v>
      </c>
      <c r="F38" s="7">
        <v>-7.0921099999999999</v>
      </c>
      <c r="G38" s="7">
        <v>-1.00302</v>
      </c>
      <c r="H38" s="7">
        <v>6.1831700141999999</v>
      </c>
      <c r="I38" s="7">
        <v>-6.2131699999999999</v>
      </c>
      <c r="J38" s="7">
        <v>14.602040000000001</v>
      </c>
      <c r="K38" s="7">
        <v>-23.773209999999999</v>
      </c>
      <c r="L38" s="7">
        <v>-12.396089999999999</v>
      </c>
      <c r="M38" s="7">
        <v>27.9416114498</v>
      </c>
      <c r="N38" s="7">
        <v>-14.497368552999999</v>
      </c>
      <c r="O38" s="7">
        <v>13.464507426799999</v>
      </c>
      <c r="P38" s="7">
        <v>-15.5288679401</v>
      </c>
      <c r="Q38" s="7">
        <v>8.2898308389000004</v>
      </c>
      <c r="R38" s="7">
        <v>1.0451879183999999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20.704885042000001</v>
      </c>
      <c r="D40" s="6">
        <v>14.49526</v>
      </c>
      <c r="E40" s="6">
        <v>5.2893699999999999</v>
      </c>
      <c r="F40" s="6">
        <v>-7.1913600000000004</v>
      </c>
      <c r="G40" s="6">
        <v>-1.00421</v>
      </c>
      <c r="H40" s="6">
        <v>6.1834740381</v>
      </c>
      <c r="I40" s="6">
        <v>-6.2110500000000002</v>
      </c>
      <c r="J40" s="6">
        <v>14.49959</v>
      </c>
      <c r="K40" s="6">
        <v>-23.789269999999998</v>
      </c>
      <c r="L40" s="6">
        <v>-12.4011</v>
      </c>
      <c r="M40" s="6">
        <v>27.918898205200001</v>
      </c>
      <c r="N40" s="6">
        <v>-14.4993934155</v>
      </c>
      <c r="O40" s="6">
        <v>13.440718178299999</v>
      </c>
      <c r="P40" s="6">
        <v>-15.5295072456</v>
      </c>
      <c r="Q40" s="6">
        <v>8.2661257638999999</v>
      </c>
      <c r="R40" s="6">
        <v>1.0449480866</v>
      </c>
    </row>
    <row r="41" spans="1:18" ht="11.25" customHeight="1" x14ac:dyDescent="0.25">
      <c r="A41" s="52" t="s">
        <v>211</v>
      </c>
      <c r="B41" s="53" t="s">
        <v>210</v>
      </c>
      <c r="C41" s="6">
        <v>-2.8039222E-3</v>
      </c>
      <c r="D41" s="6">
        <v>-2.5999999999999998E-4</v>
      </c>
      <c r="E41" s="6">
        <v>1.09E-3</v>
      </c>
      <c r="F41" s="6">
        <v>9.9250000000000005E-2</v>
      </c>
      <c r="G41" s="6">
        <v>1.1900000000000001E-3</v>
      </c>
      <c r="H41" s="6">
        <v>-3.0402389999999998E-4</v>
      </c>
      <c r="I41" s="6">
        <v>-2.1199999999999999E-3</v>
      </c>
      <c r="J41" s="6">
        <v>0.10245</v>
      </c>
      <c r="K41" s="6">
        <v>1.6060000000000001E-2</v>
      </c>
      <c r="L41" s="6">
        <v>5.0099999999999997E-3</v>
      </c>
      <c r="M41" s="6">
        <v>2.2713244600000002E-2</v>
      </c>
      <c r="N41" s="6">
        <v>2.0248624999999998E-3</v>
      </c>
      <c r="O41" s="6">
        <v>2.3789248400000001E-2</v>
      </c>
      <c r="P41" s="6">
        <v>6.3930560000000005E-4</v>
      </c>
      <c r="Q41" s="6">
        <v>2.3705074900000001E-2</v>
      </c>
      <c r="R41" s="6">
        <v>2.398318E-4</v>
      </c>
    </row>
    <row r="42" spans="1:18" ht="11.25" customHeight="1" x14ac:dyDescent="0.25">
      <c r="A42" s="55" t="s">
        <v>209</v>
      </c>
      <c r="B42" s="51" t="s">
        <v>208</v>
      </c>
      <c r="C42" s="7">
        <v>49.749891780299997</v>
      </c>
      <c r="D42" s="7">
        <v>-9.5943100000000001</v>
      </c>
      <c r="E42" s="7">
        <v>-3.2299999999999998E-3</v>
      </c>
      <c r="F42" s="7">
        <v>-4.2031200000000002</v>
      </c>
      <c r="G42" s="7">
        <v>-1.1035999999999999</v>
      </c>
      <c r="H42" s="7">
        <v>-9.5313292659000002</v>
      </c>
      <c r="I42" s="7">
        <v>12.69502</v>
      </c>
      <c r="J42" s="7">
        <v>-11.701309999999999</v>
      </c>
      <c r="K42" s="7">
        <v>3.1131700000000002</v>
      </c>
      <c r="L42" s="7">
        <v>2.10121</v>
      </c>
      <c r="M42" s="7">
        <v>5.2761848789999997</v>
      </c>
      <c r="N42" s="7">
        <v>-10.5566732611</v>
      </c>
      <c r="O42" s="7">
        <v>12.704439538600001</v>
      </c>
      <c r="P42" s="7">
        <v>-2.127241502</v>
      </c>
      <c r="Q42" s="7">
        <v>5.2789623810000004</v>
      </c>
      <c r="R42" s="7">
        <v>1.0496313798000001</v>
      </c>
    </row>
    <row r="43" spans="1:18" ht="11.25" customHeight="1" x14ac:dyDescent="0.25">
      <c r="A43" s="50" t="s">
        <v>207</v>
      </c>
      <c r="B43" s="51" t="s">
        <v>206</v>
      </c>
      <c r="C43" s="7">
        <v>-396.56166195600002</v>
      </c>
      <c r="D43" s="7">
        <v>-302.36282999999997</v>
      </c>
      <c r="E43" s="7">
        <v>288.73630000000003</v>
      </c>
      <c r="F43" s="7">
        <v>-145.52214000000001</v>
      </c>
      <c r="G43" s="7">
        <v>177.87519</v>
      </c>
      <c r="H43" s="7">
        <v>-103.2678079823</v>
      </c>
      <c r="I43" s="7">
        <v>-30.69875</v>
      </c>
      <c r="J43" s="7">
        <v>46.912149999999997</v>
      </c>
      <c r="K43" s="7">
        <v>-138.90311</v>
      </c>
      <c r="L43" s="7">
        <v>-474.18301000000002</v>
      </c>
      <c r="M43" s="7">
        <v>552.88499925279996</v>
      </c>
      <c r="N43" s="7">
        <v>-87.867602596300003</v>
      </c>
      <c r="O43" s="7">
        <v>112.3840651261</v>
      </c>
      <c r="P43" s="7">
        <v>-554.61645933729994</v>
      </c>
      <c r="Q43" s="7">
        <v>50.52667744</v>
      </c>
      <c r="R43" s="7">
        <v>-87.603952845600006</v>
      </c>
    </row>
    <row r="44" spans="1:18" ht="11.25" customHeight="1" x14ac:dyDescent="0.25">
      <c r="A44" s="50" t="s">
        <v>205</v>
      </c>
      <c r="B44" s="51" t="s">
        <v>204</v>
      </c>
      <c r="C44" s="7">
        <v>258.89834178170003</v>
      </c>
      <c r="D44" s="7">
        <v>93.659390000000002</v>
      </c>
      <c r="E44" s="7">
        <v>-143.28359</v>
      </c>
      <c r="F44" s="7">
        <v>6.69503</v>
      </c>
      <c r="G44" s="7">
        <v>95.646230000000003</v>
      </c>
      <c r="H44" s="7">
        <v>-78.343976829799999</v>
      </c>
      <c r="I44" s="7">
        <v>12.46945</v>
      </c>
      <c r="J44" s="7">
        <v>-118.32917</v>
      </c>
      <c r="K44" s="7">
        <v>28.715489999999999</v>
      </c>
      <c r="L44" s="7">
        <v>133.72981999999999</v>
      </c>
      <c r="M44" s="7">
        <v>23.8871173171</v>
      </c>
      <c r="N44" s="7">
        <v>0.94932868370000001</v>
      </c>
      <c r="O44" s="7">
        <v>112.73212408099999</v>
      </c>
      <c r="P44" s="7">
        <v>-8.6012923282999996</v>
      </c>
      <c r="Q44" s="7">
        <v>-20.061719673399999</v>
      </c>
      <c r="R44" s="7">
        <v>-182.4893250451</v>
      </c>
    </row>
    <row r="45" spans="1:18" ht="11.25" customHeight="1" x14ac:dyDescent="0.25">
      <c r="A45" s="50" t="s">
        <v>203</v>
      </c>
      <c r="B45" s="51" t="s">
        <v>202</v>
      </c>
      <c r="C45" s="7">
        <v>21.511977328299999</v>
      </c>
      <c r="D45" s="7">
        <v>2.5526300000000002</v>
      </c>
      <c r="E45" s="7">
        <v>6.2255200000000004</v>
      </c>
      <c r="F45" s="7">
        <v>-21.604410000000001</v>
      </c>
      <c r="G45" s="7">
        <v>21.46124</v>
      </c>
      <c r="H45" s="7">
        <v>8.6188344430000008</v>
      </c>
      <c r="I45" s="7">
        <v>-9.2251399999999997</v>
      </c>
      <c r="J45" s="7">
        <v>-6.4533199999999997</v>
      </c>
      <c r="K45" s="7">
        <v>2.7082299999999999</v>
      </c>
      <c r="L45" s="7">
        <v>13.603160000000001</v>
      </c>
      <c r="M45" s="7">
        <v>7.0708320000000002E-4</v>
      </c>
      <c r="N45" s="7">
        <v>-13.6206218139</v>
      </c>
      <c r="O45" s="7">
        <v>7.5484875725</v>
      </c>
      <c r="P45" s="7">
        <v>5.7522012865000001</v>
      </c>
      <c r="Q45" s="7">
        <v>-14.208914698599999</v>
      </c>
      <c r="R45" s="7">
        <v>2.4417332512000001</v>
      </c>
    </row>
    <row r="46" spans="1:18" ht="11.25" customHeight="1" x14ac:dyDescent="0.25">
      <c r="A46" s="52" t="s">
        <v>201</v>
      </c>
      <c r="B46" s="53" t="s">
        <v>200</v>
      </c>
      <c r="C46" s="6">
        <v>-7.3619250000000005E-4</v>
      </c>
      <c r="D46" s="6">
        <v>-3.5E-4</v>
      </c>
      <c r="E46" s="6">
        <v>-7.9000000000000001E-4</v>
      </c>
      <c r="F46" s="6">
        <v>-9.9559999999999996E-2</v>
      </c>
      <c r="G46" s="6">
        <v>-9.9879999999999997E-2</v>
      </c>
      <c r="H46" s="6">
        <v>-5.1309740000000004E-4</v>
      </c>
      <c r="I46" s="6">
        <v>-0.10227</v>
      </c>
      <c r="J46" s="6">
        <v>-9.7500000000000003E-2</v>
      </c>
      <c r="K46" s="6">
        <v>1.3999999999999999E-4</v>
      </c>
      <c r="L46" s="6">
        <v>-4.0000000000000002E-4</v>
      </c>
      <c r="M46" s="6">
        <v>1.0602048E-3</v>
      </c>
      <c r="N46" s="6">
        <v>-1.7021562999999999E-3</v>
      </c>
      <c r="O46" s="6">
        <v>-6.0323159999999996E-4</v>
      </c>
      <c r="P46" s="6">
        <v>-4.4074359999999999E-4</v>
      </c>
      <c r="Q46" s="6">
        <v>2.502491E-4</v>
      </c>
      <c r="R46" s="6">
        <v>5.6272800000000001E-5</v>
      </c>
    </row>
    <row r="47" spans="1:18" ht="11.25" customHeight="1" x14ac:dyDescent="0.25">
      <c r="A47" s="52" t="s">
        <v>199</v>
      </c>
      <c r="B47" s="53" t="s">
        <v>198</v>
      </c>
      <c r="C47" s="6">
        <v>-8.6624460000000005E-4</v>
      </c>
      <c r="D47" s="6">
        <v>-1.2999999999999999E-4</v>
      </c>
      <c r="E47" s="6">
        <v>0.10233</v>
      </c>
      <c r="F47" s="6">
        <v>-0.10312</v>
      </c>
      <c r="G47" s="6">
        <v>5.8900000000000003E-3</v>
      </c>
      <c r="H47" s="6">
        <v>2.0976500000000002E-5</v>
      </c>
      <c r="I47" s="6">
        <v>9.2170000000000002E-2</v>
      </c>
      <c r="J47" s="6">
        <v>9.9000000000000008E-3</v>
      </c>
      <c r="K47" s="6">
        <v>-3.31E-3</v>
      </c>
      <c r="L47" s="6">
        <v>3.8999999999999999E-4</v>
      </c>
      <c r="M47" s="6">
        <v>2.2404212999999999E-3</v>
      </c>
      <c r="N47" s="6">
        <v>-3.3588894E-3</v>
      </c>
      <c r="O47" s="6">
        <v>-1.1846227E-3</v>
      </c>
      <c r="P47" s="6">
        <v>-6.9771199999999994E-5</v>
      </c>
      <c r="Q47" s="6">
        <v>1.7405409999999999E-4</v>
      </c>
      <c r="R47" s="6">
        <v>6.9636199999999996E-4</v>
      </c>
    </row>
    <row r="48" spans="1:18" ht="11.25" customHeight="1" x14ac:dyDescent="0.25">
      <c r="A48" s="52" t="s">
        <v>197</v>
      </c>
      <c r="B48" s="53" t="s">
        <v>196</v>
      </c>
      <c r="C48" s="6">
        <v>-5.5730560000000001E-4</v>
      </c>
      <c r="D48" s="6">
        <v>-2.7699999999999999E-3</v>
      </c>
      <c r="E48" s="6">
        <v>9.5170000000000005E-2</v>
      </c>
      <c r="F48" s="6">
        <v>3.15E-3</v>
      </c>
      <c r="G48" s="6">
        <v>2.63E-3</v>
      </c>
      <c r="H48" s="6">
        <v>-1.3596309E-3</v>
      </c>
      <c r="I48" s="6">
        <v>-5.0600000000000003E-3</v>
      </c>
      <c r="J48" s="6">
        <v>1.0300000000000001E-3</v>
      </c>
      <c r="K48" s="6">
        <v>4.1000000000000003E-3</v>
      </c>
      <c r="L48" s="6">
        <v>1.3999999999999999E-4</v>
      </c>
      <c r="M48" s="6">
        <v>-4.4868600000000001E-4</v>
      </c>
      <c r="N48" s="6">
        <v>-7.9495979999999998E-4</v>
      </c>
      <c r="O48" s="6">
        <v>-1.9248735999999999E-3</v>
      </c>
      <c r="P48" s="6">
        <v>-1.2676111999999999E-3</v>
      </c>
      <c r="Q48" s="6">
        <v>7.8814200000000003E-4</v>
      </c>
      <c r="R48" s="6">
        <v>-1.5523751E-3</v>
      </c>
    </row>
    <row r="49" spans="1:18" ht="11.25" customHeight="1" x14ac:dyDescent="0.25">
      <c r="A49" s="52" t="s">
        <v>195</v>
      </c>
      <c r="B49" s="53" t="s">
        <v>194</v>
      </c>
      <c r="C49" s="6">
        <v>-5.4165350999999997E-3</v>
      </c>
      <c r="D49" s="6">
        <v>-2.1360000000000001E-2</v>
      </c>
      <c r="E49" s="6">
        <v>3.6450000000000003E-2</v>
      </c>
      <c r="F49" s="6">
        <v>-2.4399999999999999E-3</v>
      </c>
      <c r="G49" s="6">
        <v>-4.1200000000000001E-2</v>
      </c>
      <c r="H49" s="6">
        <v>-2.1598440000000001E-4</v>
      </c>
      <c r="I49" s="6">
        <v>-1.6750000000000001E-2</v>
      </c>
      <c r="J49" s="6">
        <v>-5.8569999999999997E-2</v>
      </c>
      <c r="K49" s="6">
        <v>1.56E-3</v>
      </c>
      <c r="L49" s="6">
        <v>8.6569999999999994E-2</v>
      </c>
      <c r="M49" s="6">
        <v>-3.9471169999999998E-4</v>
      </c>
      <c r="N49" s="6">
        <v>-1.258923E-4</v>
      </c>
      <c r="O49" s="6">
        <v>7.4025612999999999E-3</v>
      </c>
      <c r="P49" s="6">
        <v>-1.7955940000000001E-4</v>
      </c>
      <c r="Q49" s="6">
        <v>1.8611920000000001E-4</v>
      </c>
      <c r="R49" s="6">
        <v>-1.27267183E-2</v>
      </c>
    </row>
    <row r="50" spans="1:18" ht="11.25" customHeight="1" x14ac:dyDescent="0.25">
      <c r="A50" s="52" t="s">
        <v>193</v>
      </c>
      <c r="B50" s="53" t="s">
        <v>192</v>
      </c>
      <c r="C50" s="6">
        <v>3.6051999999999998E-6</v>
      </c>
      <c r="D50" s="6">
        <v>-6.0000000000000002E-5</v>
      </c>
      <c r="E50" s="6">
        <v>-1.0000000000000001E-5</v>
      </c>
      <c r="F50" s="6">
        <v>-5.0000000000000002E-5</v>
      </c>
      <c r="G50" s="6">
        <v>4.0000000000000003E-5</v>
      </c>
      <c r="H50" s="6">
        <v>-2.1758000000000001E-5</v>
      </c>
      <c r="I50" s="6">
        <v>-4.0000000000000003E-5</v>
      </c>
      <c r="J50" s="6">
        <v>-1.0000000000000001E-5</v>
      </c>
      <c r="K50" s="6">
        <v>6.9999999999999994E-5</v>
      </c>
      <c r="L50" s="6">
        <v>2.0000000000000002E-5</v>
      </c>
      <c r="M50" s="6">
        <v>-1.40093E-5</v>
      </c>
      <c r="N50" s="6">
        <v>0</v>
      </c>
      <c r="O50" s="6">
        <v>-1.8337599999999999E-5</v>
      </c>
      <c r="P50" s="6">
        <v>-8.2423000000000007E-6</v>
      </c>
      <c r="Q50" s="6">
        <v>2.8598000000000001E-6</v>
      </c>
      <c r="R50" s="6">
        <v>-1.6047100000000001E-5</v>
      </c>
    </row>
    <row r="51" spans="1:18" ht="11.25" customHeight="1" x14ac:dyDescent="0.25">
      <c r="A51" s="52" t="s">
        <v>191</v>
      </c>
      <c r="B51" s="53" t="s">
        <v>190</v>
      </c>
      <c r="C51" s="6">
        <v>21.519550000900001</v>
      </c>
      <c r="D51" s="6">
        <v>2.5773000000000001</v>
      </c>
      <c r="E51" s="6">
        <v>5.9923700000000002</v>
      </c>
      <c r="F51" s="6">
        <v>-21.40239</v>
      </c>
      <c r="G51" s="6">
        <v>21.59376</v>
      </c>
      <c r="H51" s="6">
        <v>8.6209239371000006</v>
      </c>
      <c r="I51" s="6">
        <v>-9.1931899999999995</v>
      </c>
      <c r="J51" s="6">
        <v>-6.3081699999999996</v>
      </c>
      <c r="K51" s="6">
        <v>2.70567</v>
      </c>
      <c r="L51" s="6">
        <v>13.516439999999999</v>
      </c>
      <c r="M51" s="6">
        <v>-1.7361360000000001E-3</v>
      </c>
      <c r="N51" s="6">
        <v>-13.6146399162</v>
      </c>
      <c r="O51" s="6">
        <v>7.5448160767000001</v>
      </c>
      <c r="P51" s="6">
        <v>5.7541672142999998</v>
      </c>
      <c r="Q51" s="6">
        <v>-14.2103161229</v>
      </c>
      <c r="R51" s="6">
        <v>2.4552757568999999</v>
      </c>
    </row>
    <row r="52" spans="1:18" ht="11.25" customHeight="1" x14ac:dyDescent="0.25">
      <c r="A52" s="46" t="s">
        <v>189</v>
      </c>
      <c r="B52" s="47" t="s">
        <v>188</v>
      </c>
      <c r="C52" s="5">
        <v>-2.8520823999999998E-3</v>
      </c>
      <c r="D52" s="5">
        <v>0.15945999999999999</v>
      </c>
      <c r="E52" s="5">
        <v>-5.4809999999999998E-2</v>
      </c>
      <c r="F52" s="5">
        <v>-0.12425</v>
      </c>
      <c r="G52" s="5">
        <v>1.8460000000000001E-2</v>
      </c>
      <c r="H52" s="5">
        <v>7.3799429999999995E-4</v>
      </c>
      <c r="I52" s="5">
        <v>-9.5930000000000001E-2</v>
      </c>
      <c r="J52" s="5">
        <v>-8.523E-2</v>
      </c>
      <c r="K52" s="5">
        <v>7.9740000000000005E-2</v>
      </c>
      <c r="L52" s="5">
        <v>-3.3959999999999997E-2</v>
      </c>
      <c r="M52" s="5">
        <v>-1.0936207E-3</v>
      </c>
      <c r="N52" s="5">
        <v>6.9871999999999998E-6</v>
      </c>
      <c r="O52" s="5">
        <v>9.8244704999999998E-3</v>
      </c>
      <c r="P52" s="5">
        <v>1.3101329199999999E-2</v>
      </c>
      <c r="Q52" s="5">
        <v>9.5608171000000006E-3</v>
      </c>
      <c r="R52" s="5">
        <v>1.8908025500000002E-2</v>
      </c>
    </row>
    <row r="53" spans="1:18" ht="11.25" customHeight="1" x14ac:dyDescent="0.25">
      <c r="A53" s="48" t="s">
        <v>187</v>
      </c>
      <c r="B53" s="49" t="s">
        <v>186</v>
      </c>
      <c r="C53" s="4">
        <v>-2.8520823999999998E-3</v>
      </c>
      <c r="D53" s="4">
        <v>0.15945999999999999</v>
      </c>
      <c r="E53" s="4">
        <v>-5.4809999999999998E-2</v>
      </c>
      <c r="F53" s="4">
        <v>-0.12425</v>
      </c>
      <c r="G53" s="4">
        <v>1.8460000000000001E-2</v>
      </c>
      <c r="H53" s="4">
        <v>7.3799429999999995E-4</v>
      </c>
      <c r="I53" s="4">
        <v>-9.5930000000000001E-2</v>
      </c>
      <c r="J53" s="4">
        <v>-8.523E-2</v>
      </c>
      <c r="K53" s="4">
        <v>7.9740000000000005E-2</v>
      </c>
      <c r="L53" s="4">
        <v>-3.3959999999999997E-2</v>
      </c>
      <c r="M53" s="4">
        <v>-1.0936207E-3</v>
      </c>
      <c r="N53" s="4">
        <v>6.9871999999999998E-6</v>
      </c>
      <c r="O53" s="4">
        <v>9.8244704999999998E-3</v>
      </c>
      <c r="P53" s="4">
        <v>1.3101329199999999E-2</v>
      </c>
      <c r="Q53" s="4">
        <v>9.5608171000000006E-3</v>
      </c>
      <c r="R53" s="4">
        <v>1.8908025500000002E-2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3.3304576E-3</v>
      </c>
      <c r="D61" s="5">
        <v>-0.17143</v>
      </c>
      <c r="E61" s="5">
        <v>6.6320000000000004E-2</v>
      </c>
      <c r="F61" s="5">
        <v>9.9180000000000004E-2</v>
      </c>
      <c r="G61" s="5">
        <v>-1.958E-2</v>
      </c>
      <c r="H61" s="5">
        <v>-2.6598001199999999E-2</v>
      </c>
      <c r="I61" s="5">
        <v>6.1280000000000001E-2</v>
      </c>
      <c r="J61" s="5">
        <v>-7.0120000000000002E-2</v>
      </c>
      <c r="K61" s="5">
        <v>-0.18869</v>
      </c>
      <c r="L61" s="5">
        <v>1.1800000000000001E-3</v>
      </c>
      <c r="M61" s="5">
        <v>-2.0430793499999999E-2</v>
      </c>
      <c r="N61" s="5">
        <v>2.38845897E-2</v>
      </c>
      <c r="O61" s="5">
        <v>-6.5807113999999996E-3</v>
      </c>
      <c r="P61" s="5">
        <v>-4.5152726000000001E-3</v>
      </c>
      <c r="Q61" s="5">
        <v>-10.393710006399999</v>
      </c>
      <c r="R61" s="5">
        <v>-3.3625140900000003E-2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3.3304576E-3</v>
      </c>
      <c r="D68" s="4">
        <v>-0.17143</v>
      </c>
      <c r="E68" s="4">
        <v>6.6320000000000004E-2</v>
      </c>
      <c r="F68" s="4">
        <v>9.9180000000000004E-2</v>
      </c>
      <c r="G68" s="4">
        <v>-1.958E-2</v>
      </c>
      <c r="H68" s="4">
        <v>-2.6598001199999999E-2</v>
      </c>
      <c r="I68" s="4">
        <v>6.1280000000000001E-2</v>
      </c>
      <c r="J68" s="4">
        <v>-7.0120000000000002E-2</v>
      </c>
      <c r="K68" s="4">
        <v>-0.18869</v>
      </c>
      <c r="L68" s="4">
        <v>1.1800000000000001E-3</v>
      </c>
      <c r="M68" s="4">
        <v>-2.0430793499999999E-2</v>
      </c>
      <c r="N68" s="4">
        <v>2.38845897E-2</v>
      </c>
      <c r="O68" s="4">
        <v>-6.5807113999999996E-3</v>
      </c>
      <c r="P68" s="4">
        <v>-4.5152726000000001E-3</v>
      </c>
      <c r="Q68" s="4">
        <v>-10.393710006399999</v>
      </c>
      <c r="R68" s="4">
        <v>-3.3625140900000003E-2</v>
      </c>
    </row>
    <row r="69" spans="1:18" ht="11.25" customHeight="1" x14ac:dyDescent="0.25">
      <c r="A69" s="50" t="s">
        <v>155</v>
      </c>
      <c r="B69" s="51" t="s">
        <v>154</v>
      </c>
      <c r="C69" s="7">
        <v>3.2919909000000002E-3</v>
      </c>
      <c r="D69" s="7">
        <v>-6.9949999999999998E-2</v>
      </c>
      <c r="E69" s="7">
        <v>6.4149999999999999E-2</v>
      </c>
      <c r="F69" s="7">
        <v>9.8290000000000002E-2</v>
      </c>
      <c r="G69" s="7">
        <v>-1.942E-2</v>
      </c>
      <c r="H69" s="7">
        <v>-2.5943929099999999E-2</v>
      </c>
      <c r="I69" s="7">
        <v>-3.7870000000000001E-2</v>
      </c>
      <c r="J69" s="7">
        <v>3.551E-2</v>
      </c>
      <c r="K69" s="7">
        <v>-0.27857999999999999</v>
      </c>
      <c r="L69" s="7">
        <v>-5.901E-2</v>
      </c>
      <c r="M69" s="7">
        <v>2.8874303E-3</v>
      </c>
      <c r="N69" s="7">
        <v>2.26591643E-2</v>
      </c>
      <c r="O69" s="7">
        <v>-6.3532713000000003E-3</v>
      </c>
      <c r="P69" s="7">
        <v>-2.57501394E-2</v>
      </c>
      <c r="Q69" s="7">
        <v>-2.77267509E-2</v>
      </c>
      <c r="R69" s="7">
        <v>-3.0273649499999999E-2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1.05155E-5</v>
      </c>
      <c r="D71" s="7">
        <v>-0.10024</v>
      </c>
      <c r="E71" s="7">
        <v>5.1000000000000004E-4</v>
      </c>
      <c r="F71" s="7">
        <v>2.9999999999999997E-4</v>
      </c>
      <c r="G71" s="7">
        <v>-6.9999999999999994E-5</v>
      </c>
      <c r="H71" s="7">
        <v>-1.702865E-4</v>
      </c>
      <c r="I71" s="7">
        <v>9.9790000000000004E-2</v>
      </c>
      <c r="J71" s="7">
        <v>-1.06E-3</v>
      </c>
      <c r="K71" s="7">
        <v>-1.82E-3</v>
      </c>
      <c r="L71" s="7">
        <v>-2.7999999999999998E-4</v>
      </c>
      <c r="M71" s="7">
        <v>2.28255E-5</v>
      </c>
      <c r="N71" s="7">
        <v>1.570043E-4</v>
      </c>
      <c r="O71" s="7">
        <v>-9.5383299999999999E-5</v>
      </c>
      <c r="P71" s="7">
        <v>-2.8300619999999999E-4</v>
      </c>
      <c r="Q71" s="7">
        <v>-3.4452389999999999E-4</v>
      </c>
      <c r="R71" s="7">
        <v>-3.922582E-4</v>
      </c>
    </row>
    <row r="72" spans="1:18" ht="11.25" customHeight="1" x14ac:dyDescent="0.25">
      <c r="A72" s="55" t="s">
        <v>149</v>
      </c>
      <c r="B72" s="51" t="s">
        <v>148</v>
      </c>
      <c r="C72" s="7">
        <v>2.7951300000000001E-5</v>
      </c>
      <c r="D72" s="7">
        <v>-1.24E-3</v>
      </c>
      <c r="E72" s="7">
        <v>1.66E-3</v>
      </c>
      <c r="F72" s="7">
        <v>4.8999999999999998E-4</v>
      </c>
      <c r="G72" s="7">
        <v>-9.0000000000000006E-5</v>
      </c>
      <c r="H72" s="7">
        <v>-4.8378560000000002E-4</v>
      </c>
      <c r="I72" s="7">
        <v>-6.4000000000000005E-4</v>
      </c>
      <c r="J72" s="7">
        <v>-4.3400000000000001E-3</v>
      </c>
      <c r="K72" s="7">
        <v>9.4100000000000003E-2</v>
      </c>
      <c r="L72" s="7">
        <v>9.8629999999999995E-2</v>
      </c>
      <c r="M72" s="7">
        <v>9.5784299999999997E-5</v>
      </c>
      <c r="N72" s="7">
        <v>4.1304649999999998E-4</v>
      </c>
      <c r="O72" s="7">
        <v>-6.1348670000000002E-4</v>
      </c>
      <c r="P72" s="7">
        <v>-7.0618600000000003E-4</v>
      </c>
      <c r="Q72" s="7">
        <v>-8.5890000000000001E-4</v>
      </c>
      <c r="R72" s="7">
        <v>-1.0367054000000001E-3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1E-4</v>
      </c>
      <c r="G73" s="7">
        <v>0</v>
      </c>
      <c r="H73" s="7">
        <v>0</v>
      </c>
      <c r="I73" s="7">
        <v>0</v>
      </c>
      <c r="J73" s="7">
        <v>-0.10023</v>
      </c>
      <c r="K73" s="7">
        <v>-2.3900000000000002E-3</v>
      </c>
      <c r="L73" s="7">
        <v>-3.8159999999999999E-2</v>
      </c>
      <c r="M73" s="7">
        <v>-2.3436833599999998E-2</v>
      </c>
      <c r="N73" s="7">
        <v>6.5537460000000001E-4</v>
      </c>
      <c r="O73" s="7">
        <v>4.8142980000000002E-4</v>
      </c>
      <c r="P73" s="7">
        <v>2.2224059000000001E-2</v>
      </c>
      <c r="Q73" s="7">
        <v>-10.3647798316</v>
      </c>
      <c r="R73" s="7">
        <v>-1.9225278000000001E-3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1E-4</v>
      </c>
      <c r="G74" s="6">
        <v>0</v>
      </c>
      <c r="H74" s="6">
        <v>0</v>
      </c>
      <c r="I74" s="6">
        <v>0</v>
      </c>
      <c r="J74" s="6">
        <v>4.0000000000000003E-5</v>
      </c>
      <c r="K74" s="6">
        <v>-1.1199999999999999E-3</v>
      </c>
      <c r="L74" s="6">
        <v>-2.7969999999999998E-2</v>
      </c>
      <c r="M74" s="6">
        <v>-7.3101699999999998E-5</v>
      </c>
      <c r="N74" s="6">
        <v>2.3903958900000001E-2</v>
      </c>
      <c r="O74" s="6">
        <v>3.4752669999999999E-4</v>
      </c>
      <c r="P74" s="6">
        <v>5.7378000000000004E-6</v>
      </c>
      <c r="Q74" s="6">
        <v>-2.8483858E-3</v>
      </c>
      <c r="R74" s="6">
        <v>-1.4947739999999999E-4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-0.10020999999999999</v>
      </c>
      <c r="K75" s="6">
        <v>-1.1199999999999999E-3</v>
      </c>
      <c r="L75" s="6">
        <v>-1.67E-3</v>
      </c>
      <c r="M75" s="6">
        <v>-2.33262157E-2</v>
      </c>
      <c r="N75" s="6">
        <v>-2.32900092E-2</v>
      </c>
      <c r="O75" s="6">
        <v>-1.3240889999999999E-4</v>
      </c>
      <c r="P75" s="6">
        <v>2.2329320400000002E-2</v>
      </c>
      <c r="Q75" s="6">
        <v>-10.3618257361</v>
      </c>
      <c r="R75" s="6">
        <v>-1.6558205999999999E-3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2.6156E-6</v>
      </c>
      <c r="O76" s="6">
        <v>0</v>
      </c>
      <c r="P76" s="6">
        <v>0</v>
      </c>
      <c r="Q76" s="6">
        <v>0</v>
      </c>
      <c r="R76" s="6">
        <v>-3.6642999999999998E-6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-6.0000000000000002E-5</v>
      </c>
      <c r="K77" s="6">
        <v>-1.4999999999999999E-4</v>
      </c>
      <c r="L77" s="6">
        <v>-8.5199999999999998E-3</v>
      </c>
      <c r="M77" s="6">
        <v>-3.7516299999999999E-5</v>
      </c>
      <c r="N77" s="6">
        <v>3.8809300000000001E-5</v>
      </c>
      <c r="O77" s="6">
        <v>2.6631199999999999E-4</v>
      </c>
      <c r="P77" s="6">
        <v>-1.109992E-4</v>
      </c>
      <c r="Q77" s="6">
        <v>-1.057097E-4</v>
      </c>
      <c r="R77" s="6">
        <v>-1.135654E-4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-1.7393040000000001E-4</v>
      </c>
      <c r="D80" s="5">
        <v>-6.7000000000000002E-4</v>
      </c>
      <c r="E80" s="5">
        <v>8.5999999999999998E-4</v>
      </c>
      <c r="F80" s="5">
        <v>0</v>
      </c>
      <c r="G80" s="5">
        <v>-1.7000000000000001E-4</v>
      </c>
      <c r="H80" s="5">
        <v>-7.6006699999999999E-5</v>
      </c>
      <c r="I80" s="5">
        <v>5.5000000000000003E-4</v>
      </c>
      <c r="J80" s="5">
        <v>3.8000000000000002E-4</v>
      </c>
      <c r="K80" s="5">
        <v>3.2000000000000003E-4</v>
      </c>
      <c r="L80" s="5">
        <v>0</v>
      </c>
      <c r="M80" s="5">
        <v>9.5722400000000004E-5</v>
      </c>
      <c r="N80" s="5">
        <v>0</v>
      </c>
      <c r="O80" s="5">
        <v>-2.7220050000000001E-4</v>
      </c>
      <c r="P80" s="5">
        <v>4.1946989999999999E-4</v>
      </c>
      <c r="Q80" s="5">
        <v>-1.7258590000000001E-4</v>
      </c>
      <c r="R80" s="5">
        <v>-2.5609740000000003E-4</v>
      </c>
    </row>
    <row r="81" spans="1:18" ht="11.25" customHeight="1" x14ac:dyDescent="0.25">
      <c r="A81" s="48" t="s">
        <v>132</v>
      </c>
      <c r="B81" s="49" t="s">
        <v>131</v>
      </c>
      <c r="C81" s="4">
        <v>-1.100842E-4</v>
      </c>
      <c r="D81" s="4">
        <v>-4.2000000000000002E-4</v>
      </c>
      <c r="E81" s="4">
        <v>-6.1030000000000001E-2</v>
      </c>
      <c r="F81" s="4">
        <v>0</v>
      </c>
      <c r="G81" s="4">
        <v>-1.2999999999999999E-4</v>
      </c>
      <c r="H81" s="4">
        <v>-3.1732600000000002E-5</v>
      </c>
      <c r="I81" s="4">
        <v>3.1E-4</v>
      </c>
      <c r="J81" s="4">
        <v>5.287E-2</v>
      </c>
      <c r="K81" s="4">
        <v>1.2E-4</v>
      </c>
      <c r="L81" s="4">
        <v>6.9610000000000005E-2</v>
      </c>
      <c r="M81" s="4">
        <v>2.82581E-5</v>
      </c>
      <c r="N81" s="4">
        <v>0</v>
      </c>
      <c r="O81" s="4">
        <v>-8.3479600000000006E-5</v>
      </c>
      <c r="P81" s="4">
        <v>1.015387E-4</v>
      </c>
      <c r="Q81" s="4">
        <v>-2.5494300000000001E-5</v>
      </c>
      <c r="R81" s="4">
        <v>-4.63892E-5</v>
      </c>
    </row>
    <row r="82" spans="1:18" ht="11.25" customHeight="1" x14ac:dyDescent="0.25">
      <c r="A82" s="48" t="s">
        <v>130</v>
      </c>
      <c r="B82" s="49" t="s">
        <v>129</v>
      </c>
      <c r="C82" s="4">
        <v>-6.3846300000000006E-5</v>
      </c>
      <c r="D82" s="4">
        <v>-2.5000000000000001E-4</v>
      </c>
      <c r="E82" s="4">
        <v>6.1890000000000001E-2</v>
      </c>
      <c r="F82" s="4">
        <v>0</v>
      </c>
      <c r="G82" s="4">
        <v>-4.0000000000000003E-5</v>
      </c>
      <c r="H82" s="4">
        <v>-4.4274099999999997E-5</v>
      </c>
      <c r="I82" s="4">
        <v>2.4000000000000001E-4</v>
      </c>
      <c r="J82" s="4">
        <v>-5.2490000000000002E-2</v>
      </c>
      <c r="K82" s="4">
        <v>2.0000000000000001E-4</v>
      </c>
      <c r="L82" s="4">
        <v>-6.9610000000000005E-2</v>
      </c>
      <c r="M82" s="4">
        <v>6.7464200000000004E-5</v>
      </c>
      <c r="N82" s="4">
        <v>0</v>
      </c>
      <c r="O82" s="4">
        <v>-1.887209E-4</v>
      </c>
      <c r="P82" s="4">
        <v>3.1793119999999999E-4</v>
      </c>
      <c r="Q82" s="4">
        <v>-1.470915E-4</v>
      </c>
      <c r="R82" s="4">
        <v>-2.0970820000000001E-4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302</v>
      </c>
      <c r="B1" s="42" t="s">
        <v>301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271.04232349288202</v>
      </c>
      <c r="D2" s="45">
        <v>199</v>
      </c>
      <c r="E2" s="45">
        <v>259.2</v>
      </c>
      <c r="F2" s="45">
        <v>259.8</v>
      </c>
      <c r="G2" s="45">
        <v>273.3</v>
      </c>
      <c r="H2" s="45">
        <v>284.22661698671999</v>
      </c>
      <c r="I2" s="45">
        <v>289.60000000000002</v>
      </c>
      <c r="J2" s="45">
        <v>355.9</v>
      </c>
      <c r="K2" s="45">
        <v>336.6</v>
      </c>
      <c r="L2" s="45">
        <v>350.7</v>
      </c>
      <c r="M2" s="45">
        <v>338.34909716251099</v>
      </c>
      <c r="N2" s="45">
        <v>349.407662176364</v>
      </c>
      <c r="O2" s="45">
        <v>323.277921085316</v>
      </c>
      <c r="P2" s="45">
        <v>335.76956147893401</v>
      </c>
      <c r="Q2" s="45">
        <v>326.95614789337901</v>
      </c>
      <c r="R2" s="45">
        <v>324.830419413394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271.04232349288202</v>
      </c>
      <c r="D21" s="5">
        <v>199</v>
      </c>
      <c r="E21" s="5">
        <v>259.2</v>
      </c>
      <c r="F21" s="5">
        <v>259.8</v>
      </c>
      <c r="G21" s="5">
        <v>273.3</v>
      </c>
      <c r="H21" s="5">
        <v>284.22661698671999</v>
      </c>
      <c r="I21" s="5">
        <v>289.60000000000002</v>
      </c>
      <c r="J21" s="5">
        <v>355.9</v>
      </c>
      <c r="K21" s="5">
        <v>336.6</v>
      </c>
      <c r="L21" s="5">
        <v>350.7</v>
      </c>
      <c r="M21" s="5">
        <v>338.34909716251099</v>
      </c>
      <c r="N21" s="5">
        <v>349.407662176364</v>
      </c>
      <c r="O21" s="5">
        <v>323.277921085316</v>
      </c>
      <c r="P21" s="5">
        <v>335.76956147893401</v>
      </c>
      <c r="Q21" s="5">
        <v>326.95614789337901</v>
      </c>
      <c r="R21" s="5">
        <v>324.830419413394</v>
      </c>
    </row>
    <row r="22" spans="1:18" ht="11.25" customHeight="1" x14ac:dyDescent="0.25">
      <c r="A22" s="48" t="s">
        <v>249</v>
      </c>
      <c r="B22" s="49" t="s">
        <v>248</v>
      </c>
      <c r="C22" s="4">
        <v>271.04232349288202</v>
      </c>
      <c r="D22" s="4">
        <v>199</v>
      </c>
      <c r="E22" s="4">
        <v>259.2</v>
      </c>
      <c r="F22" s="4">
        <v>259.8</v>
      </c>
      <c r="G22" s="4">
        <v>273.3</v>
      </c>
      <c r="H22" s="4">
        <v>284.22661698671999</v>
      </c>
      <c r="I22" s="4">
        <v>289.60000000000002</v>
      </c>
      <c r="J22" s="4">
        <v>355.9</v>
      </c>
      <c r="K22" s="4">
        <v>336.6</v>
      </c>
      <c r="L22" s="4">
        <v>350.7</v>
      </c>
      <c r="M22" s="4">
        <v>338.34909716251099</v>
      </c>
      <c r="N22" s="4">
        <v>349.407662176364</v>
      </c>
      <c r="O22" s="4">
        <v>323.277921085316</v>
      </c>
      <c r="P22" s="4">
        <v>335.76956147893401</v>
      </c>
      <c r="Q22" s="4">
        <v>326.95614789337901</v>
      </c>
      <c r="R22" s="4">
        <v>324.830419413394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271.04232349288202</v>
      </c>
      <c r="D26" s="7">
        <v>199</v>
      </c>
      <c r="E26" s="7">
        <v>259.2</v>
      </c>
      <c r="F26" s="7">
        <v>259.8</v>
      </c>
      <c r="G26" s="7">
        <v>273.3</v>
      </c>
      <c r="H26" s="7">
        <v>284.22661698671999</v>
      </c>
      <c r="I26" s="7">
        <v>289.60000000000002</v>
      </c>
      <c r="J26" s="7">
        <v>355.9</v>
      </c>
      <c r="K26" s="7">
        <v>336.6</v>
      </c>
      <c r="L26" s="7">
        <v>350.7</v>
      </c>
      <c r="M26" s="7">
        <v>338.34909716251099</v>
      </c>
      <c r="N26" s="7">
        <v>349.407662176364</v>
      </c>
      <c r="O26" s="7">
        <v>323.277921085316</v>
      </c>
      <c r="P26" s="7">
        <v>335.76956147893401</v>
      </c>
      <c r="Q26" s="7">
        <v>326.95614789337901</v>
      </c>
      <c r="R26" s="7">
        <v>324.830419413394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271.04232349288202</v>
      </c>
      <c r="D28" s="6">
        <v>199</v>
      </c>
      <c r="E28" s="6">
        <v>259.2</v>
      </c>
      <c r="F28" s="6">
        <v>259.8</v>
      </c>
      <c r="G28" s="6">
        <v>273.3</v>
      </c>
      <c r="H28" s="6">
        <v>284.22661698671999</v>
      </c>
      <c r="I28" s="6">
        <v>289.60000000000002</v>
      </c>
      <c r="J28" s="6">
        <v>355.9</v>
      </c>
      <c r="K28" s="6">
        <v>336.6</v>
      </c>
      <c r="L28" s="6">
        <v>350.7</v>
      </c>
      <c r="M28" s="6">
        <v>338.34909716251099</v>
      </c>
      <c r="N28" s="6">
        <v>349.407662176364</v>
      </c>
      <c r="O28" s="6">
        <v>323.277921085316</v>
      </c>
      <c r="P28" s="6">
        <v>335.76956147893401</v>
      </c>
      <c r="Q28" s="6">
        <v>326.95614789337901</v>
      </c>
      <c r="R28" s="6">
        <v>324.830419413394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304</v>
      </c>
      <c r="B1" s="42" t="s">
        <v>303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5136.2615840259896</v>
      </c>
      <c r="D2" s="45">
        <v>5153.4000000000005</v>
      </c>
      <c r="E2" s="45">
        <v>5594.8</v>
      </c>
      <c r="F2" s="45">
        <v>6256.3</v>
      </c>
      <c r="G2" s="45">
        <v>6308.8650999999982</v>
      </c>
      <c r="H2" s="45">
        <v>5297.3679466733984</v>
      </c>
      <c r="I2" s="45">
        <v>5961.4980100000002</v>
      </c>
      <c r="J2" s="45">
        <v>6777.2958199999985</v>
      </c>
      <c r="K2" s="45">
        <v>7256.3000000000011</v>
      </c>
      <c r="L2" s="45">
        <v>7213.1803600000003</v>
      </c>
      <c r="M2" s="45">
        <v>7571.2475734832769</v>
      </c>
      <c r="N2" s="45">
        <v>7861.0633419317901</v>
      </c>
      <c r="O2" s="45">
        <v>8150.5604350438953</v>
      </c>
      <c r="P2" s="45">
        <v>9775.5751526493932</v>
      </c>
      <c r="Q2" s="45">
        <v>9374.5103659119086</v>
      </c>
      <c r="R2" s="45">
        <v>7461.322024205394</v>
      </c>
    </row>
    <row r="3" spans="1:18" ht="11.25" customHeight="1" x14ac:dyDescent="0.25">
      <c r="A3" s="46" t="s">
        <v>286</v>
      </c>
      <c r="B3" s="47" t="s">
        <v>285</v>
      </c>
      <c r="C3" s="5">
        <v>42.0368778064393</v>
      </c>
      <c r="D3" s="5">
        <v>43.8</v>
      </c>
      <c r="E3" s="5">
        <v>40.000720000000911</v>
      </c>
      <c r="F3" s="5">
        <v>30.299520000000484</v>
      </c>
      <c r="G3" s="5">
        <v>39.4</v>
      </c>
      <c r="H3" s="5">
        <v>48.485717015382761</v>
      </c>
      <c r="I3" s="5">
        <v>35</v>
      </c>
      <c r="J3" s="5">
        <v>48.3</v>
      </c>
      <c r="K3" s="5">
        <v>36.200000000000003</v>
      </c>
      <c r="L3" s="5">
        <v>37.799999999999997</v>
      </c>
      <c r="M3" s="5">
        <v>38.167694686175309</v>
      </c>
      <c r="N3" s="5">
        <v>39.505111302187856</v>
      </c>
      <c r="O3" s="5">
        <v>52.283366771758864</v>
      </c>
      <c r="P3" s="5">
        <v>53.740195438242154</v>
      </c>
      <c r="Q3" s="5">
        <v>52.880481513327602</v>
      </c>
      <c r="R3" s="5">
        <v>90.952517435749542</v>
      </c>
    </row>
    <row r="4" spans="1:18" ht="11.25" customHeight="1" x14ac:dyDescent="0.25">
      <c r="A4" s="48" t="s">
        <v>284</v>
      </c>
      <c r="B4" s="49" t="s">
        <v>283</v>
      </c>
      <c r="C4" s="4">
        <v>27.013470908569801</v>
      </c>
      <c r="D4" s="4">
        <v>26.159729999999996</v>
      </c>
      <c r="E4" s="4">
        <v>31.500570000000913</v>
      </c>
      <c r="F4" s="4">
        <v>26.999570000000485</v>
      </c>
      <c r="G4" s="4">
        <v>32.4</v>
      </c>
      <c r="H4" s="4">
        <v>34.209764885791955</v>
      </c>
      <c r="I4" s="4">
        <v>28.8</v>
      </c>
      <c r="J4" s="4">
        <v>35.299999999999997</v>
      </c>
      <c r="K4" s="4">
        <v>31.787810000000004</v>
      </c>
      <c r="L4" s="4">
        <v>20.955439999999996</v>
      </c>
      <c r="M4" s="4">
        <v>33.104145704029406</v>
      </c>
      <c r="N4" s="4">
        <v>38.31088181905038</v>
      </c>
      <c r="O4" s="4">
        <v>50.229292060762404</v>
      </c>
      <c r="P4" s="4">
        <v>53.047544030371476</v>
      </c>
      <c r="Q4" s="4">
        <v>52.402573862958626</v>
      </c>
      <c r="R4" s="4">
        <v>90.713734244791937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2</v>
      </c>
      <c r="K11" s="7">
        <v>2.0055400000000034</v>
      </c>
      <c r="L11" s="7">
        <v>2.0053099999999944</v>
      </c>
      <c r="M11" s="7">
        <v>3.3916224314373551</v>
      </c>
      <c r="N11" s="7">
        <v>4.08426483233018</v>
      </c>
      <c r="O11" s="7">
        <v>31.312697047864699</v>
      </c>
      <c r="P11" s="7">
        <v>47.649639955241369</v>
      </c>
      <c r="Q11" s="7">
        <v>49.702395638373893</v>
      </c>
      <c r="R11" s="7">
        <v>56.496102980567933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2</v>
      </c>
      <c r="K12" s="6">
        <v>2.0055400000000034</v>
      </c>
      <c r="L12" s="6">
        <v>2.0053099999999944</v>
      </c>
      <c r="M12" s="6">
        <v>3.3916224314373551</v>
      </c>
      <c r="N12" s="6">
        <v>4.08426483233018</v>
      </c>
      <c r="O12" s="6">
        <v>31.312697047864699</v>
      </c>
      <c r="P12" s="6">
        <v>47.649639955241369</v>
      </c>
      <c r="Q12" s="6">
        <v>49.702395638373893</v>
      </c>
      <c r="R12" s="6">
        <v>56.496102980567933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27.013470908569801</v>
      </c>
      <c r="D14" s="7">
        <v>26.159729999999996</v>
      </c>
      <c r="E14" s="7">
        <v>31.500570000000913</v>
      </c>
      <c r="F14" s="7">
        <v>26.999570000000485</v>
      </c>
      <c r="G14" s="7">
        <v>32.4</v>
      </c>
      <c r="H14" s="7">
        <v>34.209764885791955</v>
      </c>
      <c r="I14" s="7">
        <v>28.8</v>
      </c>
      <c r="J14" s="7">
        <v>33.299999999999997</v>
      </c>
      <c r="K14" s="7">
        <v>29.78227</v>
      </c>
      <c r="L14" s="7">
        <v>18.950130000000001</v>
      </c>
      <c r="M14" s="7">
        <v>29.712523272592048</v>
      </c>
      <c r="N14" s="7">
        <v>34.226616986720202</v>
      </c>
      <c r="O14" s="7">
        <v>18.916595012897702</v>
      </c>
      <c r="P14" s="7">
        <v>5.3979040751301062</v>
      </c>
      <c r="Q14" s="7">
        <v>2.7001782245847292</v>
      </c>
      <c r="R14" s="7">
        <v>34.217631264224003</v>
      </c>
    </row>
    <row r="15" spans="1:18" ht="11.25" customHeight="1" x14ac:dyDescent="0.25">
      <c r="A15" s="54" t="s">
        <v>262</v>
      </c>
      <c r="B15" s="49" t="s">
        <v>261</v>
      </c>
      <c r="C15" s="4">
        <v>15.023406897869499</v>
      </c>
      <c r="D15" s="4">
        <v>17.640270000000001</v>
      </c>
      <c r="E15" s="4">
        <v>8.5001499999999997</v>
      </c>
      <c r="F15" s="4">
        <v>3.2999499999999999</v>
      </c>
      <c r="G15" s="4">
        <v>7</v>
      </c>
      <c r="H15" s="4">
        <v>14.275952129590808</v>
      </c>
      <c r="I15" s="4">
        <v>6.2</v>
      </c>
      <c r="J15" s="4">
        <v>13</v>
      </c>
      <c r="K15" s="4">
        <v>4.4121899999999998</v>
      </c>
      <c r="L15" s="4">
        <v>16.844560000000001</v>
      </c>
      <c r="M15" s="4">
        <v>5.0635489821459068</v>
      </c>
      <c r="N15" s="4">
        <v>1.19422948313748</v>
      </c>
      <c r="O15" s="4">
        <v>2.0540747109964599</v>
      </c>
      <c r="P15" s="4">
        <v>0.69265140787067891</v>
      </c>
      <c r="Q15" s="4">
        <v>0.47790765036897748</v>
      </c>
      <c r="R15" s="4">
        <v>0.23878319095760325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15.023406897869499</v>
      </c>
      <c r="D17" s="7">
        <v>17.640270000000001</v>
      </c>
      <c r="E17" s="7">
        <v>8.5001499999999997</v>
      </c>
      <c r="F17" s="7">
        <v>3.2999499999999999</v>
      </c>
      <c r="G17" s="7">
        <v>7</v>
      </c>
      <c r="H17" s="7">
        <v>14.275952129590808</v>
      </c>
      <c r="I17" s="7">
        <v>6.2</v>
      </c>
      <c r="J17" s="7">
        <v>13</v>
      </c>
      <c r="K17" s="7">
        <v>4.4121899999999998</v>
      </c>
      <c r="L17" s="7">
        <v>11.129440000000001</v>
      </c>
      <c r="M17" s="7">
        <v>4.108162381741022</v>
      </c>
      <c r="N17" s="7">
        <v>1.19422948313748</v>
      </c>
      <c r="O17" s="7">
        <v>2.0540747109964599</v>
      </c>
      <c r="P17" s="7">
        <v>0.69265140787067891</v>
      </c>
      <c r="Q17" s="7">
        <v>0.47790765036897748</v>
      </c>
      <c r="R17" s="7">
        <v>0.23878319095760325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5.7151199999999998</v>
      </c>
      <c r="M19" s="7">
        <v>0.95538660040488499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5066.184197955482</v>
      </c>
      <c r="D21" s="5">
        <v>4929.8</v>
      </c>
      <c r="E21" s="5">
        <v>5383.3962199999996</v>
      </c>
      <c r="F21" s="5">
        <v>5570.3109599999998</v>
      </c>
      <c r="G21" s="5">
        <v>5621.7</v>
      </c>
      <c r="H21" s="5">
        <v>5090.5703640011407</v>
      </c>
      <c r="I21" s="5">
        <v>5615.1</v>
      </c>
      <c r="J21" s="5">
        <v>6348.8999999999987</v>
      </c>
      <c r="K21" s="5">
        <v>6720.0000000000009</v>
      </c>
      <c r="L21" s="5">
        <v>6702.7999999999993</v>
      </c>
      <c r="M21" s="5">
        <v>6825.6162586026376</v>
      </c>
      <c r="N21" s="5">
        <v>7278.0882774433976</v>
      </c>
      <c r="O21" s="5">
        <v>7694.874367058369</v>
      </c>
      <c r="P21" s="5">
        <v>9217.7810514111807</v>
      </c>
      <c r="Q21" s="5">
        <v>8668.4580108913688</v>
      </c>
      <c r="R21" s="5">
        <v>6886.3093532053126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21.300679999999375</v>
      </c>
      <c r="K22" s="4">
        <v>39.599430000000211</v>
      </c>
      <c r="L22" s="4">
        <v>126.7</v>
      </c>
      <c r="M22" s="4">
        <v>9.1239739611028199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113.5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113.5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21.300679999999375</v>
      </c>
      <c r="K26" s="7">
        <v>39.599430000000211</v>
      </c>
      <c r="L26" s="7">
        <v>13.2</v>
      </c>
      <c r="M26" s="7">
        <v>9.1239739611028199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21.300679999999375</v>
      </c>
      <c r="K28" s="6">
        <v>39.599430000000211</v>
      </c>
      <c r="L28" s="6">
        <v>13.2</v>
      </c>
      <c r="M28" s="6">
        <v>9.1239739611028199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5066.184197955482</v>
      </c>
      <c r="D30" s="4">
        <v>4929.8</v>
      </c>
      <c r="E30" s="4">
        <v>5383.3962199999996</v>
      </c>
      <c r="F30" s="4">
        <v>5570.3109599999998</v>
      </c>
      <c r="G30" s="4">
        <v>5621.7</v>
      </c>
      <c r="H30" s="4">
        <v>5090.5703640011407</v>
      </c>
      <c r="I30" s="4">
        <v>5615.1</v>
      </c>
      <c r="J30" s="4">
        <v>6327.5993199999994</v>
      </c>
      <c r="K30" s="4">
        <v>6680.4005700000007</v>
      </c>
      <c r="L30" s="4">
        <v>6576.0999999999995</v>
      </c>
      <c r="M30" s="4">
        <v>6816.4922846415348</v>
      </c>
      <c r="N30" s="4">
        <v>7278.0882774433976</v>
      </c>
      <c r="O30" s="4">
        <v>7694.874367058369</v>
      </c>
      <c r="P30" s="4">
        <v>9217.7810514111807</v>
      </c>
      <c r="Q30" s="4">
        <v>8668.4580108913688</v>
      </c>
      <c r="R30" s="4">
        <v>6886.3093532053126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19.900349999999889</v>
      </c>
      <c r="F34" s="7">
        <v>4.3999299999995856</v>
      </c>
      <c r="G34" s="7">
        <v>2.2000299999999697</v>
      </c>
      <c r="H34" s="7">
        <v>0</v>
      </c>
      <c r="I34" s="7">
        <v>0</v>
      </c>
      <c r="J34" s="7">
        <v>0</v>
      </c>
      <c r="K34" s="7">
        <v>0</v>
      </c>
      <c r="L34" s="7">
        <v>13.2</v>
      </c>
      <c r="M34" s="7">
        <v>5.5173769241223285</v>
      </c>
      <c r="N34" s="7">
        <v>1.0986839133565809</v>
      </c>
      <c r="O34" s="7">
        <v>6.6160313365808179</v>
      </c>
      <c r="P34" s="7">
        <v>11.058566648885972</v>
      </c>
      <c r="Q34" s="7">
        <v>16.575905225948201</v>
      </c>
      <c r="R34" s="7">
        <v>1.0986949352181909</v>
      </c>
    </row>
    <row r="35" spans="1:18" ht="11.25" customHeight="1" x14ac:dyDescent="0.25">
      <c r="A35" s="50" t="s">
        <v>223</v>
      </c>
      <c r="B35" s="51" t="s">
        <v>222</v>
      </c>
      <c r="C35" s="7">
        <v>2281.0392125732737</v>
      </c>
      <c r="D35" s="7">
        <v>2259.5</v>
      </c>
      <c r="E35" s="7">
        <v>2825.4504999999999</v>
      </c>
      <c r="F35" s="7">
        <v>2630.15796</v>
      </c>
      <c r="G35" s="7">
        <v>2854.85079</v>
      </c>
      <c r="H35" s="7">
        <v>2448.4809400974464</v>
      </c>
      <c r="I35" s="7">
        <v>2483.9557800000002</v>
      </c>
      <c r="J35" s="7">
        <v>2494.8785899999998</v>
      </c>
      <c r="K35" s="7">
        <v>2338.6651999999999</v>
      </c>
      <c r="L35" s="7">
        <v>2424.9</v>
      </c>
      <c r="M35" s="7">
        <v>2400.2978094791042</v>
      </c>
      <c r="N35" s="7">
        <v>2517.3953431311138</v>
      </c>
      <c r="O35" s="7">
        <v>2565.6587369829008</v>
      </c>
      <c r="P35" s="7">
        <v>3192.1281112092925</v>
      </c>
      <c r="Q35" s="7">
        <v>3212.6445017674591</v>
      </c>
      <c r="R35" s="7">
        <v>2453.6724064123714</v>
      </c>
    </row>
    <row r="36" spans="1:18" ht="11.25" customHeight="1" x14ac:dyDescent="0.25">
      <c r="A36" s="56" t="s">
        <v>221</v>
      </c>
      <c r="B36" s="53" t="s">
        <v>220</v>
      </c>
      <c r="C36" s="6">
        <v>2281.0392125732737</v>
      </c>
      <c r="D36" s="6">
        <v>2259.5</v>
      </c>
      <c r="E36" s="6">
        <v>2825.4504999999999</v>
      </c>
      <c r="F36" s="6">
        <v>2630.15796</v>
      </c>
      <c r="G36" s="6">
        <v>2852.7507500000002</v>
      </c>
      <c r="H36" s="6">
        <v>2447.4300181522854</v>
      </c>
      <c r="I36" s="6">
        <v>2479.75585</v>
      </c>
      <c r="J36" s="6">
        <v>2487.57836</v>
      </c>
      <c r="K36" s="6">
        <v>2331.3653100000001</v>
      </c>
      <c r="L36" s="6">
        <v>2417.6</v>
      </c>
      <c r="M36" s="6">
        <v>2394.0400053487142</v>
      </c>
      <c r="N36" s="6">
        <v>2509.0357916164326</v>
      </c>
      <c r="O36" s="6">
        <v>2558.3500525460995</v>
      </c>
      <c r="P36" s="6">
        <v>3185.87034779243</v>
      </c>
      <c r="Q36" s="6">
        <v>3207.4376612209799</v>
      </c>
      <c r="R36" s="6">
        <v>2448.4655478063373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2.1000399999999999</v>
      </c>
      <c r="H37" s="6">
        <v>1.0509219451609781</v>
      </c>
      <c r="I37" s="6">
        <v>4.1999300000000002</v>
      </c>
      <c r="J37" s="6">
        <v>7.30023</v>
      </c>
      <c r="K37" s="6">
        <v>7.2998900000000004</v>
      </c>
      <c r="L37" s="6">
        <v>7.3</v>
      </c>
      <c r="M37" s="6">
        <v>6.2578041303898191</v>
      </c>
      <c r="N37" s="6">
        <v>8.3595515146812662</v>
      </c>
      <c r="O37" s="6">
        <v>7.3086844368013786</v>
      </c>
      <c r="P37" s="6">
        <v>6.2577634168624554</v>
      </c>
      <c r="Q37" s="6">
        <v>5.2068405464794099</v>
      </c>
      <c r="R37" s="6">
        <v>5.2068586060342259</v>
      </c>
    </row>
    <row r="38" spans="1:18" ht="11.25" customHeight="1" x14ac:dyDescent="0.25">
      <c r="A38" s="50" t="s">
        <v>217</v>
      </c>
      <c r="B38" s="51" t="s">
        <v>216</v>
      </c>
      <c r="C38" s="7">
        <v>304.04939296208329</v>
      </c>
      <c r="D38" s="7">
        <v>127</v>
      </c>
      <c r="E38" s="7">
        <v>179.70321000000001</v>
      </c>
      <c r="F38" s="7">
        <v>81.598700000000008</v>
      </c>
      <c r="G38" s="7">
        <v>191.0034</v>
      </c>
      <c r="H38" s="7">
        <v>158.78475207795873</v>
      </c>
      <c r="I38" s="7">
        <v>150.59732</v>
      </c>
      <c r="J38" s="7">
        <v>102.00321</v>
      </c>
      <c r="K38" s="7">
        <v>101.99848</v>
      </c>
      <c r="L38" s="7">
        <v>107.1</v>
      </c>
      <c r="M38" s="7">
        <v>87.53760357968973</v>
      </c>
      <c r="N38" s="7">
        <v>145.52784965415128</v>
      </c>
      <c r="O38" s="7">
        <v>164.06324639342694</v>
      </c>
      <c r="P38" s="7">
        <v>133.89702944630099</v>
      </c>
      <c r="Q38" s="7">
        <v>93.770899015954896</v>
      </c>
      <c r="R38" s="7">
        <v>85.483242894479375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301.99532793500242</v>
      </c>
      <c r="D40" s="6">
        <v>78.599999999999994</v>
      </c>
      <c r="E40" s="6">
        <v>110.70198000000001</v>
      </c>
      <c r="F40" s="6">
        <v>44.499290000000002</v>
      </c>
      <c r="G40" s="6">
        <v>122.00217000000001</v>
      </c>
      <c r="H40" s="6">
        <v>45.500143307537925</v>
      </c>
      <c r="I40" s="6">
        <v>44.499209999999998</v>
      </c>
      <c r="J40" s="6">
        <v>13.40042</v>
      </c>
      <c r="K40" s="6">
        <v>0</v>
      </c>
      <c r="L40" s="6">
        <v>0</v>
      </c>
      <c r="M40" s="6">
        <v>0</v>
      </c>
      <c r="N40" s="6">
        <v>72.393716117139732</v>
      </c>
      <c r="O40" s="6">
        <v>73.421228623292279</v>
      </c>
      <c r="P40" s="6">
        <v>5.1590721299324063</v>
      </c>
      <c r="Q40" s="6">
        <v>10.3420273239706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2.0540650270808394</v>
      </c>
      <c r="D41" s="6">
        <v>48.4</v>
      </c>
      <c r="E41" s="6">
        <v>69.001230000000007</v>
      </c>
      <c r="F41" s="6">
        <v>37.099409999999999</v>
      </c>
      <c r="G41" s="6">
        <v>69.001230000000007</v>
      </c>
      <c r="H41" s="6">
        <v>113.2846087704208</v>
      </c>
      <c r="I41" s="6">
        <v>106.09811000000001</v>
      </c>
      <c r="J41" s="6">
        <v>88.602789999999999</v>
      </c>
      <c r="K41" s="6">
        <v>101.99848</v>
      </c>
      <c r="L41" s="6">
        <v>107.1</v>
      </c>
      <c r="M41" s="6">
        <v>87.53760357968973</v>
      </c>
      <c r="N41" s="6">
        <v>73.134133537011564</v>
      </c>
      <c r="O41" s="6">
        <v>90.642017770134672</v>
      </c>
      <c r="P41" s="6">
        <v>128.73795731636858</v>
      </c>
      <c r="Q41" s="6">
        <v>83.428871691984298</v>
      </c>
      <c r="R41" s="6">
        <v>85.483242894479375</v>
      </c>
    </row>
    <row r="42" spans="1:18" ht="11.25" customHeight="1" x14ac:dyDescent="0.25">
      <c r="A42" s="55" t="s">
        <v>209</v>
      </c>
      <c r="B42" s="51" t="s">
        <v>208</v>
      </c>
      <c r="C42" s="7">
        <v>111.11058727883814</v>
      </c>
      <c r="D42" s="7">
        <v>71.900000000000006</v>
      </c>
      <c r="E42" s="7">
        <v>42.300759999999997</v>
      </c>
      <c r="F42" s="7">
        <v>26.499580000000002</v>
      </c>
      <c r="G42" s="7">
        <v>14.80026</v>
      </c>
      <c r="H42" s="7">
        <v>33.868348141778839</v>
      </c>
      <c r="I42" s="7">
        <v>53.999040000000001</v>
      </c>
      <c r="J42" s="7">
        <v>100.50317</v>
      </c>
      <c r="K42" s="7">
        <v>20.099699999999999</v>
      </c>
      <c r="L42" s="7">
        <v>38.1</v>
      </c>
      <c r="M42" s="7">
        <v>0</v>
      </c>
      <c r="N42" s="7">
        <v>26.463951652190925</v>
      </c>
      <c r="O42" s="7">
        <v>3.1766504251456991</v>
      </c>
      <c r="P42" s="7">
        <v>19.036020775722797</v>
      </c>
      <c r="Q42" s="7">
        <v>58.182860418457999</v>
      </c>
      <c r="R42" s="7">
        <v>49.727888154877299</v>
      </c>
    </row>
    <row r="43" spans="1:18" ht="11.25" customHeight="1" x14ac:dyDescent="0.25">
      <c r="A43" s="50" t="s">
        <v>207</v>
      </c>
      <c r="B43" s="51" t="s">
        <v>206</v>
      </c>
      <c r="C43" s="7">
        <v>1994.9748308366791</v>
      </c>
      <c r="D43" s="7">
        <v>2104.6</v>
      </c>
      <c r="E43" s="7">
        <v>1980.6353999999999</v>
      </c>
      <c r="F43" s="7">
        <v>2298.2632600000002</v>
      </c>
      <c r="G43" s="7">
        <v>1923.9342200000001</v>
      </c>
      <c r="H43" s="7">
        <v>1879.9321677653566</v>
      </c>
      <c r="I43" s="7">
        <v>2269.95957</v>
      </c>
      <c r="J43" s="7">
        <v>2624.7826799999998</v>
      </c>
      <c r="K43" s="7">
        <v>3138.6532900000002</v>
      </c>
      <c r="L43" s="7">
        <v>2622</v>
      </c>
      <c r="M43" s="7">
        <v>2975.8724809834316</v>
      </c>
      <c r="N43" s="7">
        <v>2900.7643755944009</v>
      </c>
      <c r="O43" s="7">
        <v>3190.9572943536791</v>
      </c>
      <c r="P43" s="7">
        <v>4128.404164419243</v>
      </c>
      <c r="Q43" s="7">
        <v>3749.92834623101</v>
      </c>
      <c r="R43" s="7">
        <v>2999.6043658533022</v>
      </c>
    </row>
    <row r="44" spans="1:18" ht="11.25" customHeight="1" x14ac:dyDescent="0.25">
      <c r="A44" s="50" t="s">
        <v>205</v>
      </c>
      <c r="B44" s="51" t="s">
        <v>204</v>
      </c>
      <c r="C44" s="7">
        <v>117.51162713067158</v>
      </c>
      <c r="D44" s="7">
        <v>75.5</v>
      </c>
      <c r="E44" s="7">
        <v>26.80048</v>
      </c>
      <c r="F44" s="7">
        <v>21.999649999999999</v>
      </c>
      <c r="G44" s="7">
        <v>134.70240000000001</v>
      </c>
      <c r="H44" s="7">
        <v>64.010700296168793</v>
      </c>
      <c r="I44" s="7">
        <v>74.498670000000004</v>
      </c>
      <c r="J44" s="7">
        <v>442.31393000000003</v>
      </c>
      <c r="K44" s="7">
        <v>492.99266</v>
      </c>
      <c r="L44" s="7">
        <v>828.3</v>
      </c>
      <c r="M44" s="7">
        <v>672.59452027396003</v>
      </c>
      <c r="N44" s="7">
        <v>885.63477189823232</v>
      </c>
      <c r="O44" s="7">
        <v>1048.0557944014497</v>
      </c>
      <c r="P44" s="7">
        <v>1046.1451819029585</v>
      </c>
      <c r="Q44" s="7">
        <v>806.34374701442596</v>
      </c>
      <c r="R44" s="7">
        <v>749.02332974877675</v>
      </c>
    </row>
    <row r="45" spans="1:18" ht="11.25" customHeight="1" x14ac:dyDescent="0.25">
      <c r="A45" s="50" t="s">
        <v>203</v>
      </c>
      <c r="B45" s="51" t="s">
        <v>202</v>
      </c>
      <c r="C45" s="7">
        <v>257.49854717393646</v>
      </c>
      <c r="D45" s="7">
        <v>291.3</v>
      </c>
      <c r="E45" s="7">
        <v>308.60552000000001</v>
      </c>
      <c r="F45" s="7">
        <v>507.39188000000001</v>
      </c>
      <c r="G45" s="7">
        <v>500.20890000000003</v>
      </c>
      <c r="H45" s="7">
        <v>505.49345562243155</v>
      </c>
      <c r="I45" s="7">
        <v>582.08961999999997</v>
      </c>
      <c r="J45" s="7">
        <v>563.11774000000003</v>
      </c>
      <c r="K45" s="7">
        <v>587.99123999999995</v>
      </c>
      <c r="L45" s="7">
        <v>542.5</v>
      </c>
      <c r="M45" s="7">
        <v>674.67249340122646</v>
      </c>
      <c r="N45" s="7">
        <v>801.20330159995149</v>
      </c>
      <c r="O45" s="7">
        <v>716.34661316518611</v>
      </c>
      <c r="P45" s="7">
        <v>687.11197700877631</v>
      </c>
      <c r="Q45" s="7">
        <v>731.0117512181132</v>
      </c>
      <c r="R45" s="7">
        <v>547.69942520628797</v>
      </c>
    </row>
    <row r="46" spans="1:18" ht="11.25" customHeight="1" x14ac:dyDescent="0.25">
      <c r="A46" s="52" t="s">
        <v>201</v>
      </c>
      <c r="B46" s="53" t="s">
        <v>200</v>
      </c>
      <c r="C46" s="6">
        <v>86.17519322915912</v>
      </c>
      <c r="D46" s="6">
        <v>80.900000000000006</v>
      </c>
      <c r="E46" s="6">
        <v>55.701000000000001</v>
      </c>
      <c r="F46" s="6">
        <v>54.599130000000002</v>
      </c>
      <c r="G46" s="6">
        <v>51.500920000000001</v>
      </c>
      <c r="H46" s="6">
        <v>57.800706983853892</v>
      </c>
      <c r="I46" s="6">
        <v>85.098479999999995</v>
      </c>
      <c r="J46" s="6">
        <v>97.70308</v>
      </c>
      <c r="K46" s="6">
        <v>93.498609999999999</v>
      </c>
      <c r="L46" s="6">
        <v>150.30000000000001</v>
      </c>
      <c r="M46" s="6">
        <v>167.09770113056166</v>
      </c>
      <c r="N46" s="6">
        <v>222.79399008270502</v>
      </c>
      <c r="O46" s="6">
        <v>191.26779401929895</v>
      </c>
      <c r="P46" s="6">
        <v>129.26341836663997</v>
      </c>
      <c r="Q46" s="6">
        <v>154.48552593866401</v>
      </c>
      <c r="R46" s="6">
        <v>122.95829405442305</v>
      </c>
    </row>
    <row r="47" spans="1:18" ht="11.25" customHeight="1" x14ac:dyDescent="0.25">
      <c r="A47" s="52" t="s">
        <v>199</v>
      </c>
      <c r="B47" s="53" t="s">
        <v>198</v>
      </c>
      <c r="C47" s="6">
        <v>117.36832026831659</v>
      </c>
      <c r="D47" s="6">
        <v>159.5</v>
      </c>
      <c r="E47" s="6">
        <v>193.60346000000001</v>
      </c>
      <c r="F47" s="6">
        <v>319.99488000000002</v>
      </c>
      <c r="G47" s="6">
        <v>333.00592</v>
      </c>
      <c r="H47" s="6">
        <v>326.02464889653146</v>
      </c>
      <c r="I47" s="6">
        <v>382.19319000000002</v>
      </c>
      <c r="J47" s="6">
        <v>384.21210000000002</v>
      </c>
      <c r="K47" s="6">
        <v>412.29386</v>
      </c>
      <c r="L47" s="6">
        <v>281.89999999999998</v>
      </c>
      <c r="M47" s="6">
        <v>398.25429797755714</v>
      </c>
      <c r="N47" s="6">
        <v>458.43780506512081</v>
      </c>
      <c r="O47" s="6">
        <v>446.4029807967899</v>
      </c>
      <c r="P47" s="6">
        <v>464.45979925308194</v>
      </c>
      <c r="Q47" s="6">
        <v>445.39982803095398</v>
      </c>
      <c r="R47" s="6">
        <v>352.10784206493793</v>
      </c>
    </row>
    <row r="48" spans="1:18" ht="11.25" customHeight="1" x14ac:dyDescent="0.25">
      <c r="A48" s="52" t="s">
        <v>197</v>
      </c>
      <c r="B48" s="53" t="s">
        <v>196</v>
      </c>
      <c r="C48" s="6">
        <v>53.09519250233388</v>
      </c>
      <c r="D48" s="6">
        <v>46.6</v>
      </c>
      <c r="E48" s="6">
        <v>55.901000000000003</v>
      </c>
      <c r="F48" s="6">
        <v>115.49815</v>
      </c>
      <c r="G48" s="6">
        <v>95.001689999999996</v>
      </c>
      <c r="H48" s="6">
        <v>82.903410719403652</v>
      </c>
      <c r="I48" s="6">
        <v>64.298850000000002</v>
      </c>
      <c r="J48" s="6">
        <v>56.801789999999997</v>
      </c>
      <c r="K48" s="6">
        <v>35.399470000000001</v>
      </c>
      <c r="L48" s="6">
        <v>58.7</v>
      </c>
      <c r="M48" s="6">
        <v>73.588910403553598</v>
      </c>
      <c r="N48" s="6">
        <v>77.313909294352115</v>
      </c>
      <c r="O48" s="6">
        <v>42.848953854972791</v>
      </c>
      <c r="P48" s="6">
        <v>55.889948074267814</v>
      </c>
      <c r="Q48" s="6">
        <v>84.766408713098301</v>
      </c>
      <c r="R48" s="6">
        <v>43.780604701196047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0.99997999999999998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0.85984117412686978</v>
      </c>
      <c r="D51" s="6">
        <v>4.3</v>
      </c>
      <c r="E51" s="6">
        <v>3.4000599999999999</v>
      </c>
      <c r="F51" s="6">
        <v>17.299720000000001</v>
      </c>
      <c r="G51" s="6">
        <v>20.700369999999999</v>
      </c>
      <c r="H51" s="6">
        <v>38.764689022642528</v>
      </c>
      <c r="I51" s="6">
        <v>49.499119999999998</v>
      </c>
      <c r="J51" s="6">
        <v>24.400770000000001</v>
      </c>
      <c r="K51" s="6">
        <v>46.799300000000002</v>
      </c>
      <c r="L51" s="6">
        <v>51.6</v>
      </c>
      <c r="M51" s="6">
        <v>35.731583889554109</v>
      </c>
      <c r="N51" s="6">
        <v>42.657597157773566</v>
      </c>
      <c r="O51" s="6">
        <v>35.826884494124393</v>
      </c>
      <c r="P51" s="6">
        <v>37.498811314786529</v>
      </c>
      <c r="Q51" s="6">
        <v>46.359988535397001</v>
      </c>
      <c r="R51" s="6">
        <v>28.852684385730942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4.7769179325499997E-2</v>
      </c>
      <c r="P52" s="5">
        <v>0.42992156350591232</v>
      </c>
      <c r="Q52" s="5">
        <v>0.2388458966275</v>
      </c>
      <c r="R52" s="5">
        <v>0.2388458966275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4.7769179325499997E-2</v>
      </c>
      <c r="P53" s="4">
        <v>0.42992156350591232</v>
      </c>
      <c r="Q53" s="4">
        <v>0.2388458966275</v>
      </c>
      <c r="R53" s="4">
        <v>0.2388458966275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24.2</v>
      </c>
      <c r="E61" s="5">
        <v>39.100700000000003</v>
      </c>
      <c r="F61" s="5">
        <v>51.199179999999998</v>
      </c>
      <c r="G61" s="5">
        <v>63.4</v>
      </c>
      <c r="H61" s="5">
        <v>78.102608197191202</v>
      </c>
      <c r="I61" s="5">
        <v>77.900000000000006</v>
      </c>
      <c r="J61" s="5">
        <v>134</v>
      </c>
      <c r="K61" s="5">
        <v>213.3</v>
      </c>
      <c r="L61" s="5">
        <v>182.5</v>
      </c>
      <c r="M61" s="5">
        <v>258.81423004968372</v>
      </c>
      <c r="N61" s="5">
        <v>216.39438234451086</v>
      </c>
      <c r="O61" s="5">
        <v>261.91841024171208</v>
      </c>
      <c r="P61" s="5">
        <v>342.31310267593176</v>
      </c>
      <c r="Q61" s="5">
        <v>338.6595968281261</v>
      </c>
      <c r="R61" s="5">
        <v>43.422184006878773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24.2</v>
      </c>
      <c r="E68" s="4">
        <v>39.100700000000003</v>
      </c>
      <c r="F68" s="4">
        <v>51.199179999999998</v>
      </c>
      <c r="G68" s="4">
        <v>63.4</v>
      </c>
      <c r="H68" s="4">
        <v>78.102608197191202</v>
      </c>
      <c r="I68" s="4">
        <v>77.900000000000006</v>
      </c>
      <c r="J68" s="4">
        <v>134</v>
      </c>
      <c r="K68" s="4">
        <v>213.3</v>
      </c>
      <c r="L68" s="4">
        <v>182.5</v>
      </c>
      <c r="M68" s="4">
        <v>258.81423004968372</v>
      </c>
      <c r="N68" s="4">
        <v>216.39438234451086</v>
      </c>
      <c r="O68" s="4">
        <v>261.91841024171208</v>
      </c>
      <c r="P68" s="4">
        <v>342.31310267593176</v>
      </c>
      <c r="Q68" s="4">
        <v>338.6595968281261</v>
      </c>
      <c r="R68" s="4">
        <v>43.422184006878773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24.2</v>
      </c>
      <c r="E69" s="7">
        <v>39.100700000000003</v>
      </c>
      <c r="F69" s="7">
        <v>51.199179999999998</v>
      </c>
      <c r="G69" s="7">
        <v>63.4</v>
      </c>
      <c r="H69" s="7">
        <v>78.102608197191202</v>
      </c>
      <c r="I69" s="7">
        <v>77.900000000000006</v>
      </c>
      <c r="J69" s="7">
        <v>108.3</v>
      </c>
      <c r="K69" s="7">
        <v>128.4</v>
      </c>
      <c r="L69" s="7">
        <v>56.7</v>
      </c>
      <c r="M69" s="7">
        <v>80.539090414131891</v>
      </c>
      <c r="N69" s="7">
        <v>63.198624247635401</v>
      </c>
      <c r="O69" s="7">
        <v>35.755230725136101</v>
      </c>
      <c r="P69" s="7">
        <v>45.093995105509237</v>
      </c>
      <c r="Q69" s="7">
        <v>39.385688353874102</v>
      </c>
      <c r="R69" s="7">
        <v>41.511416833858803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25.7</v>
      </c>
      <c r="K73" s="7">
        <v>84.9</v>
      </c>
      <c r="L73" s="7">
        <v>125.8</v>
      </c>
      <c r="M73" s="7">
        <v>178.27513963555182</v>
      </c>
      <c r="N73" s="7">
        <v>153.19575809687547</v>
      </c>
      <c r="O73" s="7">
        <v>226.16317951657601</v>
      </c>
      <c r="P73" s="7">
        <v>297.21910757042252</v>
      </c>
      <c r="Q73" s="7">
        <v>299.27390847425198</v>
      </c>
      <c r="R73" s="7">
        <v>1.91076717301997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25.7</v>
      </c>
      <c r="K75" s="6">
        <v>84.9</v>
      </c>
      <c r="L75" s="6">
        <v>125.8</v>
      </c>
      <c r="M75" s="6">
        <v>178.27513963555182</v>
      </c>
      <c r="N75" s="6">
        <v>151.42829846183199</v>
      </c>
      <c r="O75" s="6">
        <v>226.16317951657601</v>
      </c>
      <c r="P75" s="6">
        <v>297.21910757042252</v>
      </c>
      <c r="Q75" s="6">
        <v>299.27390847425198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1.7674596350434699</v>
      </c>
      <c r="O76" s="6">
        <v>0</v>
      </c>
      <c r="P76" s="6">
        <v>0</v>
      </c>
      <c r="Q76" s="6">
        <v>0</v>
      </c>
      <c r="R76" s="6">
        <v>1.91076717301997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28.040508264068009</v>
      </c>
      <c r="D79" s="5">
        <v>155.6</v>
      </c>
      <c r="E79" s="5">
        <v>132.30235999999999</v>
      </c>
      <c r="F79" s="5">
        <v>604.49033999999995</v>
      </c>
      <c r="G79" s="5">
        <v>584.36509999999942</v>
      </c>
      <c r="H79" s="5">
        <v>80.209257459683826</v>
      </c>
      <c r="I79" s="5">
        <v>233.49801000000045</v>
      </c>
      <c r="J79" s="5">
        <v>246.09581999999941</v>
      </c>
      <c r="K79" s="5">
        <v>286.8</v>
      </c>
      <c r="L79" s="5">
        <v>290.08036000000055</v>
      </c>
      <c r="M79" s="5">
        <v>448.64939014478045</v>
      </c>
      <c r="N79" s="5">
        <v>327.07557084169332</v>
      </c>
      <c r="O79" s="5">
        <v>141.43652179272931</v>
      </c>
      <c r="P79" s="5">
        <v>161.31088156053335</v>
      </c>
      <c r="Q79" s="5">
        <v>314.273430782459</v>
      </c>
      <c r="R79" s="5">
        <v>440.39912366082575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306</v>
      </c>
      <c r="B1" s="42" t="s">
        <v>305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664.58870736600693</v>
      </c>
      <c r="D2" s="45">
        <v>567.79999999999995</v>
      </c>
      <c r="E2" s="45">
        <v>635.70000000000005</v>
      </c>
      <c r="F2" s="45">
        <v>631.29999999999995</v>
      </c>
      <c r="G2" s="45">
        <v>506.8</v>
      </c>
      <c r="H2" s="45">
        <v>498.1608865959679</v>
      </c>
      <c r="I2" s="45">
        <v>548.6</v>
      </c>
      <c r="J2" s="45">
        <v>451.20000000000005</v>
      </c>
      <c r="K2" s="45">
        <v>395.70000000000005</v>
      </c>
      <c r="L2" s="45">
        <v>245.9</v>
      </c>
      <c r="M2" s="45">
        <v>209.61115888029087</v>
      </c>
      <c r="N2" s="45">
        <v>198.00324830419441</v>
      </c>
      <c r="O2" s="45">
        <v>121.26206171777969</v>
      </c>
      <c r="P2" s="45">
        <v>129.64555268940481</v>
      </c>
      <c r="Q2" s="45">
        <v>96.111588802904294</v>
      </c>
      <c r="R2" s="45">
        <v>293.75656826215749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664.58870736600693</v>
      </c>
      <c r="D21" s="5">
        <v>567.79999999999995</v>
      </c>
      <c r="E21" s="5">
        <v>635.70000000000005</v>
      </c>
      <c r="F21" s="5">
        <v>631.29999999999995</v>
      </c>
      <c r="G21" s="5">
        <v>506.8</v>
      </c>
      <c r="H21" s="5">
        <v>498.1608865959679</v>
      </c>
      <c r="I21" s="5">
        <v>548.6</v>
      </c>
      <c r="J21" s="5">
        <v>451.20000000000005</v>
      </c>
      <c r="K21" s="5">
        <v>395.70000000000005</v>
      </c>
      <c r="L21" s="5">
        <v>245.9</v>
      </c>
      <c r="M21" s="5">
        <v>209.61115888029087</v>
      </c>
      <c r="N21" s="5">
        <v>198.00324830419441</v>
      </c>
      <c r="O21" s="5">
        <v>121.26206171777969</v>
      </c>
      <c r="P21" s="5">
        <v>129.64555268940481</v>
      </c>
      <c r="Q21" s="5">
        <v>96.111588802904294</v>
      </c>
      <c r="R21" s="5">
        <v>293.75656826215749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664.58870736600693</v>
      </c>
      <c r="D30" s="4">
        <v>567.79999999999995</v>
      </c>
      <c r="E30" s="4">
        <v>635.70000000000005</v>
      </c>
      <c r="F30" s="4">
        <v>631.29999999999995</v>
      </c>
      <c r="G30" s="4">
        <v>506.8</v>
      </c>
      <c r="H30" s="4">
        <v>498.1608865959679</v>
      </c>
      <c r="I30" s="4">
        <v>548.6</v>
      </c>
      <c r="J30" s="4">
        <v>451.20000000000005</v>
      </c>
      <c r="K30" s="4">
        <v>395.70000000000005</v>
      </c>
      <c r="L30" s="4">
        <v>245.9</v>
      </c>
      <c r="M30" s="4">
        <v>209.61115888029087</v>
      </c>
      <c r="N30" s="4">
        <v>198.00324830419441</v>
      </c>
      <c r="O30" s="4">
        <v>121.26206171777969</v>
      </c>
      <c r="P30" s="4">
        <v>129.64555268940481</v>
      </c>
      <c r="Q30" s="4">
        <v>96.111588802904294</v>
      </c>
      <c r="R30" s="4">
        <v>293.75656826215749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192.62921563007501</v>
      </c>
      <c r="D43" s="7">
        <v>145.5</v>
      </c>
      <c r="E43" s="7">
        <v>104.5</v>
      </c>
      <c r="F43" s="7">
        <v>96.3</v>
      </c>
      <c r="G43" s="7">
        <v>50.1</v>
      </c>
      <c r="H43" s="7">
        <v>50.0859845227859</v>
      </c>
      <c r="I43" s="7">
        <v>62.3</v>
      </c>
      <c r="J43" s="7">
        <v>77.599999999999994</v>
      </c>
      <c r="K43" s="7">
        <v>75.599999999999994</v>
      </c>
      <c r="L43" s="7">
        <v>49.019930000000016</v>
      </c>
      <c r="M43" s="7">
        <v>64.392853730772899</v>
      </c>
      <c r="N43" s="7">
        <v>62.338779019776403</v>
      </c>
      <c r="O43" s="7">
        <v>42.920607623960997</v>
      </c>
      <c r="P43" s="7">
        <v>48.437947836056203</v>
      </c>
      <c r="Q43" s="7">
        <v>34.0116556797554</v>
      </c>
      <c r="R43" s="7">
        <v>45.356835769561499</v>
      </c>
    </row>
    <row r="44" spans="1:18" ht="11.25" customHeight="1" x14ac:dyDescent="0.25">
      <c r="A44" s="50" t="s">
        <v>205</v>
      </c>
      <c r="B44" s="51" t="s">
        <v>204</v>
      </c>
      <c r="C44" s="7">
        <v>471.95949173593198</v>
      </c>
      <c r="D44" s="7">
        <v>422.3</v>
      </c>
      <c r="E44" s="7">
        <v>531.20000000000005</v>
      </c>
      <c r="F44" s="7">
        <v>535</v>
      </c>
      <c r="G44" s="7">
        <v>456.7</v>
      </c>
      <c r="H44" s="7">
        <v>448.07490207318199</v>
      </c>
      <c r="I44" s="7">
        <v>486.3</v>
      </c>
      <c r="J44" s="7">
        <v>373.6</v>
      </c>
      <c r="K44" s="7">
        <v>320.10000000000002</v>
      </c>
      <c r="L44" s="7">
        <v>196.88006999999999</v>
      </c>
      <c r="M44" s="7">
        <v>145.21830514951799</v>
      </c>
      <c r="N44" s="7">
        <v>135.664469284418</v>
      </c>
      <c r="O44" s="7">
        <v>78.341454093818697</v>
      </c>
      <c r="P44" s="7">
        <v>81.207604853348599</v>
      </c>
      <c r="Q44" s="7">
        <v>62.099933123148901</v>
      </c>
      <c r="R44" s="7">
        <v>248.399732492596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9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307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80.144614862501982</v>
      </c>
      <c r="D2" s="45">
        <v>77.076440532301362</v>
      </c>
      <c r="E2" s="45">
        <v>75.145255648980026</v>
      </c>
      <c r="F2" s="45">
        <v>80.933094715295951</v>
      </c>
      <c r="G2" s="45">
        <v>86.287089415667026</v>
      </c>
      <c r="H2" s="45">
        <v>76.197327462273222</v>
      </c>
      <c r="I2" s="45">
        <v>84.185036689998313</v>
      </c>
      <c r="J2" s="45">
        <v>81.068974504863746</v>
      </c>
      <c r="K2" s="45">
        <v>79.439585608141442</v>
      </c>
      <c r="L2" s="45">
        <v>61.133193067744138</v>
      </c>
      <c r="M2" s="45">
        <v>69.286725918710843</v>
      </c>
      <c r="N2" s="45">
        <v>72.012196927936046</v>
      </c>
      <c r="O2" s="45">
        <v>63.567365218702264</v>
      </c>
      <c r="P2" s="45">
        <v>64.947203053883243</v>
      </c>
      <c r="Q2" s="45">
        <v>50.58455219809106</v>
      </c>
      <c r="R2" s="45">
        <v>65.879439778397924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80.144614862501982</v>
      </c>
      <c r="D21" s="5">
        <v>77.076440532301362</v>
      </c>
      <c r="E21" s="5">
        <v>75.145255648980026</v>
      </c>
      <c r="F21" s="5">
        <v>80.933094715295951</v>
      </c>
      <c r="G21" s="5">
        <v>86.287089415667026</v>
      </c>
      <c r="H21" s="5">
        <v>76.197327462273222</v>
      </c>
      <c r="I21" s="5">
        <v>84.185036689998313</v>
      </c>
      <c r="J21" s="5">
        <v>81.068974504863746</v>
      </c>
      <c r="K21" s="5">
        <v>79.439585608141442</v>
      </c>
      <c r="L21" s="5">
        <v>61.133193067744138</v>
      </c>
      <c r="M21" s="5">
        <v>69.286725918710843</v>
      </c>
      <c r="N21" s="5">
        <v>72.012196927936046</v>
      </c>
      <c r="O21" s="5">
        <v>63.567365218702264</v>
      </c>
      <c r="P21" s="5">
        <v>64.947203053883243</v>
      </c>
      <c r="Q21" s="5">
        <v>50.58455219809106</v>
      </c>
      <c r="R21" s="5">
        <v>65.879439778397924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80.144614862501982</v>
      </c>
      <c r="D30" s="4">
        <v>77.076440532301362</v>
      </c>
      <c r="E30" s="4">
        <v>75.145255648980026</v>
      </c>
      <c r="F30" s="4">
        <v>80.933094715295951</v>
      </c>
      <c r="G30" s="4">
        <v>86.287089415667026</v>
      </c>
      <c r="H30" s="4">
        <v>76.197327462273222</v>
      </c>
      <c r="I30" s="4">
        <v>84.185036689998313</v>
      </c>
      <c r="J30" s="4">
        <v>81.068974504863746</v>
      </c>
      <c r="K30" s="4">
        <v>79.439585608141442</v>
      </c>
      <c r="L30" s="4">
        <v>61.133193067744138</v>
      </c>
      <c r="M30" s="4">
        <v>69.286725918710843</v>
      </c>
      <c r="N30" s="4">
        <v>72.012196927936046</v>
      </c>
      <c r="O30" s="4">
        <v>63.567365218702264</v>
      </c>
      <c r="P30" s="4">
        <v>64.947203053883243</v>
      </c>
      <c r="Q30" s="4">
        <v>50.58455219809106</v>
      </c>
      <c r="R30" s="4">
        <v>65.879439778397924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23.229696994288492</v>
      </c>
      <c r="D43" s="7">
        <v>19.751007568597831</v>
      </c>
      <c r="E43" s="7">
        <v>12.352806693909725</v>
      </c>
      <c r="F43" s="7">
        <v>12.345726312502771</v>
      </c>
      <c r="G43" s="7">
        <v>8.5299589181628228</v>
      </c>
      <c r="H43" s="7">
        <v>7.6610152796848574</v>
      </c>
      <c r="I43" s="7">
        <v>9.5602037655612371</v>
      </c>
      <c r="J43" s="7">
        <v>13.94271370030458</v>
      </c>
      <c r="K43" s="7">
        <v>15.177236977446277</v>
      </c>
      <c r="L43" s="7">
        <v>12.186843614710467</v>
      </c>
      <c r="M43" s="7">
        <v>21.284983258528261</v>
      </c>
      <c r="N43" s="7">
        <v>22.6721150762259</v>
      </c>
      <c r="O43" s="7">
        <v>22.499616958441578</v>
      </c>
      <c r="P43" s="7">
        <v>24.265462010551822</v>
      </c>
      <c r="Q43" s="7">
        <v>17.900696404095843</v>
      </c>
      <c r="R43" s="7">
        <v>10.17196976495468</v>
      </c>
    </row>
    <row r="44" spans="1:18" ht="11.25" customHeight="1" x14ac:dyDescent="0.25">
      <c r="A44" s="50" t="s">
        <v>205</v>
      </c>
      <c r="B44" s="51" t="s">
        <v>204</v>
      </c>
      <c r="C44" s="7">
        <v>56.914917868213486</v>
      </c>
      <c r="D44" s="7">
        <v>57.325432963703534</v>
      </c>
      <c r="E44" s="7">
        <v>62.792448955070306</v>
      </c>
      <c r="F44" s="7">
        <v>68.587368402793174</v>
      </c>
      <c r="G44" s="7">
        <v>77.757130497504207</v>
      </c>
      <c r="H44" s="7">
        <v>68.536312182588361</v>
      </c>
      <c r="I44" s="7">
        <v>74.624832924437072</v>
      </c>
      <c r="J44" s="7">
        <v>67.126260804559166</v>
      </c>
      <c r="K44" s="7">
        <v>64.262348630695158</v>
      </c>
      <c r="L44" s="7">
        <v>48.946349453033669</v>
      </c>
      <c r="M44" s="7">
        <v>48.001742660182579</v>
      </c>
      <c r="N44" s="7">
        <v>49.340081851710146</v>
      </c>
      <c r="O44" s="7">
        <v>41.067748260260686</v>
      </c>
      <c r="P44" s="7">
        <v>40.681741043331421</v>
      </c>
      <c r="Q44" s="7">
        <v>32.683855793995214</v>
      </c>
      <c r="R44" s="7">
        <v>55.707470013443249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0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308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584.44409250350509</v>
      </c>
      <c r="D2" s="45">
        <v>490.72355946769869</v>
      </c>
      <c r="E2" s="45">
        <v>560.55474435101996</v>
      </c>
      <c r="F2" s="45">
        <v>550.36690528470399</v>
      </c>
      <c r="G2" s="45">
        <v>420.51291058433299</v>
      </c>
      <c r="H2" s="45">
        <v>421.96355913369467</v>
      </c>
      <c r="I2" s="45">
        <v>464.41496331000172</v>
      </c>
      <c r="J2" s="45">
        <v>370.13102549513621</v>
      </c>
      <c r="K2" s="45">
        <v>316.26041439185855</v>
      </c>
      <c r="L2" s="45">
        <v>184.76680693225586</v>
      </c>
      <c r="M2" s="45">
        <v>140.32443296158004</v>
      </c>
      <c r="N2" s="45">
        <v>125.99105137625835</v>
      </c>
      <c r="O2" s="45">
        <v>57.694696499077423</v>
      </c>
      <c r="P2" s="45">
        <v>64.698349635521566</v>
      </c>
      <c r="Q2" s="45">
        <v>45.527036604813233</v>
      </c>
      <c r="R2" s="45">
        <v>227.87712848375958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584.44409250350509</v>
      </c>
      <c r="D21" s="5">
        <v>490.72355946769869</v>
      </c>
      <c r="E21" s="5">
        <v>560.55474435101996</v>
      </c>
      <c r="F21" s="5">
        <v>550.36690528470399</v>
      </c>
      <c r="G21" s="5">
        <v>420.51291058433299</v>
      </c>
      <c r="H21" s="5">
        <v>421.96355913369467</v>
      </c>
      <c r="I21" s="5">
        <v>464.41496331000172</v>
      </c>
      <c r="J21" s="5">
        <v>370.13102549513621</v>
      </c>
      <c r="K21" s="5">
        <v>316.26041439185855</v>
      </c>
      <c r="L21" s="5">
        <v>184.76680693225586</v>
      </c>
      <c r="M21" s="5">
        <v>140.32443296158004</v>
      </c>
      <c r="N21" s="5">
        <v>125.99105137625835</v>
      </c>
      <c r="O21" s="5">
        <v>57.694696499077423</v>
      </c>
      <c r="P21" s="5">
        <v>64.698349635521566</v>
      </c>
      <c r="Q21" s="5">
        <v>45.527036604813233</v>
      </c>
      <c r="R21" s="5">
        <v>227.87712848375958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584.44409250350509</v>
      </c>
      <c r="D30" s="4">
        <v>490.72355946769869</v>
      </c>
      <c r="E30" s="4">
        <v>560.55474435101996</v>
      </c>
      <c r="F30" s="4">
        <v>550.36690528470399</v>
      </c>
      <c r="G30" s="4">
        <v>420.51291058433299</v>
      </c>
      <c r="H30" s="4">
        <v>421.96355913369467</v>
      </c>
      <c r="I30" s="4">
        <v>464.41496331000172</v>
      </c>
      <c r="J30" s="4">
        <v>370.13102549513621</v>
      </c>
      <c r="K30" s="4">
        <v>316.26041439185855</v>
      </c>
      <c r="L30" s="4">
        <v>184.76680693225586</v>
      </c>
      <c r="M30" s="4">
        <v>140.32443296158004</v>
      </c>
      <c r="N30" s="4">
        <v>125.99105137625835</v>
      </c>
      <c r="O30" s="4">
        <v>57.694696499077423</v>
      </c>
      <c r="P30" s="4">
        <v>64.698349635521566</v>
      </c>
      <c r="Q30" s="4">
        <v>45.527036604813233</v>
      </c>
      <c r="R30" s="4">
        <v>227.87712848375958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169.39951863578654</v>
      </c>
      <c r="D43" s="7">
        <v>125.74899243140217</v>
      </c>
      <c r="E43" s="7">
        <v>92.147193306090273</v>
      </c>
      <c r="F43" s="7">
        <v>83.954273687497221</v>
      </c>
      <c r="G43" s="7">
        <v>41.570041081837182</v>
      </c>
      <c r="H43" s="7">
        <v>42.424969243101046</v>
      </c>
      <c r="I43" s="7">
        <v>52.739796234438764</v>
      </c>
      <c r="J43" s="7">
        <v>63.657286299695414</v>
      </c>
      <c r="K43" s="7">
        <v>60.42276302255371</v>
      </c>
      <c r="L43" s="7">
        <v>36.833086385289548</v>
      </c>
      <c r="M43" s="7">
        <v>43.107870472244642</v>
      </c>
      <c r="N43" s="7">
        <v>39.666663943550503</v>
      </c>
      <c r="O43" s="7">
        <v>20.420990665519415</v>
      </c>
      <c r="P43" s="7">
        <v>24.172485825504385</v>
      </c>
      <c r="Q43" s="7">
        <v>16.110959275659557</v>
      </c>
      <c r="R43" s="7">
        <v>35.184866004606818</v>
      </c>
    </row>
    <row r="44" spans="1:18" ht="11.25" customHeight="1" x14ac:dyDescent="0.25">
      <c r="A44" s="50" t="s">
        <v>205</v>
      </c>
      <c r="B44" s="51" t="s">
        <v>204</v>
      </c>
      <c r="C44" s="7">
        <v>415.0445738677185</v>
      </c>
      <c r="D44" s="7">
        <v>364.97456703629649</v>
      </c>
      <c r="E44" s="7">
        <v>468.40755104492973</v>
      </c>
      <c r="F44" s="7">
        <v>466.41263159720683</v>
      </c>
      <c r="G44" s="7">
        <v>378.9428695024958</v>
      </c>
      <c r="H44" s="7">
        <v>379.53858989059364</v>
      </c>
      <c r="I44" s="7">
        <v>411.67516707556297</v>
      </c>
      <c r="J44" s="7">
        <v>306.47373919544083</v>
      </c>
      <c r="K44" s="7">
        <v>255.83765136930484</v>
      </c>
      <c r="L44" s="7">
        <v>147.93372054696633</v>
      </c>
      <c r="M44" s="7">
        <v>97.216562489335402</v>
      </c>
      <c r="N44" s="7">
        <v>86.324387432707852</v>
      </c>
      <c r="O44" s="7">
        <v>37.273705833558012</v>
      </c>
      <c r="P44" s="7">
        <v>40.525863810017178</v>
      </c>
      <c r="Q44" s="7">
        <v>29.41607732915368</v>
      </c>
      <c r="R44" s="7">
        <v>192.69226247915276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310</v>
      </c>
      <c r="B1" s="42" t="s">
        <v>309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32408.808636667691</v>
      </c>
      <c r="D2" s="45">
        <v>33171.800000000003</v>
      </c>
      <c r="E2" s="45">
        <v>34980.300000000003</v>
      </c>
      <c r="F2" s="45">
        <v>36962.199999999997</v>
      </c>
      <c r="G2" s="45">
        <v>37276.299999999996</v>
      </c>
      <c r="H2" s="45">
        <v>34502.603420273277</v>
      </c>
      <c r="I2" s="45">
        <v>37503.5</v>
      </c>
      <c r="J2" s="45">
        <v>37296.900000000009</v>
      </c>
      <c r="K2" s="45">
        <v>35977.899999999994</v>
      </c>
      <c r="L2" s="45">
        <v>33915.899999999994</v>
      </c>
      <c r="M2" s="45">
        <v>37104.662271902183</v>
      </c>
      <c r="N2" s="45">
        <v>35819.408617559973</v>
      </c>
      <c r="O2" s="45">
        <v>34683.242571892544</v>
      </c>
      <c r="P2" s="45">
        <v>34146.412534632727</v>
      </c>
      <c r="Q2" s="45">
        <v>34769.322633037169</v>
      </c>
      <c r="R2" s="45">
        <v>33154.509410528299</v>
      </c>
    </row>
    <row r="3" spans="1:18" ht="11.25" customHeight="1" x14ac:dyDescent="0.25">
      <c r="A3" s="46" t="s">
        <v>286</v>
      </c>
      <c r="B3" s="47" t="s">
        <v>285</v>
      </c>
      <c r="C3" s="5">
        <v>5093.1498996847367</v>
      </c>
      <c r="D3" s="5">
        <v>6222.5233600000047</v>
      </c>
      <c r="E3" s="5">
        <v>6635.2945599999975</v>
      </c>
      <c r="F3" s="5">
        <v>8268.5062899999994</v>
      </c>
      <c r="G3" s="5">
        <v>7530.8928699999942</v>
      </c>
      <c r="H3" s="5">
        <v>4903.739546370638</v>
      </c>
      <c r="I3" s="5">
        <v>7321.3737500000034</v>
      </c>
      <c r="J3" s="5">
        <v>7194.4260700000095</v>
      </c>
      <c r="K3" s="5">
        <v>5369.8180899999952</v>
      </c>
      <c r="L3" s="5">
        <v>5294.9986799999933</v>
      </c>
      <c r="M3" s="5">
        <v>6868.4733291595876</v>
      </c>
      <c r="N3" s="5">
        <v>5970.3823842961428</v>
      </c>
      <c r="O3" s="5">
        <v>4547.5938497435336</v>
      </c>
      <c r="P3" s="5">
        <v>5132.798686434955</v>
      </c>
      <c r="Q3" s="5">
        <v>4471.6688483437219</v>
      </c>
      <c r="R3" s="5">
        <v>4025.3357217324365</v>
      </c>
    </row>
    <row r="4" spans="1:18" ht="11.25" customHeight="1" x14ac:dyDescent="0.25">
      <c r="A4" s="48" t="s">
        <v>284</v>
      </c>
      <c r="B4" s="49" t="s">
        <v>283</v>
      </c>
      <c r="C4" s="4">
        <v>3610.3240818803329</v>
      </c>
      <c r="D4" s="4">
        <v>4158.4740500000044</v>
      </c>
      <c r="E4" s="4">
        <v>4435.9951699999992</v>
      </c>
      <c r="F4" s="4">
        <v>5845.1062900000006</v>
      </c>
      <c r="G4" s="4">
        <v>5365.0203899999942</v>
      </c>
      <c r="H4" s="4">
        <v>3251.3886039218291</v>
      </c>
      <c r="I4" s="4">
        <v>5081.8808300000019</v>
      </c>
      <c r="J4" s="4">
        <v>4738.3866700000099</v>
      </c>
      <c r="K4" s="4">
        <v>3356.6117299999951</v>
      </c>
      <c r="L4" s="4">
        <v>3529.895059999993</v>
      </c>
      <c r="M4" s="4">
        <v>4577.7718219519329</v>
      </c>
      <c r="N4" s="4">
        <v>3940.1389582023457</v>
      </c>
      <c r="O4" s="4">
        <v>2989.8296545592502</v>
      </c>
      <c r="P4" s="4">
        <v>3782.4595252617487</v>
      </c>
      <c r="Q4" s="4">
        <v>3044.9065191955542</v>
      </c>
      <c r="R4" s="4">
        <v>2647.0430623105131</v>
      </c>
    </row>
    <row r="5" spans="1:18" ht="11.25" customHeight="1" x14ac:dyDescent="0.25">
      <c r="A5" s="50" t="s">
        <v>282</v>
      </c>
      <c r="B5" s="51" t="s">
        <v>281</v>
      </c>
      <c r="C5" s="7">
        <v>3284.0457272366525</v>
      </c>
      <c r="D5" s="7">
        <v>3862.7268700000004</v>
      </c>
      <c r="E5" s="7">
        <v>4151.5995699999994</v>
      </c>
      <c r="F5" s="7">
        <v>5510.7000000000016</v>
      </c>
      <c r="G5" s="7">
        <v>5051.6325699999952</v>
      </c>
      <c r="H5" s="7">
        <v>2930.2642853353223</v>
      </c>
      <c r="I5" s="7">
        <v>4736.2827300000017</v>
      </c>
      <c r="J5" s="7">
        <v>4395.2409700000071</v>
      </c>
      <c r="K5" s="7">
        <v>3046.6113299999993</v>
      </c>
      <c r="L5" s="7">
        <v>3347.1999999999948</v>
      </c>
      <c r="M5" s="7">
        <v>4305.9297707883215</v>
      </c>
      <c r="N5" s="7">
        <v>3706.1337984127954</v>
      </c>
      <c r="O5" s="7">
        <v>2837.193556444849</v>
      </c>
      <c r="P5" s="7">
        <v>3602.7037355498214</v>
      </c>
      <c r="Q5" s="7">
        <v>2837.2565059325652</v>
      </c>
      <c r="R5" s="7">
        <v>2487.2448362232653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0.66876851055699005</v>
      </c>
      <c r="Q6" s="6">
        <v>1.9824087287606744</v>
      </c>
      <c r="R6" s="6">
        <v>1.9824068198963687</v>
      </c>
    </row>
    <row r="7" spans="1:18" ht="11.25" customHeight="1" x14ac:dyDescent="0.25">
      <c r="A7" s="52" t="s">
        <v>278</v>
      </c>
      <c r="B7" s="53" t="s">
        <v>277</v>
      </c>
      <c r="C7" s="6">
        <v>898.56667592373469</v>
      </c>
      <c r="D7" s="6">
        <v>990.2803100000001</v>
      </c>
      <c r="E7" s="6">
        <v>881.79991999999925</v>
      </c>
      <c r="F7" s="6">
        <v>857.30000000000177</v>
      </c>
      <c r="G7" s="6">
        <v>954.58742999999572</v>
      </c>
      <c r="H7" s="6">
        <v>980.43298157329912</v>
      </c>
      <c r="I7" s="6">
        <v>750.89685000000236</v>
      </c>
      <c r="J7" s="6">
        <v>992.41656000000648</v>
      </c>
      <c r="K7" s="6">
        <v>753.703249999999</v>
      </c>
      <c r="L7" s="6">
        <v>640.29999999999495</v>
      </c>
      <c r="M7" s="6">
        <v>843.98381266973843</v>
      </c>
      <c r="N7" s="6">
        <v>895.07591369397051</v>
      </c>
      <c r="O7" s="6">
        <v>797.08136721439803</v>
      </c>
      <c r="P7" s="6">
        <v>893.66580682143888</v>
      </c>
      <c r="Q7" s="6">
        <v>895.76230881401602</v>
      </c>
      <c r="R7" s="6">
        <v>833.46979018413435</v>
      </c>
    </row>
    <row r="8" spans="1:18" ht="11.25" customHeight="1" x14ac:dyDescent="0.25">
      <c r="A8" s="52" t="s">
        <v>276</v>
      </c>
      <c r="B8" s="53" t="s">
        <v>275</v>
      </c>
      <c r="C8" s="6">
        <v>2385.4790513129178</v>
      </c>
      <c r="D8" s="6">
        <v>2872.4465600000003</v>
      </c>
      <c r="E8" s="6">
        <v>3269.7996499999999</v>
      </c>
      <c r="F8" s="6">
        <v>4653.3999999999996</v>
      </c>
      <c r="G8" s="6">
        <v>4097.0451400000002</v>
      </c>
      <c r="H8" s="6">
        <v>1949.8313037620233</v>
      </c>
      <c r="I8" s="6">
        <v>3985.3858799999994</v>
      </c>
      <c r="J8" s="6">
        <v>3402.8244100000002</v>
      </c>
      <c r="K8" s="6">
        <v>2292.9080800000002</v>
      </c>
      <c r="L8" s="6">
        <v>2706.9</v>
      </c>
      <c r="M8" s="6">
        <v>3461.9459581185833</v>
      </c>
      <c r="N8" s="6">
        <v>2811.0578847188249</v>
      </c>
      <c r="O8" s="6">
        <v>2040.1121892304509</v>
      </c>
      <c r="P8" s="6">
        <v>2708.369160217826</v>
      </c>
      <c r="Q8" s="6">
        <v>1939.5117883897885</v>
      </c>
      <c r="R8" s="6">
        <v>1651.7926392192346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353.26795802695</v>
      </c>
      <c r="D11" s="7">
        <v>321.84736000000373</v>
      </c>
      <c r="E11" s="7">
        <v>315.89576999999929</v>
      </c>
      <c r="F11" s="7">
        <v>361.41051999999894</v>
      </c>
      <c r="G11" s="7">
        <v>345.78799999999882</v>
      </c>
      <c r="H11" s="7">
        <v>355.32710341993794</v>
      </c>
      <c r="I11" s="7">
        <v>374.3981</v>
      </c>
      <c r="J11" s="7">
        <v>376.44586000000254</v>
      </c>
      <c r="K11" s="7">
        <v>339.70046999999585</v>
      </c>
      <c r="L11" s="7">
        <v>201.59051999999843</v>
      </c>
      <c r="M11" s="7">
        <v>301.55443789499515</v>
      </c>
      <c r="N11" s="7">
        <v>268.20793354445993</v>
      </c>
      <c r="O11" s="7">
        <v>171.55232930950916</v>
      </c>
      <c r="P11" s="7">
        <v>185.15368754825238</v>
      </c>
      <c r="Q11" s="7">
        <v>210.34894999383914</v>
      </c>
      <c r="R11" s="7">
        <v>194.00103469749962</v>
      </c>
    </row>
    <row r="12" spans="1:18" ht="11.25" customHeight="1" x14ac:dyDescent="0.25">
      <c r="A12" s="52" t="s">
        <v>268</v>
      </c>
      <c r="B12" s="53" t="s">
        <v>267</v>
      </c>
      <c r="C12" s="6">
        <v>353.26795802695</v>
      </c>
      <c r="D12" s="6">
        <v>321.84736000000373</v>
      </c>
      <c r="E12" s="6">
        <v>315.89576999999929</v>
      </c>
      <c r="F12" s="6">
        <v>361.41051999999894</v>
      </c>
      <c r="G12" s="6">
        <v>345.78799999999882</v>
      </c>
      <c r="H12" s="6">
        <v>355.32710341993794</v>
      </c>
      <c r="I12" s="6">
        <v>374.3981</v>
      </c>
      <c r="J12" s="6">
        <v>376.44586000000254</v>
      </c>
      <c r="K12" s="6">
        <v>339.70046999999585</v>
      </c>
      <c r="L12" s="6">
        <v>201.59051999999843</v>
      </c>
      <c r="M12" s="6">
        <v>301.55443789499515</v>
      </c>
      <c r="N12" s="6">
        <v>268.20793354445993</v>
      </c>
      <c r="O12" s="6">
        <v>171.55232930950916</v>
      </c>
      <c r="P12" s="6">
        <v>185.15368754825238</v>
      </c>
      <c r="Q12" s="6">
        <v>210.34894999383914</v>
      </c>
      <c r="R12" s="6">
        <v>194.00103469749962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-26.989603383270154</v>
      </c>
      <c r="D14" s="7">
        <v>-26.100179999999998</v>
      </c>
      <c r="E14" s="7">
        <v>-31.500170000000004</v>
      </c>
      <c r="F14" s="7">
        <v>-27.004230000000003</v>
      </c>
      <c r="G14" s="7">
        <v>-32.400179999999999</v>
      </c>
      <c r="H14" s="7">
        <v>-34.202784833431117</v>
      </c>
      <c r="I14" s="7">
        <v>-28.800000000000004</v>
      </c>
      <c r="J14" s="7">
        <v>-33.300159999999998</v>
      </c>
      <c r="K14" s="7">
        <v>-29.700070000000004</v>
      </c>
      <c r="L14" s="7">
        <v>-18.89546</v>
      </c>
      <c r="M14" s="7">
        <v>-29.712386731384598</v>
      </c>
      <c r="N14" s="7">
        <v>-34.202773754909472</v>
      </c>
      <c r="O14" s="7">
        <v>-18.916231195108097</v>
      </c>
      <c r="P14" s="7">
        <v>-5.3978978363245922</v>
      </c>
      <c r="Q14" s="7">
        <v>-2.698936730850626</v>
      </c>
      <c r="R14" s="7">
        <v>-34.202808610251921</v>
      </c>
    </row>
    <row r="15" spans="1:18" ht="11.25" customHeight="1" x14ac:dyDescent="0.25">
      <c r="A15" s="54" t="s">
        <v>262</v>
      </c>
      <c r="B15" s="49" t="s">
        <v>261</v>
      </c>
      <c r="C15" s="4">
        <v>1482.8258178044039</v>
      </c>
      <c r="D15" s="4">
        <v>2064.0493100000003</v>
      </c>
      <c r="E15" s="4">
        <v>2199.2993900000001</v>
      </c>
      <c r="F15" s="4">
        <v>2423.3999999999996</v>
      </c>
      <c r="G15" s="4">
        <v>2165.87248</v>
      </c>
      <c r="H15" s="4">
        <v>1652.3509424488086</v>
      </c>
      <c r="I15" s="4">
        <v>2239.4929200000001</v>
      </c>
      <c r="J15" s="4">
        <v>2456.0394000000001</v>
      </c>
      <c r="K15" s="4">
        <v>2013.2063600000001</v>
      </c>
      <c r="L15" s="4">
        <v>1765.1036199999999</v>
      </c>
      <c r="M15" s="4">
        <v>2290.7015072076561</v>
      </c>
      <c r="N15" s="4">
        <v>2030.243426093798</v>
      </c>
      <c r="O15" s="4">
        <v>1557.7641951842845</v>
      </c>
      <c r="P15" s="4">
        <v>1350.3391611732065</v>
      </c>
      <c r="Q15" s="4">
        <v>1426.7623291481673</v>
      </c>
      <c r="R15" s="4">
        <v>1378.2926594219243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1482.8258178044039</v>
      </c>
      <c r="D17" s="7">
        <v>2064.0493100000003</v>
      </c>
      <c r="E17" s="7">
        <v>2199.2993900000001</v>
      </c>
      <c r="F17" s="7">
        <v>2423.3999999999996</v>
      </c>
      <c r="G17" s="7">
        <v>2165.87248</v>
      </c>
      <c r="H17" s="7">
        <v>1652.3509424488086</v>
      </c>
      <c r="I17" s="7">
        <v>2239.4929200000001</v>
      </c>
      <c r="J17" s="7">
        <v>2456.0394000000001</v>
      </c>
      <c r="K17" s="7">
        <v>2013.2063600000001</v>
      </c>
      <c r="L17" s="7">
        <v>1770.9</v>
      </c>
      <c r="M17" s="7">
        <v>2291.6569206630566</v>
      </c>
      <c r="N17" s="7">
        <v>2030.243426093798</v>
      </c>
      <c r="O17" s="7">
        <v>1557.7641951842847</v>
      </c>
      <c r="P17" s="7">
        <v>1350.3391611732065</v>
      </c>
      <c r="Q17" s="7">
        <v>1426.7623291481671</v>
      </c>
      <c r="R17" s="7">
        <v>1373.9934639088963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-5.7963799999999992</v>
      </c>
      <c r="M19" s="7">
        <v>-0.95541345540066303</v>
      </c>
      <c r="N19" s="7">
        <v>0</v>
      </c>
      <c r="O19" s="7">
        <v>1.2434497875801753E-14</v>
      </c>
      <c r="P19" s="7">
        <v>7.1054273576010019E-15</v>
      </c>
      <c r="Q19" s="7">
        <v>0</v>
      </c>
      <c r="R19" s="7">
        <v>4.2991955130280211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9248.8660023466109</v>
      </c>
      <c r="D21" s="5">
        <v>8934.0178899999974</v>
      </c>
      <c r="E21" s="5">
        <v>9994.4596400000009</v>
      </c>
      <c r="F21" s="5">
        <v>10373.283640000001</v>
      </c>
      <c r="G21" s="5">
        <v>10720.492050000001</v>
      </c>
      <c r="H21" s="5">
        <v>10334.162895871255</v>
      </c>
      <c r="I21" s="5">
        <v>10621.350509999998</v>
      </c>
      <c r="J21" s="5">
        <v>10493.324720000001</v>
      </c>
      <c r="K21" s="5">
        <v>10467.722180000002</v>
      </c>
      <c r="L21" s="5">
        <v>9833.3144599999996</v>
      </c>
      <c r="M21" s="5">
        <v>10116.617260461335</v>
      </c>
      <c r="N21" s="5">
        <v>10028.620381434544</v>
      </c>
      <c r="O21" s="5">
        <v>9526.1936521193293</v>
      </c>
      <c r="P21" s="5">
        <v>8592.6092813045016</v>
      </c>
      <c r="Q21" s="5">
        <v>9618.1039251825277</v>
      </c>
      <c r="R21" s="5">
        <v>8758.7016084085571</v>
      </c>
    </row>
    <row r="22" spans="1:18" ht="11.25" customHeight="1" x14ac:dyDescent="0.25">
      <c r="A22" s="48" t="s">
        <v>249</v>
      </c>
      <c r="B22" s="49" t="s">
        <v>248</v>
      </c>
      <c r="C22" s="4">
        <v>11305.401225257063</v>
      </c>
      <c r="D22" s="4">
        <v>10641.553069999998</v>
      </c>
      <c r="E22" s="4">
        <v>12058.307939999999</v>
      </c>
      <c r="F22" s="4">
        <v>11977.357790000002</v>
      </c>
      <c r="G22" s="4">
        <v>12104.140940000001</v>
      </c>
      <c r="H22" s="4">
        <v>10772.316349231101</v>
      </c>
      <c r="I22" s="4">
        <v>11928.541359999997</v>
      </c>
      <c r="J22" s="4">
        <v>12166.006879999999</v>
      </c>
      <c r="K22" s="4">
        <v>11734.564430000002</v>
      </c>
      <c r="L22" s="4">
        <v>11640.5</v>
      </c>
      <c r="M22" s="4">
        <v>11047.111003892975</v>
      </c>
      <c r="N22" s="4">
        <v>11723.547885689197</v>
      </c>
      <c r="O22" s="4">
        <v>11885.298841879969</v>
      </c>
      <c r="P22" s="4">
        <v>11968.848871369875</v>
      </c>
      <c r="Q22" s="4">
        <v>12117.046935275752</v>
      </c>
      <c r="R22" s="4">
        <v>10512.615165820922</v>
      </c>
    </row>
    <row r="23" spans="1:18" ht="11.25" customHeight="1" x14ac:dyDescent="0.25">
      <c r="A23" s="50" t="s">
        <v>247</v>
      </c>
      <c r="B23" s="51" t="s">
        <v>246</v>
      </c>
      <c r="C23" s="7">
        <v>11388.626262020416</v>
      </c>
      <c r="D23" s="7">
        <v>10552.056769999999</v>
      </c>
      <c r="E23" s="7">
        <v>12046.013869999999</v>
      </c>
      <c r="F23" s="7">
        <v>12123.513280000001</v>
      </c>
      <c r="G23" s="7">
        <v>11895.0689</v>
      </c>
      <c r="H23" s="7">
        <v>10834.24881962021</v>
      </c>
      <c r="I23" s="7">
        <v>11869.65562</v>
      </c>
      <c r="J23" s="7">
        <v>12227.94608</v>
      </c>
      <c r="K23" s="7">
        <v>12012.549210000001</v>
      </c>
      <c r="L23" s="7">
        <v>11626.199999999999</v>
      </c>
      <c r="M23" s="7">
        <v>11086.662002732819</v>
      </c>
      <c r="N23" s="7">
        <v>11787.474921180839</v>
      </c>
      <c r="O23" s="7">
        <v>11757.400450562764</v>
      </c>
      <c r="P23" s="7">
        <v>12043.922099415842</v>
      </c>
      <c r="Q23" s="7">
        <v>12157.650951212372</v>
      </c>
      <c r="R23" s="7">
        <v>10658.771912629498</v>
      </c>
    </row>
    <row r="24" spans="1:18" ht="11.25" customHeight="1" x14ac:dyDescent="0.25">
      <c r="A24" s="52" t="s">
        <v>245</v>
      </c>
      <c r="B24" s="53" t="s">
        <v>244</v>
      </c>
      <c r="C24" s="6">
        <v>10607.791190939544</v>
      </c>
      <c r="D24" s="6">
        <v>9366.6617200000001</v>
      </c>
      <c r="E24" s="6">
        <v>11101.221689999998</v>
      </c>
      <c r="F24" s="6">
        <v>10979.021530000002</v>
      </c>
      <c r="G24" s="6">
        <v>10618.253610000002</v>
      </c>
      <c r="H24" s="6">
        <v>9747.5946928595858</v>
      </c>
      <c r="I24" s="6">
        <v>10276.461889999999</v>
      </c>
      <c r="J24" s="6">
        <v>11111.84051</v>
      </c>
      <c r="K24" s="6">
        <v>11170.842090000002</v>
      </c>
      <c r="L24" s="6">
        <v>10969.399999999998</v>
      </c>
      <c r="M24" s="6">
        <v>10622.154517101088</v>
      </c>
      <c r="N24" s="6">
        <v>11190.551256329401</v>
      </c>
      <c r="O24" s="6">
        <v>10869.371775888192</v>
      </c>
      <c r="P24" s="6">
        <v>11320.888292602045</v>
      </c>
      <c r="Q24" s="6">
        <v>11484.010614925184</v>
      </c>
      <c r="R24" s="6">
        <v>9802.2716997582102</v>
      </c>
    </row>
    <row r="25" spans="1:18" ht="11.25" customHeight="1" x14ac:dyDescent="0.25">
      <c r="A25" s="52" t="s">
        <v>243</v>
      </c>
      <c r="B25" s="53" t="s">
        <v>242</v>
      </c>
      <c r="C25" s="6">
        <v>780.83507108087019</v>
      </c>
      <c r="D25" s="6">
        <v>1185.3950500000001</v>
      </c>
      <c r="E25" s="6">
        <v>944.79218000000003</v>
      </c>
      <c r="F25" s="6">
        <v>1144.4917500000001</v>
      </c>
      <c r="G25" s="6">
        <v>1276.81529</v>
      </c>
      <c r="H25" s="6">
        <v>1086.654126760624</v>
      </c>
      <c r="I25" s="6">
        <v>1593.19373</v>
      </c>
      <c r="J25" s="6">
        <v>1116.1055699999999</v>
      </c>
      <c r="K25" s="6">
        <v>841.70712000000003</v>
      </c>
      <c r="L25" s="6">
        <v>656.8</v>
      </c>
      <c r="M25" s="6">
        <v>464.50748563173056</v>
      </c>
      <c r="N25" s="6">
        <v>596.92366485143737</v>
      </c>
      <c r="O25" s="6">
        <v>888.02867467457122</v>
      </c>
      <c r="P25" s="6">
        <v>723.03380681379861</v>
      </c>
      <c r="Q25" s="6">
        <v>673.64033628718846</v>
      </c>
      <c r="R25" s="6">
        <v>856.50021287128789</v>
      </c>
    </row>
    <row r="26" spans="1:18" ht="11.25" customHeight="1" x14ac:dyDescent="0.25">
      <c r="A26" s="50" t="s">
        <v>241</v>
      </c>
      <c r="B26" s="51" t="s">
        <v>240</v>
      </c>
      <c r="C26" s="7">
        <v>-83.225036763352477</v>
      </c>
      <c r="D26" s="7">
        <v>89.496299999999991</v>
      </c>
      <c r="E26" s="7">
        <v>12.294070000000119</v>
      </c>
      <c r="F26" s="7">
        <v>-146.15548999999987</v>
      </c>
      <c r="G26" s="7">
        <v>209.07203999999982</v>
      </c>
      <c r="H26" s="7">
        <v>-61.932470389108943</v>
      </c>
      <c r="I26" s="7">
        <v>58.885739999999942</v>
      </c>
      <c r="J26" s="7">
        <v>-61.939200000000085</v>
      </c>
      <c r="K26" s="7">
        <v>-277.98478000000034</v>
      </c>
      <c r="L26" s="7">
        <v>14.299999999999727</v>
      </c>
      <c r="M26" s="7">
        <v>-39.550998839842862</v>
      </c>
      <c r="N26" s="7">
        <v>-63.927035491643664</v>
      </c>
      <c r="O26" s="7">
        <v>127.8983913172051</v>
      </c>
      <c r="P26" s="7">
        <v>-75.073228045966516</v>
      </c>
      <c r="Q26" s="7">
        <v>-40.604015936621181</v>
      </c>
      <c r="R26" s="7">
        <v>-146.15674680857626</v>
      </c>
    </row>
    <row r="27" spans="1:18" ht="11.25" customHeight="1" x14ac:dyDescent="0.25">
      <c r="A27" s="52" t="s">
        <v>239</v>
      </c>
      <c r="B27" s="53" t="s">
        <v>238</v>
      </c>
      <c r="C27" s="6">
        <v>-154.28216649417499</v>
      </c>
      <c r="D27" s="6">
        <v>26.498730000000105</v>
      </c>
      <c r="E27" s="6">
        <v>-18.204260000000012</v>
      </c>
      <c r="F27" s="6">
        <v>-175.65422999999998</v>
      </c>
      <c r="G27" s="6">
        <v>159.36933999999988</v>
      </c>
      <c r="H27" s="6">
        <v>-103.53864573719463</v>
      </c>
      <c r="I27" s="6">
        <v>-8.1104899999998246</v>
      </c>
      <c r="J27" s="6">
        <v>31.458090000000013</v>
      </c>
      <c r="K27" s="6">
        <v>-183.58938000000018</v>
      </c>
      <c r="L27" s="6">
        <v>26.399999999999729</v>
      </c>
      <c r="M27" s="6">
        <v>-12.154858420853769</v>
      </c>
      <c r="N27" s="6">
        <v>-20.289890177801048</v>
      </c>
      <c r="O27" s="6">
        <v>129.92979740872937</v>
      </c>
      <c r="P27" s="6">
        <v>-85.244528831482853</v>
      </c>
      <c r="Q27" s="6">
        <v>7.1162976623283498</v>
      </c>
      <c r="R27" s="6">
        <v>-132.96739269378585</v>
      </c>
    </row>
    <row r="28" spans="1:18" ht="11.25" customHeight="1" x14ac:dyDescent="0.25">
      <c r="A28" s="52" t="s">
        <v>237</v>
      </c>
      <c r="B28" s="53" t="s">
        <v>236</v>
      </c>
      <c r="C28" s="6">
        <v>50.755228517485222</v>
      </c>
      <c r="D28" s="6">
        <v>42.697640000000007</v>
      </c>
      <c r="E28" s="6">
        <v>5.0985100000000045</v>
      </c>
      <c r="F28" s="6">
        <v>-1.0010400000000175</v>
      </c>
      <c r="G28" s="6">
        <v>16.202219999999983</v>
      </c>
      <c r="H28" s="6">
        <v>12.18033794332294</v>
      </c>
      <c r="I28" s="6">
        <v>13.196419999999989</v>
      </c>
      <c r="J28" s="6">
        <v>-252.79786999999999</v>
      </c>
      <c r="K28" s="6">
        <v>-297.39616000000001</v>
      </c>
      <c r="L28" s="6">
        <v>-225.3</v>
      </c>
      <c r="M28" s="6">
        <v>-240.56628751857309</v>
      </c>
      <c r="N28" s="6">
        <v>-238.53539696187971</v>
      </c>
      <c r="O28" s="6">
        <v>-200.98997949995513</v>
      </c>
      <c r="P28" s="6">
        <v>-228.38798076602654</v>
      </c>
      <c r="Q28" s="6">
        <v>-229.43409717087587</v>
      </c>
      <c r="R28" s="6">
        <v>-226.3590899505806</v>
      </c>
    </row>
    <row r="29" spans="1:18" ht="11.25" customHeight="1" x14ac:dyDescent="0.25">
      <c r="A29" s="56" t="s">
        <v>235</v>
      </c>
      <c r="B29" s="53" t="s">
        <v>234</v>
      </c>
      <c r="C29" s="6">
        <v>20.301901213337327</v>
      </c>
      <c r="D29" s="6">
        <v>20.29993</v>
      </c>
      <c r="E29" s="6">
        <v>25.399819999999998</v>
      </c>
      <c r="F29" s="6">
        <v>30.499780000000001</v>
      </c>
      <c r="G29" s="6">
        <v>33.500480000000003</v>
      </c>
      <c r="H29" s="6">
        <v>29.425837404762611</v>
      </c>
      <c r="I29" s="6">
        <v>53.799810000000001</v>
      </c>
      <c r="J29" s="6">
        <v>159.40057999999999</v>
      </c>
      <c r="K29" s="6">
        <v>203.00076000000001</v>
      </c>
      <c r="L29" s="6">
        <v>213.2</v>
      </c>
      <c r="M29" s="6">
        <v>213.17014709958394</v>
      </c>
      <c r="N29" s="6">
        <v>194.89825164803673</v>
      </c>
      <c r="O29" s="6">
        <v>198.95857340843085</v>
      </c>
      <c r="P29" s="6">
        <v>238.55928155154308</v>
      </c>
      <c r="Q29" s="6">
        <v>181.71378357192611</v>
      </c>
      <c r="R29" s="6">
        <v>213.16973583579011</v>
      </c>
    </row>
    <row r="30" spans="1:18" ht="11.25" customHeight="1" x14ac:dyDescent="0.25">
      <c r="A30" s="48" t="s">
        <v>233</v>
      </c>
      <c r="B30" s="49" t="s">
        <v>232</v>
      </c>
      <c r="C30" s="4">
        <v>-2056.5352229104519</v>
      </c>
      <c r="D30" s="4">
        <v>-1707.5351800000008</v>
      </c>
      <c r="E30" s="4">
        <v>-2063.8482999999978</v>
      </c>
      <c r="F30" s="4">
        <v>-1604.0741500000004</v>
      </c>
      <c r="G30" s="4">
        <v>-1383.6488899999986</v>
      </c>
      <c r="H30" s="4">
        <v>-438.15345335984603</v>
      </c>
      <c r="I30" s="4">
        <v>-1307.1908500000009</v>
      </c>
      <c r="J30" s="4">
        <v>-1672.6821600000003</v>
      </c>
      <c r="K30" s="4">
        <v>-1266.8422499999997</v>
      </c>
      <c r="L30" s="4">
        <v>-1807.1855400000004</v>
      </c>
      <c r="M30" s="4">
        <v>-930.49374343163981</v>
      </c>
      <c r="N30" s="4">
        <v>-1694.9275042546487</v>
      </c>
      <c r="O30" s="4">
        <v>-2359.1051897606394</v>
      </c>
      <c r="P30" s="4">
        <v>-3376.2395900653737</v>
      </c>
      <c r="Q30" s="4">
        <v>-2498.9430100932241</v>
      </c>
      <c r="R30" s="4">
        <v>-1753.9135574123629</v>
      </c>
    </row>
    <row r="31" spans="1:18" ht="11.25" customHeight="1" x14ac:dyDescent="0.25">
      <c r="A31" s="50" t="s">
        <v>231</v>
      </c>
      <c r="B31" s="51" t="s">
        <v>230</v>
      </c>
      <c r="C31" s="7">
        <v>214.12534632655021</v>
      </c>
      <c r="D31" s="7">
        <v>199.70000000000002</v>
      </c>
      <c r="E31" s="7">
        <v>223.30000000000004</v>
      </c>
      <c r="F31" s="7">
        <v>227.3</v>
      </c>
      <c r="G31" s="7">
        <v>239.09999999999994</v>
      </c>
      <c r="H31" s="7">
        <v>244.33935224992894</v>
      </c>
      <c r="I31" s="7">
        <v>236.5</v>
      </c>
      <c r="J31" s="7">
        <v>317.89999999999998</v>
      </c>
      <c r="K31" s="7">
        <v>365.19999999999982</v>
      </c>
      <c r="L31" s="7">
        <v>379.60000000000031</v>
      </c>
      <c r="M31" s="7">
        <v>383.58650998375856</v>
      </c>
      <c r="N31" s="7">
        <v>367.8226808063431</v>
      </c>
      <c r="O31" s="7">
        <v>334.98137002006388</v>
      </c>
      <c r="P31" s="7">
        <v>367.82268080634412</v>
      </c>
      <c r="Q31" s="7">
        <v>361.25441864908737</v>
      </c>
      <c r="R31" s="7">
        <v>367.82268080634401</v>
      </c>
    </row>
    <row r="32" spans="1:18" ht="11.25" customHeight="1" x14ac:dyDescent="0.25">
      <c r="A32" s="52" t="s">
        <v>229</v>
      </c>
      <c r="B32" s="53" t="s">
        <v>228</v>
      </c>
      <c r="C32" s="6">
        <v>214.12534632655021</v>
      </c>
      <c r="D32" s="6">
        <v>199.70000000000002</v>
      </c>
      <c r="E32" s="6">
        <v>223.30000000000004</v>
      </c>
      <c r="F32" s="6">
        <v>227.3</v>
      </c>
      <c r="G32" s="6">
        <v>239.09999999999994</v>
      </c>
      <c r="H32" s="6">
        <v>244.33935224992894</v>
      </c>
      <c r="I32" s="6">
        <v>236.5</v>
      </c>
      <c r="J32" s="6">
        <v>317.89999999999998</v>
      </c>
      <c r="K32" s="6">
        <v>365.19999999999982</v>
      </c>
      <c r="L32" s="6">
        <v>379.60000000000031</v>
      </c>
      <c r="M32" s="6">
        <v>383.58650998375856</v>
      </c>
      <c r="N32" s="6">
        <v>367.8226808063431</v>
      </c>
      <c r="O32" s="6">
        <v>334.98137002006388</v>
      </c>
      <c r="P32" s="6">
        <v>367.82268080634412</v>
      </c>
      <c r="Q32" s="6">
        <v>361.25441864908737</v>
      </c>
      <c r="R32" s="6">
        <v>367.82268080634401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148.96615736632873</v>
      </c>
      <c r="D34" s="7">
        <v>218.51548000000165</v>
      </c>
      <c r="E34" s="7">
        <v>167.69568999999831</v>
      </c>
      <c r="F34" s="7">
        <v>226.29815999999983</v>
      </c>
      <c r="G34" s="7">
        <v>244.99082000000161</v>
      </c>
      <c r="H34" s="7">
        <v>179.87357782496326</v>
      </c>
      <c r="I34" s="7">
        <v>194.19299999999828</v>
      </c>
      <c r="J34" s="7">
        <v>220.69648000000149</v>
      </c>
      <c r="K34" s="7">
        <v>197.5109800000007</v>
      </c>
      <c r="L34" s="7">
        <v>236.09926000000095</v>
      </c>
      <c r="M34" s="7">
        <v>292.41801040551104</v>
      </c>
      <c r="N34" s="7">
        <v>291.32030922399053</v>
      </c>
      <c r="O34" s="7">
        <v>350.88497702093775</v>
      </c>
      <c r="P34" s="7">
        <v>331.75366101705288</v>
      </c>
      <c r="Q34" s="7">
        <v>294.14020896647753</v>
      </c>
      <c r="R34" s="7">
        <v>328.43362384576744</v>
      </c>
    </row>
    <row r="35" spans="1:18" ht="11.25" customHeight="1" x14ac:dyDescent="0.25">
      <c r="A35" s="50" t="s">
        <v>223</v>
      </c>
      <c r="B35" s="51" t="s">
        <v>222</v>
      </c>
      <c r="C35" s="7">
        <v>-1894.8695627783832</v>
      </c>
      <c r="D35" s="7">
        <v>-1841.4182000000001</v>
      </c>
      <c r="E35" s="7">
        <v>-2443.3812499999995</v>
      </c>
      <c r="F35" s="7">
        <v>-2109.4376600000005</v>
      </c>
      <c r="G35" s="7">
        <v>-2383.7324799999997</v>
      </c>
      <c r="H35" s="7">
        <v>-2017.9928155268799</v>
      </c>
      <c r="I35" s="7">
        <v>-2316.9370800000002</v>
      </c>
      <c r="J35" s="7">
        <v>-2307.7142299999996</v>
      </c>
      <c r="K35" s="7">
        <v>-2275.8588099999997</v>
      </c>
      <c r="L35" s="7">
        <v>-2546.9108700000006</v>
      </c>
      <c r="M35" s="7">
        <v>-2157.7383333626753</v>
      </c>
      <c r="N35" s="7">
        <v>-2493.7949333636561</v>
      </c>
      <c r="O35" s="7">
        <v>-2510.1962503040891</v>
      </c>
      <c r="P35" s="7">
        <v>-2626.2192175343912</v>
      </c>
      <c r="Q35" s="7">
        <v>-2626.1035044404321</v>
      </c>
      <c r="R35" s="7">
        <v>-1895.9028414754948</v>
      </c>
    </row>
    <row r="36" spans="1:18" ht="11.25" customHeight="1" x14ac:dyDescent="0.25">
      <c r="A36" s="56" t="s">
        <v>221</v>
      </c>
      <c r="B36" s="53" t="s">
        <v>220</v>
      </c>
      <c r="C36" s="6">
        <v>-1896.9475277380188</v>
      </c>
      <c r="D36" s="6">
        <v>-1843.51818</v>
      </c>
      <c r="E36" s="6">
        <v>-2445.4812499999998</v>
      </c>
      <c r="F36" s="6">
        <v>-2114.6376700000005</v>
      </c>
      <c r="G36" s="6">
        <v>-2387.9324599999995</v>
      </c>
      <c r="H36" s="6">
        <v>-2026.3523819448578</v>
      </c>
      <c r="I36" s="6">
        <v>-2355.5366299999996</v>
      </c>
      <c r="J36" s="6">
        <v>-2304.6142399999999</v>
      </c>
      <c r="K36" s="6">
        <v>-2283.1588799999995</v>
      </c>
      <c r="L36" s="6">
        <v>-2551.1108700000004</v>
      </c>
      <c r="M36" s="6">
        <v>-2161.9181262694919</v>
      </c>
      <c r="N36" s="6">
        <v>-2485.4353269816938</v>
      </c>
      <c r="O36" s="6">
        <v>-2503.938453938641</v>
      </c>
      <c r="P36" s="6">
        <v>-2621.0123505211091</v>
      </c>
      <c r="Q36" s="6">
        <v>-2627.1544289081548</v>
      </c>
      <c r="R36" s="6">
        <v>-1896.9537570870209</v>
      </c>
    </row>
    <row r="37" spans="1:18" ht="11.25" customHeight="1" x14ac:dyDescent="0.25">
      <c r="A37" s="52" t="s">
        <v>219</v>
      </c>
      <c r="B37" s="53" t="s">
        <v>218</v>
      </c>
      <c r="C37" s="6">
        <v>2.0779649596360006</v>
      </c>
      <c r="D37" s="6">
        <v>2.0999799999999995</v>
      </c>
      <c r="E37" s="6">
        <v>2.0999999999999996</v>
      </c>
      <c r="F37" s="6">
        <v>5.2000099999999998</v>
      </c>
      <c r="G37" s="6">
        <v>4.19998</v>
      </c>
      <c r="H37" s="6">
        <v>8.3595664179776303</v>
      </c>
      <c r="I37" s="6">
        <v>38.599550000000001</v>
      </c>
      <c r="J37" s="6">
        <v>-3.09999</v>
      </c>
      <c r="K37" s="6">
        <v>7.3000699999999998</v>
      </c>
      <c r="L37" s="6">
        <v>4.2</v>
      </c>
      <c r="M37" s="6">
        <v>4.1797929068168518</v>
      </c>
      <c r="N37" s="6">
        <v>-8.3596063819623403</v>
      </c>
      <c r="O37" s="6">
        <v>-6.2577963654477813</v>
      </c>
      <c r="P37" s="6">
        <v>-5.2068670132820287</v>
      </c>
      <c r="Q37" s="6">
        <v>1.0509244677227705</v>
      </c>
      <c r="R37" s="6">
        <v>1.0509156115261535</v>
      </c>
    </row>
    <row r="38" spans="1:18" ht="11.25" customHeight="1" x14ac:dyDescent="0.25">
      <c r="A38" s="50" t="s">
        <v>217</v>
      </c>
      <c r="B38" s="51" t="s">
        <v>216</v>
      </c>
      <c r="C38" s="7">
        <v>-41.993027806668465</v>
      </c>
      <c r="D38" s="7">
        <v>75.395000000000039</v>
      </c>
      <c r="E38" s="7">
        <v>-126.01262999999994</v>
      </c>
      <c r="F38" s="7">
        <v>-73.29061999999999</v>
      </c>
      <c r="G38" s="7">
        <v>-174.50659000000007</v>
      </c>
      <c r="H38" s="7">
        <v>-46.24360905024264</v>
      </c>
      <c r="I38" s="7">
        <v>-74.31081000000006</v>
      </c>
      <c r="J38" s="7">
        <v>-8.1007100000000491</v>
      </c>
      <c r="K38" s="7">
        <v>492.52602000000002</v>
      </c>
      <c r="L38" s="7">
        <v>802.69836000000009</v>
      </c>
      <c r="M38" s="7">
        <v>738.03181581335082</v>
      </c>
      <c r="N38" s="7">
        <v>884.85392576914603</v>
      </c>
      <c r="O38" s="7">
        <v>165.46634732857603</v>
      </c>
      <c r="P38" s="7">
        <v>305.31180143713493</v>
      </c>
      <c r="Q38" s="7">
        <v>421.20707480967712</v>
      </c>
      <c r="R38" s="7">
        <v>392.70418854978584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-281.29044289303988</v>
      </c>
      <c r="D40" s="6">
        <v>48.595259999999996</v>
      </c>
      <c r="E40" s="6">
        <v>-105.41260999999997</v>
      </c>
      <c r="F40" s="6">
        <v>-51.690650000000005</v>
      </c>
      <c r="G40" s="6">
        <v>-123.00638000000004</v>
      </c>
      <c r="H40" s="6">
        <v>25.840427155666816</v>
      </c>
      <c r="I40" s="6">
        <v>-33.110329999999976</v>
      </c>
      <c r="J40" s="6">
        <v>10.399220000000014</v>
      </c>
      <c r="K40" s="6">
        <v>57.910430000000019</v>
      </c>
      <c r="L40" s="6">
        <v>77.598360000000071</v>
      </c>
      <c r="M40" s="6">
        <v>143.75943925998888</v>
      </c>
      <c r="N40" s="6">
        <v>43.421211667326247</v>
      </c>
      <c r="O40" s="6">
        <v>159.28023860592396</v>
      </c>
      <c r="P40" s="6">
        <v>112.73044397797332</v>
      </c>
      <c r="Q40" s="6">
        <v>243.02797905326315</v>
      </c>
      <c r="R40" s="6">
        <v>320.62062102927166</v>
      </c>
    </row>
    <row r="41" spans="1:18" ht="11.25" customHeight="1" x14ac:dyDescent="0.25">
      <c r="A41" s="52" t="s">
        <v>211</v>
      </c>
      <c r="B41" s="53" t="s">
        <v>210</v>
      </c>
      <c r="C41" s="6">
        <v>239.29741508637136</v>
      </c>
      <c r="D41" s="6">
        <v>26.79974</v>
      </c>
      <c r="E41" s="6">
        <v>-20.600020000000001</v>
      </c>
      <c r="F41" s="6">
        <v>-21.599969999999999</v>
      </c>
      <c r="G41" s="6">
        <v>-51.500210000000003</v>
      </c>
      <c r="H41" s="6">
        <v>-72.084036205909484</v>
      </c>
      <c r="I41" s="6">
        <v>-41.200479999999999</v>
      </c>
      <c r="J41" s="6">
        <v>-18.499929999999999</v>
      </c>
      <c r="K41" s="6">
        <v>434.61559</v>
      </c>
      <c r="L41" s="6">
        <v>725.1</v>
      </c>
      <c r="M41" s="6">
        <v>594.27237655336194</v>
      </c>
      <c r="N41" s="6">
        <v>841.43271410181978</v>
      </c>
      <c r="O41" s="6">
        <v>6.186108722652131</v>
      </c>
      <c r="P41" s="6">
        <v>192.58135745916172</v>
      </c>
      <c r="Q41" s="6">
        <v>178.179095756414</v>
      </c>
      <c r="R41" s="6">
        <v>72.083567520514151</v>
      </c>
    </row>
    <row r="42" spans="1:18" ht="11.25" customHeight="1" x14ac:dyDescent="0.25">
      <c r="A42" s="55" t="s">
        <v>209</v>
      </c>
      <c r="B42" s="51" t="s">
        <v>208</v>
      </c>
      <c r="C42" s="7">
        <v>105.80789766968604</v>
      </c>
      <c r="D42" s="7">
        <v>114.20569</v>
      </c>
      <c r="E42" s="7">
        <v>46.596219999999988</v>
      </c>
      <c r="F42" s="7">
        <v>184.09987999999998</v>
      </c>
      <c r="G42" s="7">
        <v>224.29376999999999</v>
      </c>
      <c r="H42" s="7">
        <v>228.52610807603807</v>
      </c>
      <c r="I42" s="7">
        <v>196.79507999999998</v>
      </c>
      <c r="J42" s="7">
        <v>81.396649999999994</v>
      </c>
      <c r="K42" s="7">
        <v>231.71255000000008</v>
      </c>
      <c r="L42" s="7">
        <v>280.39929999999998</v>
      </c>
      <c r="M42" s="7">
        <v>468.71000304113386</v>
      </c>
      <c r="N42" s="7">
        <v>268.77377653884588</v>
      </c>
      <c r="O42" s="7">
        <v>165.0643901830681</v>
      </c>
      <c r="P42" s="7">
        <v>90.998523198124246</v>
      </c>
      <c r="Q42" s="7">
        <v>133.32441585282783</v>
      </c>
      <c r="R42" s="7">
        <v>222.1967586840546</v>
      </c>
    </row>
    <row r="43" spans="1:18" ht="11.25" customHeight="1" x14ac:dyDescent="0.25">
      <c r="A43" s="50" t="s">
        <v>207</v>
      </c>
      <c r="B43" s="51" t="s">
        <v>206</v>
      </c>
      <c r="C43" s="7">
        <v>-1071.7903234513769</v>
      </c>
      <c r="D43" s="7">
        <v>-841.26283000000058</v>
      </c>
      <c r="E43" s="7">
        <v>-72.894970000000285</v>
      </c>
      <c r="F43" s="7">
        <v>-406.75974000000087</v>
      </c>
      <c r="G43" s="7">
        <v>238.12090999999964</v>
      </c>
      <c r="H43" s="7">
        <v>514.19409490050839</v>
      </c>
      <c r="I43" s="7">
        <v>172.63205000000016</v>
      </c>
      <c r="J43" s="7">
        <v>57.14535000000069</v>
      </c>
      <c r="K43" s="7">
        <v>-518.96691999999985</v>
      </c>
      <c r="L43" s="7">
        <v>-812.41699000000062</v>
      </c>
      <c r="M43" s="7">
        <v>-618.26334973281519</v>
      </c>
      <c r="N43" s="7">
        <v>-554.81617614619154</v>
      </c>
      <c r="O43" s="7">
        <v>-710.15105878210579</v>
      </c>
      <c r="P43" s="7">
        <v>-1542.1324692972721</v>
      </c>
      <c r="Q43" s="7">
        <v>-1507.9885561739061</v>
      </c>
      <c r="R43" s="7">
        <v>-1286.4304710280517</v>
      </c>
    </row>
    <row r="44" spans="1:18" ht="11.25" customHeight="1" x14ac:dyDescent="0.25">
      <c r="A44" s="50" t="s">
        <v>205</v>
      </c>
      <c r="B44" s="51" t="s">
        <v>204</v>
      </c>
      <c r="C44" s="7">
        <v>313.3571088726161</v>
      </c>
      <c r="D44" s="7">
        <v>220.65938999999958</v>
      </c>
      <c r="E44" s="7">
        <v>68.717770000000201</v>
      </c>
      <c r="F44" s="7">
        <v>388.80668000000026</v>
      </c>
      <c r="G44" s="7">
        <v>129.03766999999982</v>
      </c>
      <c r="H44" s="7">
        <v>176.74268516063626</v>
      </c>
      <c r="I44" s="7">
        <v>155.76811000000009</v>
      </c>
      <c r="J44" s="7">
        <v>-183.33869999999979</v>
      </c>
      <c r="K44" s="7">
        <v>-20.080010000000016</v>
      </c>
      <c r="L44" s="7">
        <v>-336.35358999999994</v>
      </c>
      <c r="M44" s="7">
        <v>-103.18169835286915</v>
      </c>
      <c r="N44" s="7">
        <v>-356.35831987446716</v>
      </c>
      <c r="O44" s="7">
        <v>-240.75904170335684</v>
      </c>
      <c r="P44" s="7">
        <v>-378.33656730979123</v>
      </c>
      <c r="Q44" s="7">
        <v>310.50208477167308</v>
      </c>
      <c r="R44" s="7">
        <v>-128.03550863197626</v>
      </c>
    </row>
    <row r="45" spans="1:18" ht="11.25" customHeight="1" x14ac:dyDescent="0.25">
      <c r="A45" s="50" t="s">
        <v>203</v>
      </c>
      <c r="B45" s="51" t="s">
        <v>202</v>
      </c>
      <c r="C45" s="7">
        <v>169.86118089079741</v>
      </c>
      <c r="D45" s="7">
        <v>146.67029000000008</v>
      </c>
      <c r="E45" s="7">
        <v>72.130869999999959</v>
      </c>
      <c r="F45" s="7">
        <v>-41.090849999999932</v>
      </c>
      <c r="G45" s="7">
        <v>99.047009999999887</v>
      </c>
      <c r="H45" s="7">
        <v>282.40715300520026</v>
      </c>
      <c r="I45" s="7">
        <v>128.16880000000003</v>
      </c>
      <c r="J45" s="7">
        <v>149.33300000000008</v>
      </c>
      <c r="K45" s="7">
        <v>261.11393999999984</v>
      </c>
      <c r="L45" s="7">
        <v>189.69899000000021</v>
      </c>
      <c r="M45" s="7">
        <v>65.943298772967296</v>
      </c>
      <c r="N45" s="7">
        <v>-102.72876720866043</v>
      </c>
      <c r="O45" s="7">
        <v>85.604076476267096</v>
      </c>
      <c r="P45" s="7">
        <v>74.561997617421639</v>
      </c>
      <c r="Q45" s="7">
        <v>114.72084747137251</v>
      </c>
      <c r="R45" s="7">
        <v>245.29801183721008</v>
      </c>
    </row>
    <row r="46" spans="1:18" ht="11.25" customHeight="1" x14ac:dyDescent="0.25">
      <c r="A46" s="52" t="s">
        <v>201</v>
      </c>
      <c r="B46" s="53" t="s">
        <v>200</v>
      </c>
      <c r="C46" s="6">
        <v>-71.462991374597465</v>
      </c>
      <c r="D46" s="6">
        <v>-13.600349999999999</v>
      </c>
      <c r="E46" s="6">
        <v>-38.901749999999993</v>
      </c>
      <c r="F46" s="6">
        <v>-17.898250000000004</v>
      </c>
      <c r="G46" s="6">
        <v>-40.000910000000005</v>
      </c>
      <c r="H46" s="6">
        <v>-21.018988228402264</v>
      </c>
      <c r="I46" s="6">
        <v>-82.00076</v>
      </c>
      <c r="J46" s="6">
        <v>-94.600560000000002</v>
      </c>
      <c r="K46" s="6">
        <v>-70.398560000000003</v>
      </c>
      <c r="L46" s="6">
        <v>-148.20040999999998</v>
      </c>
      <c r="M46" s="6">
        <v>-164.99479193346406</v>
      </c>
      <c r="N46" s="6">
        <v>-221.74477029381481</v>
      </c>
      <c r="O46" s="6">
        <v>-189.16655129053603</v>
      </c>
      <c r="P46" s="6">
        <v>-100.88902922409036</v>
      </c>
      <c r="Q46" s="6">
        <v>-121.90666594907172</v>
      </c>
      <c r="R46" s="6">
        <v>-95.634278899249637</v>
      </c>
    </row>
    <row r="47" spans="1:18" ht="11.25" customHeight="1" x14ac:dyDescent="0.25">
      <c r="A47" s="52" t="s">
        <v>199</v>
      </c>
      <c r="B47" s="53" t="s">
        <v>198</v>
      </c>
      <c r="C47" s="6">
        <v>17.053565644684241</v>
      </c>
      <c r="D47" s="6">
        <v>-34.10013</v>
      </c>
      <c r="E47" s="6">
        <v>-83.200870000000009</v>
      </c>
      <c r="F47" s="6">
        <v>-203.69659999999999</v>
      </c>
      <c r="G47" s="6">
        <v>-168.50164999999998</v>
      </c>
      <c r="H47" s="6">
        <v>-155.48882569307546</v>
      </c>
      <c r="I47" s="6">
        <v>-175.50179999999997</v>
      </c>
      <c r="J47" s="6">
        <v>-174.50097</v>
      </c>
      <c r="K47" s="6">
        <v>-196.59796999999998</v>
      </c>
      <c r="L47" s="6">
        <v>-112.40063000000001</v>
      </c>
      <c r="M47" s="6">
        <v>-242.76300141877988</v>
      </c>
      <c r="N47" s="6">
        <v>-272.85790227492112</v>
      </c>
      <c r="O47" s="6">
        <v>-247.77972216162112</v>
      </c>
      <c r="P47" s="6">
        <v>-269.84866202734958</v>
      </c>
      <c r="Q47" s="6">
        <v>-277.87299069273149</v>
      </c>
      <c r="R47" s="6">
        <v>-220.69418960942195</v>
      </c>
    </row>
    <row r="48" spans="1:18" ht="11.25" customHeight="1" x14ac:dyDescent="0.25">
      <c r="A48" s="52" t="s">
        <v>197</v>
      </c>
      <c r="B48" s="53" t="s">
        <v>196</v>
      </c>
      <c r="C48" s="6">
        <v>75.451380986696734</v>
      </c>
      <c r="D48" s="6">
        <v>65.19722999999999</v>
      </c>
      <c r="E48" s="6">
        <v>15.89434</v>
      </c>
      <c r="F48" s="6">
        <v>-49.394200000000012</v>
      </c>
      <c r="G48" s="6">
        <v>0</v>
      </c>
      <c r="H48" s="6">
        <v>58.68293771714508</v>
      </c>
      <c r="I48" s="6">
        <v>55.89563000000004</v>
      </c>
      <c r="J48" s="6">
        <v>70.799990000000037</v>
      </c>
      <c r="K48" s="6">
        <v>71.704230000000024</v>
      </c>
      <c r="L48" s="6">
        <v>55.89945000000003</v>
      </c>
      <c r="M48" s="6">
        <v>36.327789350495237</v>
      </c>
      <c r="N48" s="6">
        <v>4.6572074684241613</v>
      </c>
      <c r="O48" s="6">
        <v>67.997611069344742</v>
      </c>
      <c r="P48" s="6">
        <v>-30.740798286420699</v>
      </c>
      <c r="Q48" s="6">
        <v>-60.546624766930819</v>
      </c>
      <c r="R48" s="6">
        <v>1.8612742386203251</v>
      </c>
    </row>
    <row r="49" spans="1:18" ht="11.25" customHeight="1" x14ac:dyDescent="0.25">
      <c r="A49" s="52" t="s">
        <v>195</v>
      </c>
      <c r="B49" s="53" t="s">
        <v>194</v>
      </c>
      <c r="C49" s="6">
        <v>6.3478976216486984</v>
      </c>
      <c r="D49" s="6">
        <v>10.878640000000004</v>
      </c>
      <c r="E49" s="6">
        <v>38.336539999999999</v>
      </c>
      <c r="F49" s="6">
        <v>23.597839999999998</v>
      </c>
      <c r="G49" s="6">
        <v>2.3587799999999923</v>
      </c>
      <c r="H49" s="6">
        <v>68.023028377312642</v>
      </c>
      <c r="I49" s="6">
        <v>48.183069999999994</v>
      </c>
      <c r="J49" s="6">
        <v>35.641640000000002</v>
      </c>
      <c r="K49" s="6">
        <v>80.901259999999994</v>
      </c>
      <c r="L49" s="6">
        <v>76.386109999999988</v>
      </c>
      <c r="M49" s="6">
        <v>80.753598959702572</v>
      </c>
      <c r="N49" s="6">
        <v>46.622593129362336</v>
      </c>
      <c r="O49" s="6">
        <v>38.604937470464563</v>
      </c>
      <c r="P49" s="6">
        <v>26.965462647170568</v>
      </c>
      <c r="Q49" s="6">
        <v>78.389480230789175</v>
      </c>
      <c r="R49" s="6">
        <v>86.927142452964972</v>
      </c>
    </row>
    <row r="50" spans="1:18" ht="11.25" customHeight="1" x14ac:dyDescent="0.25">
      <c r="A50" s="52" t="s">
        <v>193</v>
      </c>
      <c r="B50" s="53" t="s">
        <v>192</v>
      </c>
      <c r="C50" s="6">
        <v>5.7323171300303564</v>
      </c>
      <c r="D50" s="6">
        <v>5.6999399999999998</v>
      </c>
      <c r="E50" s="6">
        <v>5.7</v>
      </c>
      <c r="F50" s="6">
        <v>4.8000100000000003</v>
      </c>
      <c r="G50" s="6">
        <v>5.69998</v>
      </c>
      <c r="H50" s="6">
        <v>5.7322741151846568</v>
      </c>
      <c r="I50" s="6">
        <v>3.79996</v>
      </c>
      <c r="J50" s="6">
        <v>4.80002</v>
      </c>
      <c r="K50" s="6">
        <v>4.8000499999999997</v>
      </c>
      <c r="L50" s="6">
        <v>3.8</v>
      </c>
      <c r="M50" s="6">
        <v>2.8661437075315535</v>
      </c>
      <c r="N50" s="6">
        <v>4.7769179325499307</v>
      </c>
      <c r="O50" s="6">
        <v>2.8661352448090076</v>
      </c>
      <c r="P50" s="6">
        <v>2.8661361906477745</v>
      </c>
      <c r="Q50" s="6">
        <v>1.9107717594959528</v>
      </c>
      <c r="R50" s="6">
        <v>2.8661334859804231</v>
      </c>
    </row>
    <row r="51" spans="1:18" ht="11.25" customHeight="1" x14ac:dyDescent="0.25">
      <c r="A51" s="52" t="s">
        <v>191</v>
      </c>
      <c r="B51" s="53" t="s">
        <v>190</v>
      </c>
      <c r="C51" s="6">
        <v>136.73901088233487</v>
      </c>
      <c r="D51" s="6">
        <v>112.59496000000004</v>
      </c>
      <c r="E51" s="6">
        <v>134.30261000000002</v>
      </c>
      <c r="F51" s="6">
        <v>201.50035000000003</v>
      </c>
      <c r="G51" s="6">
        <v>299.49081000000001</v>
      </c>
      <c r="H51" s="6">
        <v>326.4767267170356</v>
      </c>
      <c r="I51" s="6">
        <v>277.79269999999997</v>
      </c>
      <c r="J51" s="6">
        <v>307.19287999999995</v>
      </c>
      <c r="K51" s="6">
        <v>370.70492999999999</v>
      </c>
      <c r="L51" s="6">
        <v>314.21447000000001</v>
      </c>
      <c r="M51" s="6">
        <v>353.75356010748197</v>
      </c>
      <c r="N51" s="6">
        <v>335.81718682973906</v>
      </c>
      <c r="O51" s="6">
        <v>413.08166614380576</v>
      </c>
      <c r="P51" s="6">
        <v>446.20888831746379</v>
      </c>
      <c r="Q51" s="6">
        <v>494.74687688982141</v>
      </c>
      <c r="R51" s="6">
        <v>469.97193016831613</v>
      </c>
    </row>
    <row r="52" spans="1:18" ht="11.25" customHeight="1" x14ac:dyDescent="0.25">
      <c r="A52" s="46" t="s">
        <v>189</v>
      </c>
      <c r="B52" s="47" t="s">
        <v>188</v>
      </c>
      <c r="C52" s="5">
        <v>3430.4417148920393</v>
      </c>
      <c r="D52" s="5">
        <v>3715.9594599999996</v>
      </c>
      <c r="E52" s="5">
        <v>3692.6298700000007</v>
      </c>
      <c r="F52" s="5">
        <v>4094.0757500000009</v>
      </c>
      <c r="G52" s="5">
        <v>3960.1036900000008</v>
      </c>
      <c r="H52" s="5">
        <v>3606.6896476971451</v>
      </c>
      <c r="I52" s="5">
        <v>3885.18932</v>
      </c>
      <c r="J52" s="5">
        <v>3731.31477</v>
      </c>
      <c r="K52" s="5">
        <v>3862.365400000001</v>
      </c>
      <c r="L52" s="5">
        <v>3483.6660400000001</v>
      </c>
      <c r="M52" s="5">
        <v>3837.1096117389288</v>
      </c>
      <c r="N52" s="5">
        <v>3360.0124199866159</v>
      </c>
      <c r="O52" s="5">
        <v>3005.5062785110122</v>
      </c>
      <c r="P52" s="5">
        <v>2859.1630945730253</v>
      </c>
      <c r="Q52" s="5">
        <v>2516.1100455685155</v>
      </c>
      <c r="R52" s="5">
        <v>2242.7841877516516</v>
      </c>
    </row>
    <row r="53" spans="1:18" ht="11.25" customHeight="1" x14ac:dyDescent="0.25">
      <c r="A53" s="48" t="s">
        <v>187</v>
      </c>
      <c r="B53" s="49" t="s">
        <v>186</v>
      </c>
      <c r="C53" s="4">
        <v>3430.4417148920379</v>
      </c>
      <c r="D53" s="4">
        <v>3715.9594600000005</v>
      </c>
      <c r="E53" s="4">
        <v>3692.6298700000007</v>
      </c>
      <c r="F53" s="4">
        <v>4094.07575</v>
      </c>
      <c r="G53" s="4">
        <v>3960.1036900000013</v>
      </c>
      <c r="H53" s="4">
        <v>3606.6896476971442</v>
      </c>
      <c r="I53" s="4">
        <v>3885.18932</v>
      </c>
      <c r="J53" s="4">
        <v>3731.3147700000004</v>
      </c>
      <c r="K53" s="4">
        <v>3862.3654000000006</v>
      </c>
      <c r="L53" s="4">
        <v>3483.6660400000001</v>
      </c>
      <c r="M53" s="4">
        <v>3837.1096117389279</v>
      </c>
      <c r="N53" s="4">
        <v>3360.0124199866168</v>
      </c>
      <c r="O53" s="4">
        <v>3005.5062785110117</v>
      </c>
      <c r="P53" s="4">
        <v>2859.1630945730253</v>
      </c>
      <c r="Q53" s="4">
        <v>2516.110045568515</v>
      </c>
      <c r="R53" s="4">
        <v>2242.7841877516512</v>
      </c>
    </row>
    <row r="54" spans="1:18" ht="11.25" customHeight="1" x14ac:dyDescent="0.25">
      <c r="A54" s="48" t="s">
        <v>185</v>
      </c>
      <c r="B54" s="49" t="s">
        <v>184</v>
      </c>
      <c r="C54" s="4">
        <v>5.1159076974727213E-13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9.9475983006414026E-13</v>
      </c>
      <c r="N54" s="4">
        <v>-7.673861546209082E-13</v>
      </c>
      <c r="O54" s="4">
        <v>3.1263880373444408E-13</v>
      </c>
      <c r="P54" s="4">
        <v>0</v>
      </c>
      <c r="Q54" s="4">
        <v>3.694822225952521E-13</v>
      </c>
      <c r="R54" s="4">
        <v>5.9685589803848416E-13</v>
      </c>
    </row>
    <row r="55" spans="1:18" ht="11.25" customHeight="1" x14ac:dyDescent="0.25">
      <c r="A55" s="50" t="s">
        <v>183</v>
      </c>
      <c r="B55" s="51" t="s">
        <v>182</v>
      </c>
      <c r="C55" s="7">
        <v>4.2632564145606011E-13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2.7000623958883807E-13</v>
      </c>
      <c r="N55" s="7">
        <v>4.1211478674085811E-13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2.8421709430404007E-13</v>
      </c>
      <c r="I56" s="7">
        <v>0</v>
      </c>
      <c r="J56" s="7">
        <v>0</v>
      </c>
      <c r="K56" s="7">
        <v>0</v>
      </c>
      <c r="L56" s="7">
        <v>0</v>
      </c>
      <c r="M56" s="7">
        <v>6.9633188104489818E-13</v>
      </c>
      <c r="N56" s="7">
        <v>-1.1510792319313623E-12</v>
      </c>
      <c r="O56" s="7">
        <v>3.836930773104541E-13</v>
      </c>
      <c r="P56" s="7">
        <v>-1.2789769243681803E-13</v>
      </c>
      <c r="Q56" s="7">
        <v>4.4053649617126212E-13</v>
      </c>
      <c r="R56" s="7">
        <v>5.2580162446247414E-13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4.2632564145606011E-14</v>
      </c>
      <c r="O58" s="7">
        <v>-6.0396132539608516E-14</v>
      </c>
      <c r="P58" s="7">
        <v>1.2789769243681803E-13</v>
      </c>
      <c r="Q58" s="7">
        <v>-1.4210854715202004E-13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5798.5334861947103</v>
      </c>
      <c r="D59" s="5">
        <v>5874.4</v>
      </c>
      <c r="E59" s="5">
        <v>5751.1</v>
      </c>
      <c r="F59" s="5">
        <v>5863.5</v>
      </c>
      <c r="G59" s="5">
        <v>5859.7</v>
      </c>
      <c r="H59" s="5">
        <v>6002.8422661698696</v>
      </c>
      <c r="I59" s="5">
        <v>5908.7</v>
      </c>
      <c r="J59" s="5">
        <v>6042</v>
      </c>
      <c r="K59" s="5">
        <v>5922.1</v>
      </c>
      <c r="L59" s="5">
        <v>6068.6</v>
      </c>
      <c r="M59" s="5">
        <v>5881.3413585554599</v>
      </c>
      <c r="N59" s="5">
        <v>5981.1789433457498</v>
      </c>
      <c r="O59" s="5">
        <v>5929.5882296742102</v>
      </c>
      <c r="P59" s="5">
        <v>6089.2567115696902</v>
      </c>
      <c r="Q59" s="5">
        <v>6082.5451418744597</v>
      </c>
      <c r="R59" s="5">
        <v>5996.13069647463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7750.7404222795467</v>
      </c>
      <c r="D61" s="5">
        <v>7482.9087099999997</v>
      </c>
      <c r="E61" s="5">
        <v>7785.8890699999993</v>
      </c>
      <c r="F61" s="5">
        <v>7838.6999999999989</v>
      </c>
      <c r="G61" s="5">
        <v>8669.2803999999996</v>
      </c>
      <c r="H61" s="5">
        <v>8085.7429633836573</v>
      </c>
      <c r="I61" s="5">
        <v>8690.8892799999994</v>
      </c>
      <c r="J61" s="5">
        <v>8657.3298800000011</v>
      </c>
      <c r="K61" s="5">
        <v>9141.3107800000016</v>
      </c>
      <c r="L61" s="5">
        <v>8051.5011799999993</v>
      </c>
      <c r="M61" s="5">
        <v>9352.0377719483695</v>
      </c>
      <c r="N61" s="5">
        <v>9143.7135760007714</v>
      </c>
      <c r="O61" s="5">
        <v>9990.5831664465532</v>
      </c>
      <c r="P61" s="5">
        <v>9912.1524792204109</v>
      </c>
      <c r="Q61" s="5">
        <v>10300.942396597598</v>
      </c>
      <c r="R61" s="5">
        <v>10488.11976011198</v>
      </c>
    </row>
    <row r="62" spans="1:18" ht="11.25" customHeight="1" x14ac:dyDescent="0.25">
      <c r="A62" s="48" t="s">
        <v>169</v>
      </c>
      <c r="B62" s="49" t="s">
        <v>168</v>
      </c>
      <c r="C62" s="4">
        <v>1260.53310404127</v>
      </c>
      <c r="D62" s="4">
        <v>1135.4000000000001</v>
      </c>
      <c r="E62" s="4">
        <v>926.6</v>
      </c>
      <c r="F62" s="4">
        <v>824.7</v>
      </c>
      <c r="G62" s="4">
        <v>1295.8</v>
      </c>
      <c r="H62" s="4">
        <v>1185.2011082449601</v>
      </c>
      <c r="I62" s="4">
        <v>988.3</v>
      </c>
      <c r="J62" s="4">
        <v>1219</v>
      </c>
      <c r="K62" s="4">
        <v>1471.4</v>
      </c>
      <c r="L62" s="4">
        <v>1090.8</v>
      </c>
      <c r="M62" s="4">
        <v>1111.08722652145</v>
      </c>
      <c r="N62" s="4">
        <v>1070.0773860705101</v>
      </c>
      <c r="O62" s="4">
        <v>1449.6035158115999</v>
      </c>
      <c r="P62" s="4">
        <v>1103.8740804433</v>
      </c>
      <c r="Q62" s="4">
        <v>1151.92987484475</v>
      </c>
      <c r="R62" s="4">
        <v>1441.8649087608701</v>
      </c>
    </row>
    <row r="63" spans="1:18" ht="11.25" customHeight="1" x14ac:dyDescent="0.25">
      <c r="A63" s="48" t="s">
        <v>167</v>
      </c>
      <c r="B63" s="49" t="s">
        <v>166</v>
      </c>
      <c r="C63" s="4">
        <v>6.7115696952326402</v>
      </c>
      <c r="D63" s="4">
        <v>6</v>
      </c>
      <c r="E63" s="4">
        <v>5.5</v>
      </c>
      <c r="F63" s="4">
        <v>8</v>
      </c>
      <c r="G63" s="4">
        <v>10.3</v>
      </c>
      <c r="H63" s="4">
        <v>14.6173688736028</v>
      </c>
      <c r="I63" s="4">
        <v>13.4</v>
      </c>
      <c r="J63" s="4">
        <v>16.2</v>
      </c>
      <c r="K63" s="4">
        <v>22.4</v>
      </c>
      <c r="L63" s="4">
        <v>23.8</v>
      </c>
      <c r="M63" s="4">
        <v>25.269895863189099</v>
      </c>
      <c r="N63" s="4">
        <v>41.368109295882121</v>
      </c>
      <c r="O63" s="4">
        <v>42.466800420368614</v>
      </c>
      <c r="P63" s="4">
        <v>66.542466800420186</v>
      </c>
      <c r="Q63" s="4">
        <v>95.180089806056785</v>
      </c>
      <c r="R63" s="4">
        <v>200.08120760485301</v>
      </c>
    </row>
    <row r="64" spans="1:18" ht="11.25" customHeight="1" x14ac:dyDescent="0.25">
      <c r="A64" s="48" t="s">
        <v>165</v>
      </c>
      <c r="B64" s="49" t="s">
        <v>164</v>
      </c>
      <c r="C64" s="4">
        <v>0.52546097258037883</v>
      </c>
      <c r="D64" s="4">
        <v>0.5</v>
      </c>
      <c r="E64" s="4">
        <v>0.59999999999963616</v>
      </c>
      <c r="F64" s="4">
        <v>0.60000000000000009</v>
      </c>
      <c r="G64" s="4">
        <v>0.60000000000000009</v>
      </c>
      <c r="H64" s="4">
        <v>0.69265310021971227</v>
      </c>
      <c r="I64" s="4">
        <v>0.89999999999999991</v>
      </c>
      <c r="J64" s="4">
        <v>0.89999999999999991</v>
      </c>
      <c r="K64" s="4">
        <v>1.1000000000000001</v>
      </c>
      <c r="L64" s="4">
        <v>1.2000000000000002</v>
      </c>
      <c r="M64" s="4">
        <v>1.3375370211140074</v>
      </c>
      <c r="N64" s="4">
        <v>1.4808445590903614</v>
      </c>
      <c r="O64" s="4">
        <v>1.6241520970667171</v>
      </c>
      <c r="P64" s="4">
        <v>1.7913442247061857</v>
      </c>
      <c r="Q64" s="4">
        <v>2.0301901213336757</v>
      </c>
      <c r="R64" s="4">
        <v>2.2929206076239184</v>
      </c>
    </row>
    <row r="65" spans="1:18" ht="11.25" customHeight="1" x14ac:dyDescent="0.25">
      <c r="A65" s="50" t="s">
        <v>163</v>
      </c>
      <c r="B65" s="51" t="s">
        <v>162</v>
      </c>
      <c r="C65" s="7">
        <v>0.38215343460387885</v>
      </c>
      <c r="D65" s="7">
        <v>0.4</v>
      </c>
      <c r="E65" s="7">
        <v>0.3999999999996362</v>
      </c>
      <c r="F65" s="7">
        <v>0.4</v>
      </c>
      <c r="G65" s="7">
        <v>0.4</v>
      </c>
      <c r="H65" s="7">
        <v>0.47769179325496225</v>
      </c>
      <c r="I65" s="7">
        <v>0.6</v>
      </c>
      <c r="J65" s="7">
        <v>0.6</v>
      </c>
      <c r="K65" s="7">
        <v>0.8</v>
      </c>
      <c r="L65" s="7">
        <v>0.8</v>
      </c>
      <c r="M65" s="7">
        <v>0.93149899684726734</v>
      </c>
      <c r="N65" s="7">
        <v>1.0270373554981234</v>
      </c>
      <c r="O65" s="7">
        <v>1.1225757141489794</v>
      </c>
      <c r="P65" s="7">
        <v>1.2419986624629473</v>
      </c>
      <c r="Q65" s="7">
        <v>1.3614216107766879</v>
      </c>
      <c r="R65" s="7">
        <v>1.4808445590904284</v>
      </c>
    </row>
    <row r="66" spans="1:18" ht="11.25" customHeight="1" x14ac:dyDescent="0.25">
      <c r="A66" s="50" t="s">
        <v>161</v>
      </c>
      <c r="B66" s="51" t="s">
        <v>160</v>
      </c>
      <c r="C66" s="7">
        <v>0.1433075379765</v>
      </c>
      <c r="D66" s="7">
        <v>0.1</v>
      </c>
      <c r="E66" s="7">
        <v>0.2</v>
      </c>
      <c r="F66" s="7">
        <v>0.2</v>
      </c>
      <c r="G66" s="7">
        <v>0.2</v>
      </c>
      <c r="H66" s="7">
        <v>0.21496130696474999</v>
      </c>
      <c r="I66" s="7">
        <v>0.3</v>
      </c>
      <c r="J66" s="7">
        <v>0.3</v>
      </c>
      <c r="K66" s="7">
        <v>0.3</v>
      </c>
      <c r="L66" s="7">
        <v>0.4</v>
      </c>
      <c r="M66" s="7">
        <v>0.40603802426674002</v>
      </c>
      <c r="N66" s="7">
        <v>0.45380720359223808</v>
      </c>
      <c r="O66" s="7">
        <v>0.50157638291773776</v>
      </c>
      <c r="P66" s="7">
        <v>0.54934556224323838</v>
      </c>
      <c r="Q66" s="7">
        <v>0.66876851055698783</v>
      </c>
      <c r="R66" s="7">
        <v>0.81207604853349002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6482.9702875704634</v>
      </c>
      <c r="D68" s="4">
        <v>6341.0087100000001</v>
      </c>
      <c r="E68" s="4">
        <v>6853.1890700000004</v>
      </c>
      <c r="F68" s="4">
        <v>7005.3999999999987</v>
      </c>
      <c r="G68" s="4">
        <v>7362.5804000000007</v>
      </c>
      <c r="H68" s="4">
        <v>6885.2318331648748</v>
      </c>
      <c r="I68" s="4">
        <v>7688.2892799999991</v>
      </c>
      <c r="J68" s="4">
        <v>7421.2298800000008</v>
      </c>
      <c r="K68" s="4">
        <v>7646.4107800000002</v>
      </c>
      <c r="L68" s="4">
        <v>6935.70118</v>
      </c>
      <c r="M68" s="4">
        <v>8214.3431125426177</v>
      </c>
      <c r="N68" s="4">
        <v>8030.7872360752881</v>
      </c>
      <c r="O68" s="4">
        <v>8496.8886981175183</v>
      </c>
      <c r="P68" s="4">
        <v>8739.9445877519847</v>
      </c>
      <c r="Q68" s="4">
        <v>9051.8022418254586</v>
      </c>
      <c r="R68" s="4">
        <v>8843.8807231386345</v>
      </c>
    </row>
    <row r="69" spans="1:18" ht="11.25" customHeight="1" x14ac:dyDescent="0.25">
      <c r="A69" s="50" t="s">
        <v>155</v>
      </c>
      <c r="B69" s="51" t="s">
        <v>154</v>
      </c>
      <c r="C69" s="7">
        <v>6408.0920989777442</v>
      </c>
      <c r="D69" s="7">
        <v>6252.5076800000006</v>
      </c>
      <c r="E69" s="7">
        <v>6764.4891499999994</v>
      </c>
      <c r="F69" s="7">
        <v>6894.9991099999997</v>
      </c>
      <c r="G69" s="7">
        <v>7233.38058</v>
      </c>
      <c r="H69" s="7">
        <v>6730.531469353753</v>
      </c>
      <c r="I69" s="7">
        <v>7551.0896400000001</v>
      </c>
      <c r="J69" s="7">
        <v>7242.7328199999993</v>
      </c>
      <c r="K69" s="7">
        <v>7382.0174900000002</v>
      </c>
      <c r="L69" s="7">
        <v>6534.8943399999998</v>
      </c>
      <c r="M69" s="7">
        <v>7767.6056288807449</v>
      </c>
      <c r="N69" s="7">
        <v>7642.4238081589783</v>
      </c>
      <c r="O69" s="7">
        <v>7974.8417410904858</v>
      </c>
      <c r="P69" s="7">
        <v>8110.3706888315692</v>
      </c>
      <c r="Q69" s="7">
        <v>8136.545037276549</v>
      </c>
      <c r="R69" s="7">
        <v>7926.7850953678226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20.469093340976418</v>
      </c>
      <c r="D71" s="7">
        <v>17.900269999999999</v>
      </c>
      <c r="E71" s="7">
        <v>20.999969999999998</v>
      </c>
      <c r="F71" s="7">
        <v>23.100299999999997</v>
      </c>
      <c r="G71" s="7">
        <v>26.499929999999999</v>
      </c>
      <c r="H71" s="7">
        <v>41.72635097985323</v>
      </c>
      <c r="I71" s="7">
        <v>36.499920000000003</v>
      </c>
      <c r="J71" s="7">
        <v>41.699489999999997</v>
      </c>
      <c r="K71" s="7">
        <v>44.998760000000004</v>
      </c>
      <c r="L71" s="7">
        <v>41.400320000000001</v>
      </c>
      <c r="M71" s="7">
        <v>40.412748534839665</v>
      </c>
      <c r="N71" s="7">
        <v>53.047673640966863</v>
      </c>
      <c r="O71" s="7">
        <v>57.920197703260783</v>
      </c>
      <c r="P71" s="7">
        <v>88.970096493742147</v>
      </c>
      <c r="Q71" s="7">
        <v>99.670316546802667</v>
      </c>
      <c r="R71" s="7">
        <v>103.20520138686774</v>
      </c>
    </row>
    <row r="72" spans="1:18" ht="11.25" customHeight="1" x14ac:dyDescent="0.25">
      <c r="A72" s="55" t="s">
        <v>149</v>
      </c>
      <c r="B72" s="51" t="s">
        <v>148</v>
      </c>
      <c r="C72" s="7">
        <v>54.40909525174358</v>
      </c>
      <c r="D72" s="7">
        <v>70.600759999999994</v>
      </c>
      <c r="E72" s="7">
        <v>66.899950000000004</v>
      </c>
      <c r="F72" s="7">
        <v>83.000489999999999</v>
      </c>
      <c r="G72" s="7">
        <v>97.99991</v>
      </c>
      <c r="H72" s="7">
        <v>112.97401283126703</v>
      </c>
      <c r="I72" s="7">
        <v>99.899720000000002</v>
      </c>
      <c r="J72" s="7">
        <v>119.49725000000001</v>
      </c>
      <c r="K72" s="7">
        <v>141.39593000000002</v>
      </c>
      <c r="L72" s="7">
        <v>133.90057999999999</v>
      </c>
      <c r="M72" s="7">
        <v>145.43336224081932</v>
      </c>
      <c r="N72" s="7">
        <v>139.55765739944596</v>
      </c>
      <c r="O72" s="7">
        <v>193.03518392584732</v>
      </c>
      <c r="P72" s="7">
        <v>222.00726091525709</v>
      </c>
      <c r="Q72" s="7">
        <v>246.63207812764094</v>
      </c>
      <c r="R72" s="7">
        <v>272.76172178259986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0.79999999999999993</v>
      </c>
      <c r="F73" s="7">
        <v>4.3000999999999996</v>
      </c>
      <c r="G73" s="7">
        <v>4.69998</v>
      </c>
      <c r="H73" s="7">
        <v>0</v>
      </c>
      <c r="I73" s="7">
        <v>0.8</v>
      </c>
      <c r="J73" s="7">
        <v>17.300319999999999</v>
      </c>
      <c r="K73" s="7">
        <v>77.99860000000001</v>
      </c>
      <c r="L73" s="7">
        <v>225.50594000000007</v>
      </c>
      <c r="M73" s="7">
        <v>260.89137288621396</v>
      </c>
      <c r="N73" s="7">
        <v>195.75809687589597</v>
      </c>
      <c r="O73" s="7">
        <v>271.09157539792506</v>
      </c>
      <c r="P73" s="7">
        <v>318.59654151141723</v>
      </c>
      <c r="Q73" s="7">
        <v>568.9548098744666</v>
      </c>
      <c r="R73" s="7">
        <v>541.12870460134252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0.79999999999999993</v>
      </c>
      <c r="F74" s="6">
        <v>4.3000999999999996</v>
      </c>
      <c r="G74" s="6">
        <v>4.69998</v>
      </c>
      <c r="H74" s="6">
        <v>0</v>
      </c>
      <c r="I74" s="6">
        <v>0.8</v>
      </c>
      <c r="J74" s="6">
        <v>1.70004</v>
      </c>
      <c r="K74" s="6">
        <v>64.598640000000003</v>
      </c>
      <c r="L74" s="6">
        <v>76.601759999999999</v>
      </c>
      <c r="M74" s="6">
        <v>81.231489443011441</v>
      </c>
      <c r="N74" s="6">
        <v>92.696092481131359</v>
      </c>
      <c r="O74" s="6">
        <v>96.350894448137169</v>
      </c>
      <c r="P74" s="6">
        <v>71.104423426005653</v>
      </c>
      <c r="Q74" s="6">
        <v>74.233304671825664</v>
      </c>
      <c r="R74" s="6">
        <v>69.886232070997963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11.00028</v>
      </c>
      <c r="K75" s="6">
        <v>1.7999599999999987</v>
      </c>
      <c r="L75" s="6">
        <v>105.70242</v>
      </c>
      <c r="M75" s="6">
        <v>123.12505971147419</v>
      </c>
      <c r="N75" s="6">
        <v>58.732205980701302</v>
      </c>
      <c r="O75" s="6">
        <v>146.6998497026421</v>
      </c>
      <c r="P75" s="6">
        <v>212.59673258813444</v>
      </c>
      <c r="Q75" s="6">
        <v>455.64631699627375</v>
      </c>
      <c r="R75" s="6">
        <v>431.71348075300364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-0.8837298175217384</v>
      </c>
      <c r="O76" s="6">
        <v>0</v>
      </c>
      <c r="P76" s="6">
        <v>0</v>
      </c>
      <c r="Q76" s="6">
        <v>0</v>
      </c>
      <c r="R76" s="6">
        <v>-0.95538464299948578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4.5999999999999996</v>
      </c>
      <c r="K77" s="6">
        <v>11.6</v>
      </c>
      <c r="L77" s="6">
        <v>43.20176</v>
      </c>
      <c r="M77" s="6">
        <v>56.534823731728324</v>
      </c>
      <c r="N77" s="6">
        <v>45.213528231585059</v>
      </c>
      <c r="O77" s="6">
        <v>28.040831247145789</v>
      </c>
      <c r="P77" s="6">
        <v>34.895385497277147</v>
      </c>
      <c r="Q77" s="6">
        <v>39.075188206367208</v>
      </c>
      <c r="R77" s="6">
        <v>40.484376420340453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1021.4900280561369</v>
      </c>
      <c r="D79" s="5">
        <v>856.39033999999992</v>
      </c>
      <c r="E79" s="5">
        <v>1025.3269399999981</v>
      </c>
      <c r="F79" s="5">
        <v>417.13431999999921</v>
      </c>
      <c r="G79" s="5">
        <v>418.83116000000155</v>
      </c>
      <c r="H79" s="5">
        <v>1463.0442144295348</v>
      </c>
      <c r="I79" s="5">
        <v>980.39737999999852</v>
      </c>
      <c r="J79" s="5">
        <v>1079.7041799999997</v>
      </c>
      <c r="K79" s="5">
        <v>1098.1832299999987</v>
      </c>
      <c r="L79" s="5">
        <v>1039.2196400000003</v>
      </c>
      <c r="M79" s="5">
        <v>902.93304016976163</v>
      </c>
      <c r="N79" s="5">
        <v>1190.9991450365142</v>
      </c>
      <c r="O79" s="5">
        <v>1499.9140963745631</v>
      </c>
      <c r="P79" s="5">
        <v>1351.2510452637853</v>
      </c>
      <c r="Q79" s="5">
        <v>1544.8803165954205</v>
      </c>
      <c r="R79" s="5">
        <v>1404.7351030569262</v>
      </c>
    </row>
    <row r="80" spans="1:18" ht="11.25" customHeight="1" x14ac:dyDescent="0.25">
      <c r="A80" s="58" t="s">
        <v>133</v>
      </c>
      <c r="B80" s="47">
        <v>7200</v>
      </c>
      <c r="C80" s="5">
        <v>65.587083213910418</v>
      </c>
      <c r="D80" s="5">
        <v>85.600239999999985</v>
      </c>
      <c r="E80" s="5">
        <v>95.599920000000012</v>
      </c>
      <c r="F80" s="5">
        <v>107</v>
      </c>
      <c r="G80" s="5">
        <v>116.99983</v>
      </c>
      <c r="H80" s="5">
        <v>106.38188635117487</v>
      </c>
      <c r="I80" s="5">
        <v>95.599760000000003</v>
      </c>
      <c r="J80" s="5">
        <v>98.800380000000018</v>
      </c>
      <c r="K80" s="5">
        <v>116.40031999999999</v>
      </c>
      <c r="L80" s="5">
        <v>144.6</v>
      </c>
      <c r="M80" s="5">
        <v>146.14989986873229</v>
      </c>
      <c r="N80" s="5">
        <v>144.50176745963503</v>
      </c>
      <c r="O80" s="5">
        <v>183.86329902334191</v>
      </c>
      <c r="P80" s="5">
        <v>209.18123626636071</v>
      </c>
      <c r="Q80" s="5">
        <v>235.07195887491559</v>
      </c>
      <c r="R80" s="5">
        <v>238.70233299211816</v>
      </c>
    </row>
    <row r="81" spans="1:18" ht="11.25" customHeight="1" x14ac:dyDescent="0.25">
      <c r="A81" s="48" t="s">
        <v>132</v>
      </c>
      <c r="B81" s="49" t="s">
        <v>131</v>
      </c>
      <c r="C81" s="4">
        <v>41.51141683385881</v>
      </c>
      <c r="D81" s="4">
        <v>53.800149999999995</v>
      </c>
      <c r="E81" s="4">
        <v>64.138339999999999</v>
      </c>
      <c r="F81" s="4">
        <v>63.8</v>
      </c>
      <c r="G81" s="4">
        <v>66.499870000000001</v>
      </c>
      <c r="H81" s="4">
        <v>55.292793336646469</v>
      </c>
      <c r="I81" s="4">
        <v>52.499880000000005</v>
      </c>
      <c r="J81" s="4">
        <v>46.800190000000001</v>
      </c>
      <c r="K81" s="4">
        <v>47.900119999999994</v>
      </c>
      <c r="L81" s="4">
        <v>45.369609999999994</v>
      </c>
      <c r="M81" s="4">
        <v>42.610136216480491</v>
      </c>
      <c r="N81" s="4">
        <v>43.111684341263015</v>
      </c>
      <c r="O81" s="4">
        <v>65.467576785959409</v>
      </c>
      <c r="P81" s="4">
        <v>50.635330085029096</v>
      </c>
      <c r="Q81" s="4">
        <v>52.999878967305804</v>
      </c>
      <c r="R81" s="4">
        <v>42.801138286459903</v>
      </c>
    </row>
    <row r="82" spans="1:18" ht="11.25" customHeight="1" x14ac:dyDescent="0.25">
      <c r="A82" s="48" t="s">
        <v>130</v>
      </c>
      <c r="B82" s="49" t="s">
        <v>129</v>
      </c>
      <c r="C82" s="4">
        <v>24.075666380051601</v>
      </c>
      <c r="D82" s="4">
        <v>31.800090000000001</v>
      </c>
      <c r="E82" s="4">
        <v>31.461580000000001</v>
      </c>
      <c r="F82" s="4">
        <v>43.2</v>
      </c>
      <c r="G82" s="4">
        <v>50.499960000000002</v>
      </c>
      <c r="H82" s="4">
        <v>51.089093014528395</v>
      </c>
      <c r="I82" s="4">
        <v>43.099879999999999</v>
      </c>
      <c r="J82" s="4">
        <v>52.000190000000003</v>
      </c>
      <c r="K82" s="4">
        <v>68.500200000000007</v>
      </c>
      <c r="L82" s="4">
        <v>99.23039</v>
      </c>
      <c r="M82" s="4">
        <v>103.53976365225178</v>
      </c>
      <c r="N82" s="4">
        <v>101.390083118372</v>
      </c>
      <c r="O82" s="4">
        <v>118.3957222373825</v>
      </c>
      <c r="P82" s="4">
        <v>158.54590618133162</v>
      </c>
      <c r="Q82" s="4">
        <v>182.07207990760978</v>
      </c>
      <c r="R82" s="4">
        <v>195.90119470565824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312</v>
      </c>
      <c r="B1" s="42" t="s">
        <v>311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28347.926817617299</v>
      </c>
      <c r="D2" s="45">
        <v>28919.899999999998</v>
      </c>
      <c r="E2" s="45">
        <v>31178.7</v>
      </c>
      <c r="F2" s="45">
        <v>33528.6</v>
      </c>
      <c r="G2" s="45">
        <v>33017.800000000003</v>
      </c>
      <c r="H2" s="45">
        <v>29379.979936944699</v>
      </c>
      <c r="I2" s="45">
        <v>33543.9</v>
      </c>
      <c r="J2" s="45">
        <v>33553.899999999994</v>
      </c>
      <c r="K2" s="45">
        <v>32612.5</v>
      </c>
      <c r="L2" s="45">
        <v>32351.1</v>
      </c>
      <c r="M2" s="45">
        <v>33542.204069934116</v>
      </c>
      <c r="N2" s="45">
        <v>32862.114263876909</v>
      </c>
      <c r="O2" s="45">
        <v>31249.283462310097</v>
      </c>
      <c r="P2" s="45">
        <v>32560.857934460699</v>
      </c>
      <c r="Q2" s="45">
        <v>30991.640393618007</v>
      </c>
      <c r="R2" s="45">
        <v>28478.336677175896</v>
      </c>
    </row>
    <row r="3" spans="1:18" ht="11.25" customHeight="1" x14ac:dyDescent="0.25">
      <c r="A3" s="46" t="s">
        <v>286</v>
      </c>
      <c r="B3" s="47" t="s">
        <v>285</v>
      </c>
      <c r="C3" s="5">
        <v>4739.5863189070478</v>
      </c>
      <c r="D3" s="5">
        <v>5794.5251800000005</v>
      </c>
      <c r="E3" s="5">
        <v>6394.9001199999975</v>
      </c>
      <c r="F3" s="5">
        <v>8016.1</v>
      </c>
      <c r="G3" s="5">
        <v>7259.1</v>
      </c>
      <c r="H3" s="5">
        <v>4611.0108530999169</v>
      </c>
      <c r="I3" s="5">
        <v>7241.6737499999999</v>
      </c>
      <c r="J3" s="5">
        <v>6857.2249500000007</v>
      </c>
      <c r="K3" s="5">
        <v>5218.8195999999989</v>
      </c>
      <c r="L3" s="5">
        <v>5276.0999999999949</v>
      </c>
      <c r="M3" s="5">
        <v>6665.2632403089156</v>
      </c>
      <c r="N3" s="5">
        <v>5439.7869494602055</v>
      </c>
      <c r="O3" s="5">
        <v>4509.8080415408795</v>
      </c>
      <c r="P3" s="5">
        <v>5150.5445686443027</v>
      </c>
      <c r="Q3" s="5">
        <v>4598.2328995115358</v>
      </c>
      <c r="R3" s="5">
        <v>3941.8129437978014</v>
      </c>
    </row>
    <row r="4" spans="1:18" ht="11.25" customHeight="1" x14ac:dyDescent="0.25">
      <c r="A4" s="48" t="s">
        <v>284</v>
      </c>
      <c r="B4" s="49" t="s">
        <v>283</v>
      </c>
      <c r="C4" s="4">
        <v>3555.7406664214732</v>
      </c>
      <c r="D4" s="4">
        <v>4030.6479600000002</v>
      </c>
      <c r="E4" s="4">
        <v>4484.0000799999989</v>
      </c>
      <c r="F4" s="4">
        <v>5887.5000000000018</v>
      </c>
      <c r="G4" s="4">
        <v>5335.9264900000007</v>
      </c>
      <c r="H4" s="4">
        <v>3183.581091505222</v>
      </c>
      <c r="I4" s="4">
        <v>5288.3808299999982</v>
      </c>
      <c r="J4" s="4">
        <v>4692.5170700000008</v>
      </c>
      <c r="K4" s="4">
        <v>3515.9132399999994</v>
      </c>
      <c r="L4" s="4">
        <v>3734.9999999999945</v>
      </c>
      <c r="M4" s="4">
        <v>4625.2143295130863</v>
      </c>
      <c r="N4" s="4">
        <v>3658.1876373363889</v>
      </c>
      <c r="O4" s="4">
        <v>3166.4386372998792</v>
      </c>
      <c r="P4" s="4">
        <v>3988.4159740135638</v>
      </c>
      <c r="Q4" s="4">
        <v>3373.4864297309027</v>
      </c>
      <c r="R4" s="4">
        <v>2782.4393360317326</v>
      </c>
    </row>
    <row r="5" spans="1:18" ht="11.25" customHeight="1" x14ac:dyDescent="0.25">
      <c r="A5" s="50" t="s">
        <v>282</v>
      </c>
      <c r="B5" s="51" t="s">
        <v>281</v>
      </c>
      <c r="C5" s="7">
        <v>3063.7395245764128</v>
      </c>
      <c r="D5" s="7">
        <v>3572.3538700000004</v>
      </c>
      <c r="E5" s="7">
        <v>4008.6000699999986</v>
      </c>
      <c r="F5" s="7">
        <v>5387.2000000000016</v>
      </c>
      <c r="G5" s="7">
        <v>4823.4335500000007</v>
      </c>
      <c r="H5" s="7">
        <v>2675.5112519924342</v>
      </c>
      <c r="I5" s="7">
        <v>4762.9827299999979</v>
      </c>
      <c r="J5" s="7">
        <v>4156.2151200000008</v>
      </c>
      <c r="K5" s="7">
        <v>3008.8113299999991</v>
      </c>
      <c r="L5" s="7">
        <v>3416.499999999995</v>
      </c>
      <c r="M5" s="7">
        <v>4188.5096793428438</v>
      </c>
      <c r="N5" s="7">
        <v>3227.5484857170136</v>
      </c>
      <c r="O5" s="7">
        <v>2786.6962490547685</v>
      </c>
      <c r="P5" s="7">
        <v>3521.2572847998454</v>
      </c>
      <c r="Q5" s="7">
        <v>2886.7453757137828</v>
      </c>
      <c r="R5" s="7">
        <v>2271.3366427912515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0.66876851055699005</v>
      </c>
      <c r="Q6" s="6">
        <v>1.9824087287606744</v>
      </c>
      <c r="R6" s="6">
        <v>1.9824068198963687</v>
      </c>
    </row>
    <row r="7" spans="1:18" ht="11.25" customHeight="1" x14ac:dyDescent="0.25">
      <c r="A7" s="52" t="s">
        <v>278</v>
      </c>
      <c r="B7" s="53" t="s">
        <v>277</v>
      </c>
      <c r="C7" s="6">
        <v>898.56667592373469</v>
      </c>
      <c r="D7" s="6">
        <v>904.1883200000002</v>
      </c>
      <c r="E7" s="6">
        <v>918.90000999999847</v>
      </c>
      <c r="F7" s="6">
        <v>896.50000000000182</v>
      </c>
      <c r="G7" s="6">
        <v>892.28770000000077</v>
      </c>
      <c r="H7" s="6">
        <v>892.96761422830969</v>
      </c>
      <c r="I7" s="6">
        <v>867.79684999999881</v>
      </c>
      <c r="J7" s="6">
        <v>868.50316000000021</v>
      </c>
      <c r="K7" s="6">
        <v>864.30324999999903</v>
      </c>
      <c r="L7" s="6">
        <v>748.09999999999491</v>
      </c>
      <c r="M7" s="6">
        <v>836.29274890947727</v>
      </c>
      <c r="N7" s="6">
        <v>850.29139199388601</v>
      </c>
      <c r="O7" s="6">
        <v>861.47232273882901</v>
      </c>
      <c r="P7" s="6">
        <v>857.98222986529095</v>
      </c>
      <c r="Q7" s="6">
        <v>867.07691662905381</v>
      </c>
      <c r="R7" s="6">
        <v>856.56693713179925</v>
      </c>
    </row>
    <row r="8" spans="1:18" ht="11.25" customHeight="1" x14ac:dyDescent="0.25">
      <c r="A8" s="52" t="s">
        <v>276</v>
      </c>
      <c r="B8" s="53" t="s">
        <v>275</v>
      </c>
      <c r="C8" s="6">
        <v>2165.1728486526781</v>
      </c>
      <c r="D8" s="6">
        <v>2668.1655500000002</v>
      </c>
      <c r="E8" s="6">
        <v>3089.7000600000001</v>
      </c>
      <c r="F8" s="6">
        <v>4490.7</v>
      </c>
      <c r="G8" s="6">
        <v>3931.1458499999999</v>
      </c>
      <c r="H8" s="6">
        <v>1782.5436377641245</v>
      </c>
      <c r="I8" s="6">
        <v>3895.1858799999995</v>
      </c>
      <c r="J8" s="6">
        <v>3287.7119600000001</v>
      </c>
      <c r="K8" s="6">
        <v>2144.5080800000001</v>
      </c>
      <c r="L8" s="6">
        <v>2668.4</v>
      </c>
      <c r="M8" s="6">
        <v>3352.216930433367</v>
      </c>
      <c r="N8" s="6">
        <v>2377.2570937231276</v>
      </c>
      <c r="O8" s="6">
        <v>1925.2239263159395</v>
      </c>
      <c r="P8" s="6">
        <v>2662.6062864239975</v>
      </c>
      <c r="Q8" s="6">
        <v>2017.6860503559683</v>
      </c>
      <c r="R8" s="6">
        <v>1412.7872988395559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491.09352286403623</v>
      </c>
      <c r="D11" s="7">
        <v>456.49410999999998</v>
      </c>
      <c r="E11" s="7">
        <v>474.50000999999997</v>
      </c>
      <c r="F11" s="7">
        <v>499.4</v>
      </c>
      <c r="G11" s="7">
        <v>511.59294999999997</v>
      </c>
      <c r="H11" s="7">
        <v>507.16223073592266</v>
      </c>
      <c r="I11" s="7">
        <v>524.49810000000002</v>
      </c>
      <c r="J11" s="7">
        <v>533.60194000000001</v>
      </c>
      <c r="K11" s="7">
        <v>504.40190000000001</v>
      </c>
      <c r="L11" s="7">
        <v>313.10000000000002</v>
      </c>
      <c r="M11" s="7">
        <v>433.09808693595454</v>
      </c>
      <c r="N11" s="7">
        <v>429.73153721219052</v>
      </c>
      <c r="O11" s="7">
        <v>379.74238824511076</v>
      </c>
      <c r="P11" s="7">
        <v>467.15868921371879</v>
      </c>
      <c r="Q11" s="7">
        <v>486.74105401711978</v>
      </c>
      <c r="R11" s="7">
        <v>511.10269324048136</v>
      </c>
    </row>
    <row r="12" spans="1:18" ht="11.25" customHeight="1" x14ac:dyDescent="0.25">
      <c r="A12" s="52" t="s">
        <v>268</v>
      </c>
      <c r="B12" s="53" t="s">
        <v>267</v>
      </c>
      <c r="C12" s="6">
        <v>491.09352286403623</v>
      </c>
      <c r="D12" s="6">
        <v>456.49410999999998</v>
      </c>
      <c r="E12" s="6">
        <v>474.50000999999997</v>
      </c>
      <c r="F12" s="6">
        <v>499.4</v>
      </c>
      <c r="G12" s="6">
        <v>511.59294999999997</v>
      </c>
      <c r="H12" s="6">
        <v>507.16223073592266</v>
      </c>
      <c r="I12" s="6">
        <v>524.49810000000002</v>
      </c>
      <c r="J12" s="6">
        <v>533.60194000000001</v>
      </c>
      <c r="K12" s="6">
        <v>504.40190000000001</v>
      </c>
      <c r="L12" s="6">
        <v>313.10000000000002</v>
      </c>
      <c r="M12" s="6">
        <v>433.09808693595454</v>
      </c>
      <c r="N12" s="6">
        <v>429.73153721219052</v>
      </c>
      <c r="O12" s="6">
        <v>379.74238824511076</v>
      </c>
      <c r="P12" s="6">
        <v>467.15868921371879</v>
      </c>
      <c r="Q12" s="6">
        <v>486.74105401711978</v>
      </c>
      <c r="R12" s="6">
        <v>511.10269324048136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0.90761898102394334</v>
      </c>
      <c r="D14" s="7">
        <v>1.7999799999999999</v>
      </c>
      <c r="E14" s="7">
        <v>0.9</v>
      </c>
      <c r="F14" s="7">
        <v>0.9</v>
      </c>
      <c r="G14" s="7">
        <v>0.89998999999999996</v>
      </c>
      <c r="H14" s="7">
        <v>0.90760877686563812</v>
      </c>
      <c r="I14" s="7">
        <v>0.9</v>
      </c>
      <c r="J14" s="7">
        <v>2.7000099999999998</v>
      </c>
      <c r="K14" s="7">
        <v>2.7000099999999998</v>
      </c>
      <c r="L14" s="7">
        <v>5.4</v>
      </c>
      <c r="M14" s="7">
        <v>3.6065632342871679</v>
      </c>
      <c r="N14" s="7">
        <v>0.90761440718447917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1183.8456524855746</v>
      </c>
      <c r="D15" s="4">
        <v>1763.8772200000001</v>
      </c>
      <c r="E15" s="4">
        <v>1910.90004</v>
      </c>
      <c r="F15" s="4">
        <v>2128.5999999999995</v>
      </c>
      <c r="G15" s="4">
        <v>1923.1735100000001</v>
      </c>
      <c r="H15" s="4">
        <v>1427.4297615946944</v>
      </c>
      <c r="I15" s="4">
        <v>1953.2929200000001</v>
      </c>
      <c r="J15" s="4">
        <v>2164.7078799999999</v>
      </c>
      <c r="K15" s="4">
        <v>1702.9063600000002</v>
      </c>
      <c r="L15" s="4">
        <v>1541.1</v>
      </c>
      <c r="M15" s="4">
        <v>2040.0489107958301</v>
      </c>
      <c r="N15" s="4">
        <v>1781.5993121238175</v>
      </c>
      <c r="O15" s="4">
        <v>1343.3694042410011</v>
      </c>
      <c r="P15" s="4">
        <v>1162.1285946307389</v>
      </c>
      <c r="Q15" s="4">
        <v>1224.7464697806322</v>
      </c>
      <c r="R15" s="4">
        <v>1159.3736077660694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1183.8456524855746</v>
      </c>
      <c r="D17" s="7">
        <v>1763.8772200000001</v>
      </c>
      <c r="E17" s="7">
        <v>1910.90004</v>
      </c>
      <c r="F17" s="7">
        <v>2128.5999999999995</v>
      </c>
      <c r="G17" s="7">
        <v>1923.1735100000001</v>
      </c>
      <c r="H17" s="7">
        <v>1427.4297615946944</v>
      </c>
      <c r="I17" s="7">
        <v>1953.2929200000001</v>
      </c>
      <c r="J17" s="7">
        <v>2164.7078799999999</v>
      </c>
      <c r="K17" s="7">
        <v>1687.10636</v>
      </c>
      <c r="L17" s="7">
        <v>1526.8</v>
      </c>
      <c r="M17" s="7">
        <v>2029.0620294198559</v>
      </c>
      <c r="N17" s="7">
        <v>1759.6254896340881</v>
      </c>
      <c r="O17" s="7">
        <v>1329.9940340298615</v>
      </c>
      <c r="P17" s="7">
        <v>1153.5301423521491</v>
      </c>
      <c r="Q17" s="7">
        <v>1220.4472436413371</v>
      </c>
      <c r="R17" s="7">
        <v>1155.0744122530414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15.8</v>
      </c>
      <c r="L19" s="7">
        <v>14.3</v>
      </c>
      <c r="M19" s="7">
        <v>10.986881375974137</v>
      </c>
      <c r="N19" s="7">
        <v>21.973822489729599</v>
      </c>
      <c r="O19" s="7">
        <v>13.375370211139812</v>
      </c>
      <c r="P19" s="7">
        <v>8.5984522785898569</v>
      </c>
      <c r="Q19" s="7">
        <v>4.2992261392949302</v>
      </c>
      <c r="R19" s="7">
        <v>4.2991955130280211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13265.238368204837</v>
      </c>
      <c r="D21" s="5">
        <v>12437.654039999998</v>
      </c>
      <c r="E21" s="5">
        <v>13795.900260000002</v>
      </c>
      <c r="F21" s="5">
        <v>13768.7</v>
      </c>
      <c r="G21" s="5">
        <v>13986.6</v>
      </c>
      <c r="H21" s="5">
        <v>13247.120290000046</v>
      </c>
      <c r="I21" s="5">
        <v>14377.6479</v>
      </c>
      <c r="J21" s="5">
        <v>15187.85529</v>
      </c>
      <c r="K21" s="5">
        <v>15555.458420000001</v>
      </c>
      <c r="L21" s="5">
        <v>15674.400000000001</v>
      </c>
      <c r="M21" s="5">
        <v>14677.427425742721</v>
      </c>
      <c r="N21" s="5">
        <v>15484.928823922781</v>
      </c>
      <c r="O21" s="5">
        <v>14962.090758218923</v>
      </c>
      <c r="P21" s="5">
        <v>15378.140823540682</v>
      </c>
      <c r="Q21" s="5">
        <v>14722.518577166928</v>
      </c>
      <c r="R21" s="5">
        <v>13243.202680074302</v>
      </c>
    </row>
    <row r="22" spans="1:18" ht="11.25" customHeight="1" x14ac:dyDescent="0.25">
      <c r="A22" s="48" t="s">
        <v>249</v>
      </c>
      <c r="B22" s="49" t="s">
        <v>248</v>
      </c>
      <c r="C22" s="4">
        <v>12881.986242476358</v>
      </c>
      <c r="D22" s="4">
        <v>11978.856659999998</v>
      </c>
      <c r="E22" s="4">
        <v>13264.905480000001</v>
      </c>
      <c r="F22" s="4">
        <v>13249.005070000001</v>
      </c>
      <c r="G22" s="4">
        <v>13562.894</v>
      </c>
      <c r="H22" s="4">
        <v>12876.096786978816</v>
      </c>
      <c r="I22" s="4">
        <v>13953.34943</v>
      </c>
      <c r="J22" s="4">
        <v>14750.853709999999</v>
      </c>
      <c r="K22" s="4">
        <v>15187.75704</v>
      </c>
      <c r="L22" s="4">
        <v>15239.7</v>
      </c>
      <c r="M22" s="4">
        <v>14265.13128241129</v>
      </c>
      <c r="N22" s="4">
        <v>15166.188974873388</v>
      </c>
      <c r="O22" s="4">
        <v>14647.960727310438</v>
      </c>
      <c r="P22" s="4">
        <v>15173.378236361928</v>
      </c>
      <c r="Q22" s="4">
        <v>14530.749391007754</v>
      </c>
      <c r="R22" s="4">
        <v>13043.790453240352</v>
      </c>
    </row>
    <row r="23" spans="1:18" ht="11.25" customHeight="1" x14ac:dyDescent="0.25">
      <c r="A23" s="50" t="s">
        <v>247</v>
      </c>
      <c r="B23" s="51" t="s">
        <v>246</v>
      </c>
      <c r="C23" s="7">
        <v>11398.920416547244</v>
      </c>
      <c r="D23" s="7">
        <v>10773.861019999998</v>
      </c>
      <c r="E23" s="7">
        <v>12057.91408</v>
      </c>
      <c r="F23" s="7">
        <v>12111.013220000001</v>
      </c>
      <c r="G23" s="7">
        <v>11902.170239999999</v>
      </c>
      <c r="H23" s="7">
        <v>10972.804006724495</v>
      </c>
      <c r="I23" s="7">
        <v>11696.757600000001</v>
      </c>
      <c r="J23" s="7">
        <v>12148.14423</v>
      </c>
      <c r="K23" s="7">
        <v>12319.046270000001</v>
      </c>
      <c r="L23" s="7">
        <v>11978.1</v>
      </c>
      <c r="M23" s="7">
        <v>11208.665469073523</v>
      </c>
      <c r="N23" s="7">
        <v>12017.364096684802</v>
      </c>
      <c r="O23" s="7">
        <v>11812.812998531614</v>
      </c>
      <c r="P23" s="7">
        <v>12370.688831565896</v>
      </c>
      <c r="Q23" s="7">
        <v>12038.681469040399</v>
      </c>
      <c r="R23" s="7">
        <v>10780.130877460291</v>
      </c>
    </row>
    <row r="24" spans="1:18" ht="11.25" customHeight="1" x14ac:dyDescent="0.25">
      <c r="A24" s="52" t="s">
        <v>245</v>
      </c>
      <c r="B24" s="53" t="s">
        <v>244</v>
      </c>
      <c r="C24" s="6">
        <v>10593.914206553929</v>
      </c>
      <c r="D24" s="6">
        <v>9693.5649299999986</v>
      </c>
      <c r="E24" s="6">
        <v>10976.521790000001</v>
      </c>
      <c r="F24" s="6">
        <v>10958.121480000002</v>
      </c>
      <c r="G24" s="6">
        <v>10787.15429</v>
      </c>
      <c r="H24" s="6">
        <v>9888.2517138061048</v>
      </c>
      <c r="I24" s="6">
        <v>10166.663140000001</v>
      </c>
      <c r="J24" s="6">
        <v>10830.23943</v>
      </c>
      <c r="K24" s="6">
        <v>11180.942000000001</v>
      </c>
      <c r="L24" s="6">
        <v>10912.5</v>
      </c>
      <c r="M24" s="6">
        <v>10483.528699780147</v>
      </c>
      <c r="N24" s="6">
        <v>11239.681857265676</v>
      </c>
      <c r="O24" s="6">
        <v>10905.867626446987</v>
      </c>
      <c r="P24" s="6">
        <v>11550.969714340328</v>
      </c>
      <c r="Q24" s="6">
        <v>11353.48101910462</v>
      </c>
      <c r="R24" s="6">
        <v>9976.1764451653107</v>
      </c>
    </row>
    <row r="25" spans="1:18" ht="11.25" customHeight="1" x14ac:dyDescent="0.25">
      <c r="A25" s="52" t="s">
        <v>243</v>
      </c>
      <c r="B25" s="53" t="s">
        <v>242</v>
      </c>
      <c r="C25" s="6">
        <v>805.00620999331409</v>
      </c>
      <c r="D25" s="6">
        <v>1080.29609</v>
      </c>
      <c r="E25" s="6">
        <v>1081.39229</v>
      </c>
      <c r="F25" s="6">
        <v>1152.89174</v>
      </c>
      <c r="G25" s="6">
        <v>1115.01595</v>
      </c>
      <c r="H25" s="6">
        <v>1084.5522929183896</v>
      </c>
      <c r="I25" s="6">
        <v>1530.09446</v>
      </c>
      <c r="J25" s="6">
        <v>1317.9048</v>
      </c>
      <c r="K25" s="6">
        <v>1138.10427</v>
      </c>
      <c r="L25" s="6">
        <v>1065.5999999999999</v>
      </c>
      <c r="M25" s="6">
        <v>725.13676929337544</v>
      </c>
      <c r="N25" s="6">
        <v>777.68223941912595</v>
      </c>
      <c r="O25" s="6">
        <v>906.94537208462714</v>
      </c>
      <c r="P25" s="6">
        <v>819.71911722556774</v>
      </c>
      <c r="Q25" s="6">
        <v>685.2004499357796</v>
      </c>
      <c r="R25" s="6">
        <v>803.95443229498005</v>
      </c>
    </row>
    <row r="26" spans="1:18" ht="11.25" customHeight="1" x14ac:dyDescent="0.25">
      <c r="A26" s="50" t="s">
        <v>241</v>
      </c>
      <c r="B26" s="51" t="s">
        <v>240</v>
      </c>
      <c r="C26" s="7">
        <v>1483.065825929114</v>
      </c>
      <c r="D26" s="7">
        <v>1204.9956399999999</v>
      </c>
      <c r="E26" s="7">
        <v>1206.9914000000001</v>
      </c>
      <c r="F26" s="7">
        <v>1137.9918500000001</v>
      </c>
      <c r="G26" s="7">
        <v>1660.7237599999999</v>
      </c>
      <c r="H26" s="7">
        <v>1903.2927802543213</v>
      </c>
      <c r="I26" s="7">
        <v>2256.5918299999998</v>
      </c>
      <c r="J26" s="7">
        <v>2602.70948</v>
      </c>
      <c r="K26" s="7">
        <v>2868.7107699999997</v>
      </c>
      <c r="L26" s="7">
        <v>3261.6</v>
      </c>
      <c r="M26" s="7">
        <v>3056.4658133377679</v>
      </c>
      <c r="N26" s="7">
        <v>3148.8248781885864</v>
      </c>
      <c r="O26" s="7">
        <v>2835.1477287788239</v>
      </c>
      <c r="P26" s="7">
        <v>2802.6894047960327</v>
      </c>
      <c r="Q26" s="7">
        <v>2492.0679219673539</v>
      </c>
      <c r="R26" s="7">
        <v>2263.6595757800605</v>
      </c>
    </row>
    <row r="27" spans="1:18" ht="11.25" customHeight="1" x14ac:dyDescent="0.25">
      <c r="A27" s="52" t="s">
        <v>239</v>
      </c>
      <c r="B27" s="53" t="s">
        <v>238</v>
      </c>
      <c r="C27" s="6">
        <v>1237.4128212477333</v>
      </c>
      <c r="D27" s="6">
        <v>978.59645999999998</v>
      </c>
      <c r="E27" s="6">
        <v>993.79291999999998</v>
      </c>
      <c r="F27" s="6">
        <v>921.6934</v>
      </c>
      <c r="G27" s="6">
        <v>1416.1202599999999</v>
      </c>
      <c r="H27" s="6">
        <v>1658.6666222189488</v>
      </c>
      <c r="I27" s="6">
        <v>1956.0929100000001</v>
      </c>
      <c r="J27" s="6">
        <v>2288.0083300000001</v>
      </c>
      <c r="K27" s="6">
        <v>2592.6097399999999</v>
      </c>
      <c r="L27" s="6">
        <v>2963.1</v>
      </c>
      <c r="M27" s="6">
        <v>2775.2722960488713</v>
      </c>
      <c r="N27" s="6">
        <v>2923.4737747205436</v>
      </c>
      <c r="O27" s="6">
        <v>2624.0080182229381</v>
      </c>
      <c r="P27" s="6">
        <v>2097.1863953377347</v>
      </c>
      <c r="Q27" s="6">
        <v>1809.9246965711648</v>
      </c>
      <c r="R27" s="6">
        <v>1561.2145415021237</v>
      </c>
    </row>
    <row r="28" spans="1:18" ht="11.25" customHeight="1" x14ac:dyDescent="0.25">
      <c r="A28" s="52" t="s">
        <v>237</v>
      </c>
      <c r="B28" s="53" t="s">
        <v>236</v>
      </c>
      <c r="C28" s="6">
        <v>225.35110346804339</v>
      </c>
      <c r="D28" s="6">
        <v>206.09925000000001</v>
      </c>
      <c r="E28" s="6">
        <v>187.79866000000001</v>
      </c>
      <c r="F28" s="6">
        <v>185.79866999999999</v>
      </c>
      <c r="G28" s="6">
        <v>211.10301999999999</v>
      </c>
      <c r="H28" s="6">
        <v>215.20032063060981</v>
      </c>
      <c r="I28" s="6">
        <v>246.69910999999999</v>
      </c>
      <c r="J28" s="6">
        <v>155.30056999999999</v>
      </c>
      <c r="K28" s="6">
        <v>73.100269999999995</v>
      </c>
      <c r="L28" s="6">
        <v>85.3</v>
      </c>
      <c r="M28" s="6">
        <v>68.023370189312601</v>
      </c>
      <c r="N28" s="6">
        <v>30.452851820005662</v>
      </c>
      <c r="O28" s="6">
        <v>12.181137147454963</v>
      </c>
      <c r="P28" s="6">
        <v>466.94372790675516</v>
      </c>
      <c r="Q28" s="6">
        <v>500.42944182426271</v>
      </c>
      <c r="R28" s="6">
        <v>489.27529844214666</v>
      </c>
    </row>
    <row r="29" spans="1:18" ht="11.25" customHeight="1" x14ac:dyDescent="0.25">
      <c r="A29" s="56" t="s">
        <v>235</v>
      </c>
      <c r="B29" s="53" t="s">
        <v>234</v>
      </c>
      <c r="C29" s="6">
        <v>20.301901213337327</v>
      </c>
      <c r="D29" s="6">
        <v>20.29993</v>
      </c>
      <c r="E29" s="6">
        <v>25.399819999999998</v>
      </c>
      <c r="F29" s="6">
        <v>30.499780000000001</v>
      </c>
      <c r="G29" s="6">
        <v>33.500480000000003</v>
      </c>
      <c r="H29" s="6">
        <v>29.425837404762611</v>
      </c>
      <c r="I29" s="6">
        <v>53.799810000000001</v>
      </c>
      <c r="J29" s="6">
        <v>159.40057999999999</v>
      </c>
      <c r="K29" s="6">
        <v>203.00076000000001</v>
      </c>
      <c r="L29" s="6">
        <v>213.2</v>
      </c>
      <c r="M29" s="6">
        <v>213.17014709958394</v>
      </c>
      <c r="N29" s="6">
        <v>194.89825164803673</v>
      </c>
      <c r="O29" s="6">
        <v>198.95857340843085</v>
      </c>
      <c r="P29" s="6">
        <v>238.55928155154308</v>
      </c>
      <c r="Q29" s="6">
        <v>181.71378357192611</v>
      </c>
      <c r="R29" s="6">
        <v>213.16973583579011</v>
      </c>
    </row>
    <row r="30" spans="1:18" ht="11.25" customHeight="1" x14ac:dyDescent="0.25">
      <c r="A30" s="48" t="s">
        <v>233</v>
      </c>
      <c r="B30" s="49" t="s">
        <v>232</v>
      </c>
      <c r="C30" s="4">
        <v>383.25212572847954</v>
      </c>
      <c r="D30" s="4">
        <v>458.79738000000003</v>
      </c>
      <c r="E30" s="4">
        <v>530.99477999999999</v>
      </c>
      <c r="F30" s="4">
        <v>519.69493</v>
      </c>
      <c r="G30" s="4">
        <v>423.70599999999996</v>
      </c>
      <c r="H30" s="4">
        <v>371.02350302122903</v>
      </c>
      <c r="I30" s="4">
        <v>424.29846999999995</v>
      </c>
      <c r="J30" s="4">
        <v>437.00157999999999</v>
      </c>
      <c r="K30" s="4">
        <v>367.70137999999997</v>
      </c>
      <c r="L30" s="4">
        <v>434.7000000000001</v>
      </c>
      <c r="M30" s="4">
        <v>412.29614333143036</v>
      </c>
      <c r="N30" s="4">
        <v>318.73984904939277</v>
      </c>
      <c r="O30" s="4">
        <v>314.13003090848514</v>
      </c>
      <c r="P30" s="4">
        <v>204.76258717875265</v>
      </c>
      <c r="Q30" s="4">
        <v>191.76918615917347</v>
      </c>
      <c r="R30" s="4">
        <v>199.41222683395085</v>
      </c>
    </row>
    <row r="31" spans="1:18" ht="11.25" customHeight="1" x14ac:dyDescent="0.25">
      <c r="A31" s="50" t="s">
        <v>231</v>
      </c>
      <c r="B31" s="51" t="s">
        <v>230</v>
      </c>
      <c r="C31" s="7">
        <v>6.5682621572561395</v>
      </c>
      <c r="D31" s="7">
        <v>9.1990099999999995</v>
      </c>
      <c r="E31" s="7">
        <v>18.398430000000001</v>
      </c>
      <c r="F31" s="7">
        <v>15.798539999999999</v>
      </c>
      <c r="G31" s="7">
        <v>3.9</v>
      </c>
      <c r="H31" s="7">
        <v>2.6273048629024598</v>
      </c>
      <c r="I31" s="7">
        <v>0</v>
      </c>
      <c r="J31" s="7">
        <v>2.6</v>
      </c>
      <c r="K31" s="7">
        <v>1.3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6.5682621572561395</v>
      </c>
      <c r="D32" s="6">
        <v>9.1990099999999995</v>
      </c>
      <c r="E32" s="6">
        <v>18.398430000000001</v>
      </c>
      <c r="F32" s="6">
        <v>15.798539999999999</v>
      </c>
      <c r="G32" s="6">
        <v>3.9</v>
      </c>
      <c r="H32" s="6">
        <v>2.6273048629024598</v>
      </c>
      <c r="I32" s="6">
        <v>0</v>
      </c>
      <c r="J32" s="6">
        <v>2.6</v>
      </c>
      <c r="K32" s="6">
        <v>1.3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1.0986911244864801</v>
      </c>
      <c r="D34" s="7">
        <v>0</v>
      </c>
      <c r="E34" s="7">
        <v>0</v>
      </c>
      <c r="F34" s="7">
        <v>1.09999</v>
      </c>
      <c r="G34" s="7">
        <v>0</v>
      </c>
      <c r="H34" s="7">
        <v>0</v>
      </c>
      <c r="I34" s="7">
        <v>0</v>
      </c>
      <c r="J34" s="7">
        <v>1.1000000000000001</v>
      </c>
      <c r="K34" s="7">
        <v>0</v>
      </c>
      <c r="L34" s="7">
        <v>5.5</v>
      </c>
      <c r="M34" s="7">
        <v>0</v>
      </c>
      <c r="N34" s="7">
        <v>0</v>
      </c>
      <c r="O34" s="7">
        <v>2.1973816030703035</v>
      </c>
      <c r="P34" s="7">
        <v>1.0986911244864801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1.1000000000000001</v>
      </c>
      <c r="J42" s="7">
        <v>0</v>
      </c>
      <c r="K42" s="7">
        <v>1.1000000000000001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32.793541606955145</v>
      </c>
      <c r="D43" s="7">
        <v>35.89987</v>
      </c>
      <c r="E43" s="7">
        <v>36.899740000000001</v>
      </c>
      <c r="F43" s="7">
        <v>33.799759999999999</v>
      </c>
      <c r="G43" s="7">
        <v>24.500350000000001</v>
      </c>
      <c r="H43" s="7">
        <v>23.50245455055715</v>
      </c>
      <c r="I43" s="7">
        <v>29.599889999999998</v>
      </c>
      <c r="J43" s="7">
        <v>37.800139999999999</v>
      </c>
      <c r="K43" s="7">
        <v>20.400079999999999</v>
      </c>
      <c r="L43" s="7">
        <v>33.700000000000003</v>
      </c>
      <c r="M43" s="7">
        <v>23.502456554172628</v>
      </c>
      <c r="N43" s="7">
        <v>24.529473583643917</v>
      </c>
      <c r="O43" s="7">
        <v>36.782257268785585</v>
      </c>
      <c r="P43" s="7">
        <v>21.639438234451145</v>
      </c>
      <c r="Q43" s="7">
        <v>23.717374748543932</v>
      </c>
      <c r="R43" s="7">
        <v>23.717372289629051</v>
      </c>
    </row>
    <row r="44" spans="1:18" ht="11.25" customHeight="1" x14ac:dyDescent="0.25">
      <c r="A44" s="50" t="s">
        <v>205</v>
      </c>
      <c r="B44" s="51" t="s">
        <v>204</v>
      </c>
      <c r="C44" s="7">
        <v>341.07194038406385</v>
      </c>
      <c r="D44" s="7">
        <v>413.69850000000002</v>
      </c>
      <c r="E44" s="7">
        <v>474.79662000000002</v>
      </c>
      <c r="F44" s="7">
        <v>468.09665000000001</v>
      </c>
      <c r="G44" s="7">
        <v>393.60563000000002</v>
      </c>
      <c r="H44" s="7">
        <v>344.89374360776941</v>
      </c>
      <c r="I44" s="7">
        <v>392.69857999999999</v>
      </c>
      <c r="J44" s="7">
        <v>395.50144</v>
      </c>
      <c r="K44" s="7">
        <v>344.90129999999999</v>
      </c>
      <c r="L44" s="7">
        <v>395.50000000000006</v>
      </c>
      <c r="M44" s="7">
        <v>387.88607158512508</v>
      </c>
      <c r="N44" s="7">
        <v>293.30276105856439</v>
      </c>
      <c r="O44" s="7">
        <v>275.15039203662928</v>
      </c>
      <c r="P44" s="7">
        <v>174.83519633132738</v>
      </c>
      <c r="Q44" s="7">
        <v>159.54890565989271</v>
      </c>
      <c r="R44" s="7">
        <v>169.10271481427381</v>
      </c>
    </row>
    <row r="45" spans="1:18" ht="11.25" customHeight="1" x14ac:dyDescent="0.25">
      <c r="A45" s="50" t="s">
        <v>203</v>
      </c>
      <c r="B45" s="51" t="s">
        <v>202</v>
      </c>
      <c r="C45" s="7">
        <v>1.71969045571797</v>
      </c>
      <c r="D45" s="7">
        <v>0</v>
      </c>
      <c r="E45" s="7">
        <v>0.89998999999999996</v>
      </c>
      <c r="F45" s="7">
        <v>0.89998999999999996</v>
      </c>
      <c r="G45" s="7">
        <v>1.7000200000000001</v>
      </c>
      <c r="H45" s="7">
        <v>0</v>
      </c>
      <c r="I45" s="7">
        <v>0.9</v>
      </c>
      <c r="J45" s="7">
        <v>0</v>
      </c>
      <c r="K45" s="7">
        <v>0</v>
      </c>
      <c r="L45" s="7">
        <v>0</v>
      </c>
      <c r="M45" s="7">
        <v>0.90761519213267827</v>
      </c>
      <c r="N45" s="7">
        <v>0.90761440718448005</v>
      </c>
      <c r="O45" s="7">
        <v>0</v>
      </c>
      <c r="P45" s="7">
        <v>7.1892614884876398</v>
      </c>
      <c r="Q45" s="7">
        <v>8.5029057507368169</v>
      </c>
      <c r="R45" s="7">
        <v>6.5921397300479692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2.38845896627496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1.71969045571797</v>
      </c>
      <c r="D51" s="6">
        <v>0</v>
      </c>
      <c r="E51" s="6">
        <v>0.89998999999999996</v>
      </c>
      <c r="F51" s="6">
        <v>0.89998999999999996</v>
      </c>
      <c r="G51" s="6">
        <v>1.7000200000000001</v>
      </c>
      <c r="H51" s="6">
        <v>0</v>
      </c>
      <c r="I51" s="6">
        <v>0.9</v>
      </c>
      <c r="J51" s="6">
        <v>0</v>
      </c>
      <c r="K51" s="6">
        <v>0</v>
      </c>
      <c r="L51" s="6">
        <v>0</v>
      </c>
      <c r="M51" s="6">
        <v>0.90761519213267827</v>
      </c>
      <c r="N51" s="6">
        <v>0.90761440718448005</v>
      </c>
      <c r="O51" s="6">
        <v>0</v>
      </c>
      <c r="P51" s="6">
        <v>4.8008025222126802</v>
      </c>
      <c r="Q51" s="6">
        <v>8.5029057507368169</v>
      </c>
      <c r="R51" s="6">
        <v>6.5921397300479692</v>
      </c>
    </row>
    <row r="52" spans="1:18" ht="11.25" customHeight="1" x14ac:dyDescent="0.25">
      <c r="A52" s="46" t="s">
        <v>189</v>
      </c>
      <c r="B52" s="47" t="s">
        <v>188</v>
      </c>
      <c r="C52" s="5">
        <v>2457.7003917072766</v>
      </c>
      <c r="D52" s="5">
        <v>2717.51181</v>
      </c>
      <c r="E52" s="5">
        <v>2766.5000500000006</v>
      </c>
      <c r="F52" s="5">
        <v>3212</v>
      </c>
      <c r="G52" s="5">
        <v>3043.0000000000009</v>
      </c>
      <c r="H52" s="5">
        <v>2749.5433784700508</v>
      </c>
      <c r="I52" s="5">
        <v>2948.08932</v>
      </c>
      <c r="J52" s="5">
        <v>2709.9098599999998</v>
      </c>
      <c r="K52" s="5">
        <v>2890.0108500000006</v>
      </c>
      <c r="L52" s="5">
        <v>2610</v>
      </c>
      <c r="M52" s="5">
        <v>2905.992768326299</v>
      </c>
      <c r="N52" s="5">
        <v>2492.2136237699365</v>
      </c>
      <c r="O52" s="5">
        <v>2161.7662394372483</v>
      </c>
      <c r="P52" s="5">
        <v>2036.567306773668</v>
      </c>
      <c r="Q52" s="5">
        <v>1767.0280147500353</v>
      </c>
      <c r="R52" s="5">
        <v>1612.4469317954308</v>
      </c>
    </row>
    <row r="53" spans="1:18" ht="11.25" customHeight="1" x14ac:dyDescent="0.25">
      <c r="A53" s="48" t="s">
        <v>187</v>
      </c>
      <c r="B53" s="49" t="s">
        <v>186</v>
      </c>
      <c r="C53" s="4">
        <v>2274.8160886596033</v>
      </c>
      <c r="D53" s="4">
        <v>2543.5359500000004</v>
      </c>
      <c r="E53" s="4">
        <v>2606.8000500000003</v>
      </c>
      <c r="F53" s="4">
        <v>2985.1</v>
      </c>
      <c r="G53" s="4">
        <v>2830.4958900000011</v>
      </c>
      <c r="H53" s="4">
        <v>2530.3544991349982</v>
      </c>
      <c r="I53" s="4">
        <v>2703.7893199999999</v>
      </c>
      <c r="J53" s="4">
        <v>2476.7098600000004</v>
      </c>
      <c r="K53" s="4">
        <v>2657.7028300000006</v>
      </c>
      <c r="L53" s="4">
        <v>2453.62583</v>
      </c>
      <c r="M53" s="4">
        <v>2718.379316525401</v>
      </c>
      <c r="N53" s="4">
        <v>2305.4361326072353</v>
      </c>
      <c r="O53" s="4">
        <v>1994.8144098848143</v>
      </c>
      <c r="P53" s="4">
        <v>1873.5083683630523</v>
      </c>
      <c r="Q53" s="4">
        <v>1565.4882468100186</v>
      </c>
      <c r="R53" s="4">
        <v>1426.9830930641799</v>
      </c>
    </row>
    <row r="54" spans="1:18" ht="11.25" customHeight="1" x14ac:dyDescent="0.25">
      <c r="A54" s="48" t="s">
        <v>185</v>
      </c>
      <c r="B54" s="49" t="s">
        <v>184</v>
      </c>
      <c r="C54" s="4">
        <v>182.8843030476732</v>
      </c>
      <c r="D54" s="4">
        <v>173.97585999999998</v>
      </c>
      <c r="E54" s="4">
        <v>159.69999999999999</v>
      </c>
      <c r="F54" s="4">
        <v>226.89999999999998</v>
      </c>
      <c r="G54" s="4">
        <v>212.50411</v>
      </c>
      <c r="H54" s="4">
        <v>219.188879335053</v>
      </c>
      <c r="I54" s="4">
        <v>244.29999999999998</v>
      </c>
      <c r="J54" s="4">
        <v>233.20000000000002</v>
      </c>
      <c r="K54" s="4">
        <v>232.30802</v>
      </c>
      <c r="L54" s="4">
        <v>156.37416999999999</v>
      </c>
      <c r="M54" s="4">
        <v>187.61345180089836</v>
      </c>
      <c r="N54" s="4">
        <v>186.77749116270138</v>
      </c>
      <c r="O54" s="4">
        <v>166.95182955243391</v>
      </c>
      <c r="P54" s="4">
        <v>163.05893841061553</v>
      </c>
      <c r="Q54" s="4">
        <v>201.53976794001684</v>
      </c>
      <c r="R54" s="4">
        <v>185.4638387312508</v>
      </c>
    </row>
    <row r="55" spans="1:18" ht="11.25" customHeight="1" x14ac:dyDescent="0.25">
      <c r="A55" s="50" t="s">
        <v>183</v>
      </c>
      <c r="B55" s="51" t="s">
        <v>182</v>
      </c>
      <c r="C55" s="7">
        <v>14.736791821916521</v>
      </c>
      <c r="D55" s="7">
        <v>13.7</v>
      </c>
      <c r="E55" s="7">
        <v>8.6999999999999993</v>
      </c>
      <c r="F55" s="7">
        <v>17.3</v>
      </c>
      <c r="G55" s="7">
        <v>15.10411</v>
      </c>
      <c r="H55" s="7">
        <v>15.453329511799</v>
      </c>
      <c r="I55" s="7">
        <v>19.100000000000001</v>
      </c>
      <c r="J55" s="7">
        <v>18.100000000000001</v>
      </c>
      <c r="K55" s="7">
        <v>23.7</v>
      </c>
      <c r="L55" s="7">
        <v>24.4</v>
      </c>
      <c r="M55" s="7">
        <v>19.059902550874192</v>
      </c>
      <c r="N55" s="7">
        <v>17.817903888411191</v>
      </c>
      <c r="O55" s="7">
        <v>23.333791910320272</v>
      </c>
      <c r="P55" s="7">
        <v>17.291287698854546</v>
      </c>
      <c r="Q55" s="7">
        <v>25.295380818587461</v>
      </c>
      <c r="R55" s="7">
        <v>23.0247444348906</v>
      </c>
    </row>
    <row r="56" spans="1:18" ht="11.25" customHeight="1" x14ac:dyDescent="0.25">
      <c r="A56" s="50" t="s">
        <v>181</v>
      </c>
      <c r="B56" s="51" t="s">
        <v>180</v>
      </c>
      <c r="C56" s="7">
        <v>168.14751122575669</v>
      </c>
      <c r="D56" s="7">
        <v>160.27585999999999</v>
      </c>
      <c r="E56" s="7">
        <v>151</v>
      </c>
      <c r="F56" s="7">
        <v>209.59999999999997</v>
      </c>
      <c r="G56" s="7">
        <v>197.4</v>
      </c>
      <c r="H56" s="7">
        <v>203.73554982325399</v>
      </c>
      <c r="I56" s="7">
        <v>225.2</v>
      </c>
      <c r="J56" s="7">
        <v>215</v>
      </c>
      <c r="K56" s="7">
        <v>201.3</v>
      </c>
      <c r="L56" s="7">
        <v>127.27417</v>
      </c>
      <c r="M56" s="7">
        <v>161.77032578580329</v>
      </c>
      <c r="N56" s="7">
        <v>161.91363332377907</v>
      </c>
      <c r="O56" s="7">
        <v>138.19623578866947</v>
      </c>
      <c r="P56" s="7">
        <v>122.36075284226629</v>
      </c>
      <c r="Q56" s="7">
        <v>156.73067736696299</v>
      </c>
      <c r="R56" s="7">
        <v>147.29626445017701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0.1</v>
      </c>
      <c r="K58" s="7">
        <v>7.30802</v>
      </c>
      <c r="L58" s="7">
        <v>4.7</v>
      </c>
      <c r="M58" s="7">
        <v>6.78322346422088</v>
      </c>
      <c r="N58" s="7">
        <v>7.0459539505111302</v>
      </c>
      <c r="O58" s="7">
        <v>5.4218018534441441</v>
      </c>
      <c r="P58" s="7">
        <v>23.406897869494699</v>
      </c>
      <c r="Q58" s="7">
        <v>19.513709754466401</v>
      </c>
      <c r="R58" s="7">
        <v>15.142829846183201</v>
      </c>
    </row>
    <row r="59" spans="1:18" ht="11.25" customHeight="1" x14ac:dyDescent="0.25">
      <c r="A59" s="46" t="s">
        <v>175</v>
      </c>
      <c r="B59" s="47" t="s">
        <v>174</v>
      </c>
      <c r="C59" s="5">
        <v>5798.5334861947103</v>
      </c>
      <c r="D59" s="5">
        <v>5874.4</v>
      </c>
      <c r="E59" s="5">
        <v>5751.1</v>
      </c>
      <c r="F59" s="5">
        <v>5863.5</v>
      </c>
      <c r="G59" s="5">
        <v>5859.7</v>
      </c>
      <c r="H59" s="5">
        <v>6002.8422661698696</v>
      </c>
      <c r="I59" s="5">
        <v>5908.7</v>
      </c>
      <c r="J59" s="5">
        <v>6042</v>
      </c>
      <c r="K59" s="5">
        <v>5922.1</v>
      </c>
      <c r="L59" s="5">
        <v>6068.6</v>
      </c>
      <c r="M59" s="5">
        <v>5881.3413585554599</v>
      </c>
      <c r="N59" s="5">
        <v>5981.1789433457498</v>
      </c>
      <c r="O59" s="5">
        <v>5929.5882296742102</v>
      </c>
      <c r="P59" s="5">
        <v>6089.2567115696902</v>
      </c>
      <c r="Q59" s="5">
        <v>6082.5451418744597</v>
      </c>
      <c r="R59" s="5">
        <v>5996.13069647463</v>
      </c>
    </row>
    <row r="60" spans="1:18" ht="11.25" customHeight="1" x14ac:dyDescent="0.25">
      <c r="A60" s="46" t="s">
        <v>173</v>
      </c>
      <c r="B60" s="47" t="s">
        <v>172</v>
      </c>
      <c r="C60" s="5">
        <v>32.1725422757237</v>
      </c>
      <c r="D60" s="5">
        <v>30.9</v>
      </c>
      <c r="E60" s="5">
        <v>40.399529999999999</v>
      </c>
      <c r="F60" s="5">
        <v>42.8</v>
      </c>
      <c r="G60" s="5">
        <v>44.8</v>
      </c>
      <c r="H60" s="5">
        <v>42.347377472055001</v>
      </c>
      <c r="I60" s="5">
        <v>41.4</v>
      </c>
      <c r="J60" s="5">
        <v>40.700000000000003</v>
      </c>
      <c r="K60" s="5">
        <v>62</v>
      </c>
      <c r="L60" s="5">
        <v>38.9</v>
      </c>
      <c r="M60" s="5">
        <v>43.732683672494503</v>
      </c>
      <c r="N60" s="5">
        <v>36.782268080634402</v>
      </c>
      <c r="O60" s="5">
        <v>48.772332091334697</v>
      </c>
      <c r="P60" s="5">
        <v>47.02875704595499</v>
      </c>
      <c r="Q60" s="5">
        <v>48.843985860322903</v>
      </c>
      <c r="R60" s="5">
        <v>43.350530237890503</v>
      </c>
    </row>
    <row r="61" spans="1:18" ht="11.25" customHeight="1" x14ac:dyDescent="0.25">
      <c r="A61" s="46" t="s">
        <v>171</v>
      </c>
      <c r="B61" s="47" t="s">
        <v>170</v>
      </c>
      <c r="C61" s="5">
        <v>2003.9887264736853</v>
      </c>
      <c r="D61" s="5">
        <v>2005.10871</v>
      </c>
      <c r="E61" s="5">
        <v>2363.40004</v>
      </c>
      <c r="F61" s="5">
        <v>2553.8999999999996</v>
      </c>
      <c r="G61" s="5">
        <v>2746.7</v>
      </c>
      <c r="H61" s="5">
        <v>2651.0434315216116</v>
      </c>
      <c r="I61" s="5">
        <v>2957.8892799999994</v>
      </c>
      <c r="J61" s="5">
        <v>2638.8096099999998</v>
      </c>
      <c r="K61" s="5">
        <v>2869.3107799999998</v>
      </c>
      <c r="L61" s="5">
        <v>2556.7999999999997</v>
      </c>
      <c r="M61" s="5">
        <v>3243.2434660345443</v>
      </c>
      <c r="N61" s="5">
        <v>3290.4127257093646</v>
      </c>
      <c r="O61" s="5">
        <v>3475.5356104417428</v>
      </c>
      <c r="P61" s="5">
        <v>3687.1118754179752</v>
      </c>
      <c r="Q61" s="5">
        <v>3573.393910880588</v>
      </c>
      <c r="R61" s="5">
        <v>3417.4751050523628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2003.9887264736853</v>
      </c>
      <c r="D68" s="4">
        <v>2005.10871</v>
      </c>
      <c r="E68" s="4">
        <v>2363.40004</v>
      </c>
      <c r="F68" s="4">
        <v>2553.8999999999996</v>
      </c>
      <c r="G68" s="4">
        <v>2746.7</v>
      </c>
      <c r="H68" s="4">
        <v>2651.0434315216116</v>
      </c>
      <c r="I68" s="4">
        <v>2957.8892799999994</v>
      </c>
      <c r="J68" s="4">
        <v>2638.8096099999998</v>
      </c>
      <c r="K68" s="4">
        <v>2869.3107799999998</v>
      </c>
      <c r="L68" s="4">
        <v>2556.7999999999997</v>
      </c>
      <c r="M68" s="4">
        <v>3243.2434660345443</v>
      </c>
      <c r="N68" s="4">
        <v>3290.4127257093646</v>
      </c>
      <c r="O68" s="4">
        <v>3475.5356104417428</v>
      </c>
      <c r="P68" s="4">
        <v>3687.1118754179752</v>
      </c>
      <c r="Q68" s="4">
        <v>3573.393910880588</v>
      </c>
      <c r="R68" s="4">
        <v>3417.4751050523628</v>
      </c>
    </row>
    <row r="69" spans="1:18" ht="11.25" customHeight="1" x14ac:dyDescent="0.25">
      <c r="A69" s="50" t="s">
        <v>155</v>
      </c>
      <c r="B69" s="51" t="s">
        <v>154</v>
      </c>
      <c r="C69" s="7">
        <v>1961.1158880290495</v>
      </c>
      <c r="D69" s="7">
        <v>1950.70847</v>
      </c>
      <c r="E69" s="7">
        <v>2307.40004</v>
      </c>
      <c r="F69" s="7">
        <v>2483.1999999999998</v>
      </c>
      <c r="G69" s="7">
        <v>2660.3</v>
      </c>
      <c r="H69" s="7">
        <v>2530.4502617488974</v>
      </c>
      <c r="I69" s="7">
        <v>2857.0896399999997</v>
      </c>
      <c r="J69" s="7">
        <v>2515.7138299999997</v>
      </c>
      <c r="K69" s="7">
        <v>2731.0150799999997</v>
      </c>
      <c r="L69" s="7">
        <v>2420.6999999999998</v>
      </c>
      <c r="M69" s="7">
        <v>3106.0980335812319</v>
      </c>
      <c r="N69" s="7">
        <v>3151.3088755135113</v>
      </c>
      <c r="O69" s="7">
        <v>3295.4939138935765</v>
      </c>
      <c r="P69" s="7">
        <v>3442.0082162988392</v>
      </c>
      <c r="Q69" s="7">
        <v>3290.9827940358909</v>
      </c>
      <c r="R69" s="7">
        <v>3100.3597456471202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8.1207604853348805</v>
      </c>
      <c r="D71" s="7">
        <v>8.1000399999999999</v>
      </c>
      <c r="E71" s="7">
        <v>9</v>
      </c>
      <c r="F71" s="7">
        <v>9.6</v>
      </c>
      <c r="G71" s="7">
        <v>10.5</v>
      </c>
      <c r="H71" s="7">
        <v>26.53575195434443</v>
      </c>
      <c r="I71" s="7">
        <v>22.29992</v>
      </c>
      <c r="J71" s="7">
        <v>26.199100000000001</v>
      </c>
      <c r="K71" s="7">
        <v>29.399090000000001</v>
      </c>
      <c r="L71" s="7">
        <v>27.4</v>
      </c>
      <c r="M71" s="7">
        <v>26.39249440280566</v>
      </c>
      <c r="N71" s="7">
        <v>35.39696188019493</v>
      </c>
      <c r="O71" s="7">
        <v>31.312637858138178</v>
      </c>
      <c r="P71" s="7">
        <v>68.787618228718713</v>
      </c>
      <c r="Q71" s="7">
        <v>79.225107795488981</v>
      </c>
      <c r="R71" s="7">
        <v>86.509891674759857</v>
      </c>
    </row>
    <row r="72" spans="1:18" ht="11.25" customHeight="1" x14ac:dyDescent="0.25">
      <c r="A72" s="55" t="s">
        <v>149</v>
      </c>
      <c r="B72" s="51" t="s">
        <v>148</v>
      </c>
      <c r="C72" s="7">
        <v>34.752077959300692</v>
      </c>
      <c r="D72" s="7">
        <v>46.300199999999997</v>
      </c>
      <c r="E72" s="7">
        <v>47</v>
      </c>
      <c r="F72" s="7">
        <v>61.1</v>
      </c>
      <c r="G72" s="7">
        <v>75.900000000000006</v>
      </c>
      <c r="H72" s="7">
        <v>94.057417818369373</v>
      </c>
      <c r="I72" s="7">
        <v>78.499719999999996</v>
      </c>
      <c r="J72" s="7">
        <v>96.896680000000003</v>
      </c>
      <c r="K72" s="7">
        <v>108.89661000000001</v>
      </c>
      <c r="L72" s="7">
        <v>108.69999999999999</v>
      </c>
      <c r="M72" s="7">
        <v>110.75293805050681</v>
      </c>
      <c r="N72" s="7">
        <v>103.70688831565884</v>
      </c>
      <c r="O72" s="7">
        <v>148.72905869002818</v>
      </c>
      <c r="P72" s="7">
        <v>176.31604089041696</v>
      </c>
      <c r="Q72" s="7">
        <v>202.68443314818194</v>
      </c>
      <c r="R72" s="7">
        <v>228.55139520590222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0.50157590102660954</v>
      </c>
      <c r="R73" s="7">
        <v>2.0540725245801581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0.50157590102660954</v>
      </c>
      <c r="R77" s="6">
        <v>2.0540725245801581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6.0189165950129002</v>
      </c>
      <c r="D79" s="5">
        <v>5.1000199999999998</v>
      </c>
      <c r="E79" s="5">
        <v>5.4</v>
      </c>
      <c r="F79" s="5">
        <v>2.4</v>
      </c>
      <c r="G79" s="5">
        <v>2.1</v>
      </c>
      <c r="H79" s="5">
        <v>1.8152269563727987</v>
      </c>
      <c r="I79" s="5">
        <v>2.3999899999999998</v>
      </c>
      <c r="J79" s="5">
        <v>4.2000200000000003</v>
      </c>
      <c r="K79" s="5">
        <v>8.9000299999999992</v>
      </c>
      <c r="L79" s="5">
        <v>9.9</v>
      </c>
      <c r="M79" s="5">
        <v>14.521843074122973</v>
      </c>
      <c r="N79" s="5">
        <v>14.091907901022241</v>
      </c>
      <c r="O79" s="5">
        <v>17.722332029548888</v>
      </c>
      <c r="P79" s="5">
        <v>15.739944587752021</v>
      </c>
      <c r="Q79" s="5">
        <v>19.442037306460104</v>
      </c>
      <c r="R79" s="5">
        <v>33.796658398615456</v>
      </c>
    </row>
    <row r="80" spans="1:18" ht="11.25" customHeight="1" x14ac:dyDescent="0.25">
      <c r="A80" s="58" t="s">
        <v>133</v>
      </c>
      <c r="B80" s="47">
        <v>7200</v>
      </c>
      <c r="C80" s="5">
        <v>44.688067259004498</v>
      </c>
      <c r="D80" s="5">
        <v>54.700239999999994</v>
      </c>
      <c r="E80" s="5">
        <v>61.100000000000009</v>
      </c>
      <c r="F80" s="5">
        <v>69.2</v>
      </c>
      <c r="G80" s="5">
        <v>75.8</v>
      </c>
      <c r="H80" s="5">
        <v>74.257113254776698</v>
      </c>
      <c r="I80" s="5">
        <v>66.099760000000003</v>
      </c>
      <c r="J80" s="5">
        <v>73.200270000000017</v>
      </c>
      <c r="K80" s="5">
        <v>85.900319999999994</v>
      </c>
      <c r="L80" s="5">
        <v>116.39999999999999</v>
      </c>
      <c r="M80" s="5">
        <v>110.68128421954914</v>
      </c>
      <c r="N80" s="5">
        <v>122.7190216872074</v>
      </c>
      <c r="O80" s="5">
        <v>143.99991887621292</v>
      </c>
      <c r="P80" s="5">
        <v>156.46794688067243</v>
      </c>
      <c r="Q80" s="5">
        <v>179.63582626767379</v>
      </c>
      <c r="R80" s="5">
        <v>190.12113134486162</v>
      </c>
    </row>
    <row r="81" spans="1:18" ht="11.25" customHeight="1" x14ac:dyDescent="0.25">
      <c r="A81" s="48" t="s">
        <v>132</v>
      </c>
      <c r="B81" s="49" t="s">
        <v>131</v>
      </c>
      <c r="C81" s="4">
        <v>28.18381580204451</v>
      </c>
      <c r="D81" s="4">
        <v>33.400149999999996</v>
      </c>
      <c r="E81" s="4">
        <v>37.638400000000004</v>
      </c>
      <c r="F81" s="4">
        <v>35.5</v>
      </c>
      <c r="G81" s="4">
        <v>36</v>
      </c>
      <c r="H81" s="4">
        <v>31.002165649630172</v>
      </c>
      <c r="I81" s="4">
        <v>31.899880000000003</v>
      </c>
      <c r="J81" s="4">
        <v>31.500120000000003</v>
      </c>
      <c r="K81" s="4">
        <v>33.300119999999993</v>
      </c>
      <c r="L81" s="4">
        <v>36.799999999999997</v>
      </c>
      <c r="M81" s="4">
        <v>32.674146916776664</v>
      </c>
      <c r="N81" s="4">
        <v>38.239228050062096</v>
      </c>
      <c r="O81" s="4">
        <v>44.162522806786811</v>
      </c>
      <c r="P81" s="4">
        <v>26.344702398012789</v>
      </c>
      <c r="Q81" s="4">
        <v>26.535753620979307</v>
      </c>
      <c r="R81" s="4">
        <v>22.78587428429617</v>
      </c>
    </row>
    <row r="82" spans="1:18" ht="11.25" customHeight="1" x14ac:dyDescent="0.25">
      <c r="A82" s="48" t="s">
        <v>130</v>
      </c>
      <c r="B82" s="49" t="s">
        <v>129</v>
      </c>
      <c r="C82" s="4">
        <v>16.504251456959981</v>
      </c>
      <c r="D82" s="4">
        <v>21.300090000000001</v>
      </c>
      <c r="E82" s="4">
        <v>23.461600000000001</v>
      </c>
      <c r="F82" s="4">
        <v>33.700000000000003</v>
      </c>
      <c r="G82" s="4">
        <v>39.799999999999997</v>
      </c>
      <c r="H82" s="4">
        <v>43.254947605146526</v>
      </c>
      <c r="I82" s="4">
        <v>34.19988</v>
      </c>
      <c r="J82" s="4">
        <v>41.700150000000001</v>
      </c>
      <c r="K82" s="4">
        <v>52.600200000000001</v>
      </c>
      <c r="L82" s="4">
        <v>79.599999999999994</v>
      </c>
      <c r="M82" s="4">
        <v>78.007137302772477</v>
      </c>
      <c r="N82" s="4">
        <v>84.479793637145306</v>
      </c>
      <c r="O82" s="4">
        <v>99.837396069426106</v>
      </c>
      <c r="P82" s="4">
        <v>130.12324448265963</v>
      </c>
      <c r="Q82" s="4">
        <v>153.10007264669449</v>
      </c>
      <c r="R82" s="4">
        <v>167.33525706056545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314</v>
      </c>
      <c r="B1" s="42" t="s">
        <v>313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5798.5334861947103</v>
      </c>
      <c r="D2" s="45">
        <v>5874.4</v>
      </c>
      <c r="E2" s="45">
        <v>5751.1</v>
      </c>
      <c r="F2" s="45">
        <v>5863.5</v>
      </c>
      <c r="G2" s="45">
        <v>5859.7</v>
      </c>
      <c r="H2" s="45">
        <v>6002.8422661698696</v>
      </c>
      <c r="I2" s="45">
        <v>5908.7</v>
      </c>
      <c r="J2" s="45">
        <v>6042</v>
      </c>
      <c r="K2" s="45">
        <v>5922.1</v>
      </c>
      <c r="L2" s="45">
        <v>6068.6</v>
      </c>
      <c r="M2" s="45">
        <v>5881.3413585554599</v>
      </c>
      <c r="N2" s="45">
        <v>5981.1789433457498</v>
      </c>
      <c r="O2" s="45">
        <v>5929.5882296742102</v>
      </c>
      <c r="P2" s="45">
        <v>6089.2567115696902</v>
      </c>
      <c r="Q2" s="45">
        <v>6082.5451418744597</v>
      </c>
      <c r="R2" s="45">
        <v>5996.13069647463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5798.5334861947103</v>
      </c>
      <c r="D59" s="5">
        <v>5874.4</v>
      </c>
      <c r="E59" s="5">
        <v>5751.1</v>
      </c>
      <c r="F59" s="5">
        <v>5863.5</v>
      </c>
      <c r="G59" s="5">
        <v>5859.7</v>
      </c>
      <c r="H59" s="5">
        <v>6002.8422661698696</v>
      </c>
      <c r="I59" s="5">
        <v>5908.7</v>
      </c>
      <c r="J59" s="5">
        <v>6042</v>
      </c>
      <c r="K59" s="5">
        <v>5922.1</v>
      </c>
      <c r="L59" s="5">
        <v>6068.6</v>
      </c>
      <c r="M59" s="5">
        <v>5881.3413585554599</v>
      </c>
      <c r="N59" s="5">
        <v>5981.1789433457498</v>
      </c>
      <c r="O59" s="5">
        <v>5929.5882296742102</v>
      </c>
      <c r="P59" s="5">
        <v>6089.2567115696902</v>
      </c>
      <c r="Q59" s="5">
        <v>6082.5451418744597</v>
      </c>
      <c r="R59" s="5">
        <v>5996.13069647463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316</v>
      </c>
      <c r="B1" s="42" t="s">
        <v>315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7199.5240116490122</v>
      </c>
      <c r="D2" s="45">
        <v>8619.6059100000002</v>
      </c>
      <c r="E2" s="45">
        <v>9506.3842300000015</v>
      </c>
      <c r="F2" s="45">
        <v>11741.488579999997</v>
      </c>
      <c r="G2" s="45">
        <v>10896.62257</v>
      </c>
      <c r="H2" s="45">
        <v>7827.9387848627093</v>
      </c>
      <c r="I2" s="45">
        <v>10968.182879999998</v>
      </c>
      <c r="J2" s="45">
        <v>9989.9213900000013</v>
      </c>
      <c r="K2" s="45">
        <v>8694.2422499999993</v>
      </c>
      <c r="L2" s="45">
        <v>8453.1806499999984</v>
      </c>
      <c r="M2" s="45">
        <v>10504.8788116589</v>
      </c>
      <c r="N2" s="45">
        <v>8998.8766082736965</v>
      </c>
      <c r="O2" s="45">
        <v>7761.3348820929996</v>
      </c>
      <c r="P2" s="45">
        <v>8513.8968241449547</v>
      </c>
      <c r="Q2" s="45">
        <v>7458.9680186433125</v>
      </c>
      <c r="R2" s="45">
        <v>6607.7540314787684</v>
      </c>
    </row>
    <row r="3" spans="1:18" ht="11.25" customHeight="1" x14ac:dyDescent="0.25">
      <c r="A3" s="46" t="s">
        <v>286</v>
      </c>
      <c r="B3" s="47" t="s">
        <v>285</v>
      </c>
      <c r="C3" s="5">
        <v>3181.7777615295777</v>
      </c>
      <c r="D3" s="5">
        <v>4275.0446000000011</v>
      </c>
      <c r="E3" s="5">
        <v>4795.2996999999996</v>
      </c>
      <c r="F3" s="5">
        <v>6416.1983499999988</v>
      </c>
      <c r="G3" s="5">
        <v>5634.6206199999997</v>
      </c>
      <c r="H3" s="5">
        <v>3000.101405021926</v>
      </c>
      <c r="I3" s="5">
        <v>5628.2775700000002</v>
      </c>
      <c r="J3" s="5">
        <v>5213.0001300000004</v>
      </c>
      <c r="K3" s="5">
        <v>3605.80861</v>
      </c>
      <c r="L3" s="5">
        <v>3961.50936</v>
      </c>
      <c r="M3" s="5">
        <v>5098.3880581200883</v>
      </c>
      <c r="N3" s="5">
        <v>3889.365764670003</v>
      </c>
      <c r="O3" s="5">
        <v>2951.4047642369351</v>
      </c>
      <c r="P3" s="5">
        <v>3517.9348798359233</v>
      </c>
      <c r="Q3" s="5">
        <v>2967.2561595352208</v>
      </c>
      <c r="R3" s="5">
        <v>2296.4146320884856</v>
      </c>
    </row>
    <row r="4" spans="1:18" ht="11.25" customHeight="1" x14ac:dyDescent="0.25">
      <c r="A4" s="48" t="s">
        <v>284</v>
      </c>
      <c r="B4" s="49" t="s">
        <v>283</v>
      </c>
      <c r="C4" s="4">
        <v>2103.8369133034812</v>
      </c>
      <c r="D4" s="4">
        <v>2617.56484</v>
      </c>
      <c r="E4" s="4">
        <v>3022.8315000000002</v>
      </c>
      <c r="F4" s="4">
        <v>4433.09951</v>
      </c>
      <c r="G4" s="4">
        <v>3868.0461799999998</v>
      </c>
      <c r="H4" s="4">
        <v>1717.552878737695</v>
      </c>
      <c r="I4" s="4">
        <v>3838.3854299999998</v>
      </c>
      <c r="J4" s="4">
        <v>3256.1125700000002</v>
      </c>
      <c r="K4" s="4">
        <v>2112.4049100000002</v>
      </c>
      <c r="L4" s="4">
        <v>2625.8769599999996</v>
      </c>
      <c r="M4" s="4">
        <v>3289.424514917202</v>
      </c>
      <c r="N4" s="4">
        <v>2317.8085901087888</v>
      </c>
      <c r="O4" s="4">
        <v>1815.4259213191444</v>
      </c>
      <c r="P4" s="4">
        <v>2536.2818430875268</v>
      </c>
      <c r="Q4" s="4">
        <v>1916.3899610359922</v>
      </c>
      <c r="R4" s="4">
        <v>1323.0699618665776</v>
      </c>
    </row>
    <row r="5" spans="1:18" ht="11.25" customHeight="1" x14ac:dyDescent="0.25">
      <c r="A5" s="50" t="s">
        <v>282</v>
      </c>
      <c r="B5" s="51" t="s">
        <v>281</v>
      </c>
      <c r="C5" s="7">
        <v>2102.9292943224573</v>
      </c>
      <c r="D5" s="7">
        <v>2615.7648600000002</v>
      </c>
      <c r="E5" s="7">
        <v>3021.9315000000001</v>
      </c>
      <c r="F5" s="7">
        <v>4432.1995099999995</v>
      </c>
      <c r="G5" s="7">
        <v>3867.1461899999999</v>
      </c>
      <c r="H5" s="7">
        <v>1716.6452699608294</v>
      </c>
      <c r="I5" s="7">
        <v>3836.0855599999995</v>
      </c>
      <c r="J5" s="7">
        <v>3237.10914</v>
      </c>
      <c r="K5" s="7">
        <v>2107.0049199999999</v>
      </c>
      <c r="L5" s="7">
        <v>2618.4769799999999</v>
      </c>
      <c r="M5" s="7">
        <v>3284.4565337732829</v>
      </c>
      <c r="N5" s="7">
        <v>2314.1781490949757</v>
      </c>
      <c r="O5" s="7">
        <v>1812.7032400449343</v>
      </c>
      <c r="P5" s="7">
        <v>2534.9204214767506</v>
      </c>
      <c r="Q5" s="7">
        <v>1913.6669899479598</v>
      </c>
      <c r="R5" s="7">
        <v>1320.3470912684925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0.66876851055699005</v>
      </c>
      <c r="Q6" s="6">
        <v>1.9824087287606744</v>
      </c>
      <c r="R6" s="6">
        <v>1.9824068198963687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2102.9292943224573</v>
      </c>
      <c r="D8" s="6">
        <v>2615.7648600000002</v>
      </c>
      <c r="E8" s="6">
        <v>3021.9315000000001</v>
      </c>
      <c r="F8" s="6">
        <v>4432.1995099999995</v>
      </c>
      <c r="G8" s="6">
        <v>3867.1461899999999</v>
      </c>
      <c r="H8" s="6">
        <v>1716.6452699608294</v>
      </c>
      <c r="I8" s="6">
        <v>3836.0855599999995</v>
      </c>
      <c r="J8" s="6">
        <v>3237.10914</v>
      </c>
      <c r="K8" s="6">
        <v>2107.0049199999999</v>
      </c>
      <c r="L8" s="6">
        <v>2618.4769799999999</v>
      </c>
      <c r="M8" s="6">
        <v>3284.4565337732829</v>
      </c>
      <c r="N8" s="6">
        <v>2314.1781490949757</v>
      </c>
      <c r="O8" s="6">
        <v>1812.7032400449343</v>
      </c>
      <c r="P8" s="6">
        <v>2534.2516529661934</v>
      </c>
      <c r="Q8" s="6">
        <v>1911.6845812191991</v>
      </c>
      <c r="R8" s="6">
        <v>1318.3646844485961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1.3998699999999644</v>
      </c>
      <c r="J11" s="7">
        <v>16.30341999999996</v>
      </c>
      <c r="K11" s="7">
        <v>2.6999800000000391</v>
      </c>
      <c r="L11" s="7">
        <v>1.9999800000000505</v>
      </c>
      <c r="M11" s="7">
        <v>1.3614179096315979</v>
      </c>
      <c r="N11" s="7">
        <v>2.72282660662853</v>
      </c>
      <c r="O11" s="7">
        <v>2.7226812742101743</v>
      </c>
      <c r="P11" s="7">
        <v>1.3614216107767283</v>
      </c>
      <c r="Q11" s="7">
        <v>2.7229710880324092</v>
      </c>
      <c r="R11" s="7">
        <v>2.7228705980851373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1.3998699999999644</v>
      </c>
      <c r="J12" s="6">
        <v>16.30341999999996</v>
      </c>
      <c r="K12" s="6">
        <v>2.6999800000000391</v>
      </c>
      <c r="L12" s="6">
        <v>1.9999800000000505</v>
      </c>
      <c r="M12" s="6">
        <v>1.3614179096315979</v>
      </c>
      <c r="N12" s="6">
        <v>2.72282660662853</v>
      </c>
      <c r="O12" s="6">
        <v>2.7226812742101743</v>
      </c>
      <c r="P12" s="6">
        <v>1.3614216107767283</v>
      </c>
      <c r="Q12" s="6">
        <v>2.7229710880324092</v>
      </c>
      <c r="R12" s="6">
        <v>2.7228705980851373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0.90761898102394334</v>
      </c>
      <c r="D14" s="7">
        <v>1.7999799999999999</v>
      </c>
      <c r="E14" s="7">
        <v>0.9</v>
      </c>
      <c r="F14" s="7">
        <v>0.9</v>
      </c>
      <c r="G14" s="7">
        <v>0.89998999999999996</v>
      </c>
      <c r="H14" s="7">
        <v>0.90760877686563812</v>
      </c>
      <c r="I14" s="7">
        <v>0.9</v>
      </c>
      <c r="J14" s="7">
        <v>2.7000099999999998</v>
      </c>
      <c r="K14" s="7">
        <v>2.7000099999999998</v>
      </c>
      <c r="L14" s="7">
        <v>5.4</v>
      </c>
      <c r="M14" s="7">
        <v>3.6065632342871679</v>
      </c>
      <c r="N14" s="7">
        <v>0.90761440718447917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1077.9408482260965</v>
      </c>
      <c r="D15" s="4">
        <v>1657.4797600000002</v>
      </c>
      <c r="E15" s="4">
        <v>1772.4682</v>
      </c>
      <c r="F15" s="4">
        <v>1983.0988399999997</v>
      </c>
      <c r="G15" s="4">
        <v>1766.5744400000001</v>
      </c>
      <c r="H15" s="4">
        <v>1282.5485262842308</v>
      </c>
      <c r="I15" s="4">
        <v>1789.8921400000002</v>
      </c>
      <c r="J15" s="4">
        <v>1956.8875599999999</v>
      </c>
      <c r="K15" s="4">
        <v>1493.4037000000001</v>
      </c>
      <c r="L15" s="4">
        <v>1335.6324</v>
      </c>
      <c r="M15" s="4">
        <v>1808.9635432028861</v>
      </c>
      <c r="N15" s="4">
        <v>1571.5571745612142</v>
      </c>
      <c r="O15" s="4">
        <v>1135.9788429177904</v>
      </c>
      <c r="P15" s="4">
        <v>981.6530367483964</v>
      </c>
      <c r="Q15" s="4">
        <v>1050.8661984992286</v>
      </c>
      <c r="R15" s="4">
        <v>973.34467022190813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1077.9408482260965</v>
      </c>
      <c r="D17" s="7">
        <v>1657.4797600000002</v>
      </c>
      <c r="E17" s="7">
        <v>1772.4682</v>
      </c>
      <c r="F17" s="7">
        <v>1983.0988399999997</v>
      </c>
      <c r="G17" s="7">
        <v>1766.5744400000001</v>
      </c>
      <c r="H17" s="7">
        <v>1282.5485262842308</v>
      </c>
      <c r="I17" s="7">
        <v>1789.8921400000002</v>
      </c>
      <c r="J17" s="7">
        <v>1956.8875599999999</v>
      </c>
      <c r="K17" s="7">
        <v>1490.50389</v>
      </c>
      <c r="L17" s="7">
        <v>1333.23326</v>
      </c>
      <c r="M17" s="7">
        <v>1808.9635432028861</v>
      </c>
      <c r="N17" s="7">
        <v>1569.1687286680922</v>
      </c>
      <c r="O17" s="7">
        <v>1134.0680757447706</v>
      </c>
      <c r="P17" s="7">
        <v>979.74226957537644</v>
      </c>
      <c r="Q17" s="7">
        <v>1048.4777507206745</v>
      </c>
      <c r="R17" s="7">
        <v>970.95631867901341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2.8998100000000004</v>
      </c>
      <c r="L19" s="7">
        <v>2.3991400000000009</v>
      </c>
      <c r="M19" s="7">
        <v>0</v>
      </c>
      <c r="N19" s="7">
        <v>2.3884458931221104</v>
      </c>
      <c r="O19" s="7">
        <v>1.9107671730199753</v>
      </c>
      <c r="P19" s="7">
        <v>1.9107671730199676</v>
      </c>
      <c r="Q19" s="7">
        <v>2.3884477785541049</v>
      </c>
      <c r="R19" s="7">
        <v>2.3883515428946906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121.73975351103461</v>
      </c>
      <c r="D21" s="5">
        <v>146.93163000000004</v>
      </c>
      <c r="E21" s="5">
        <v>205.97441000000006</v>
      </c>
      <c r="F21" s="5">
        <v>185.19638000000003</v>
      </c>
      <c r="G21" s="5">
        <v>117.58977</v>
      </c>
      <c r="H21" s="5">
        <v>97.473299658448184</v>
      </c>
      <c r="I21" s="5">
        <v>110.39886000000001</v>
      </c>
      <c r="J21" s="5">
        <v>131.16441</v>
      </c>
      <c r="K21" s="5">
        <v>124.59377000000001</v>
      </c>
      <c r="L21" s="5">
        <v>122.67166000000002</v>
      </c>
      <c r="M21" s="5">
        <v>98.804913868701959</v>
      </c>
      <c r="N21" s="5">
        <v>80.538836342791186</v>
      </c>
      <c r="O21" s="5">
        <v>80.508322656344959</v>
      </c>
      <c r="P21" s="5">
        <v>64.128560052502138</v>
      </c>
      <c r="Q21" s="5">
        <v>64.624280170671113</v>
      </c>
      <c r="R21" s="5">
        <v>59.139743099583043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121.73975351103461</v>
      </c>
      <c r="D30" s="4">
        <v>146.93163000000004</v>
      </c>
      <c r="E30" s="4">
        <v>205.97441000000006</v>
      </c>
      <c r="F30" s="4">
        <v>185.19638000000003</v>
      </c>
      <c r="G30" s="4">
        <v>117.58977</v>
      </c>
      <c r="H30" s="4">
        <v>97.473299658448184</v>
      </c>
      <c r="I30" s="4">
        <v>110.39886000000001</v>
      </c>
      <c r="J30" s="4">
        <v>131.16441</v>
      </c>
      <c r="K30" s="4">
        <v>124.59377000000001</v>
      </c>
      <c r="L30" s="4">
        <v>122.67166000000002</v>
      </c>
      <c r="M30" s="4">
        <v>98.804913868701959</v>
      </c>
      <c r="N30" s="4">
        <v>80.538836342791186</v>
      </c>
      <c r="O30" s="4">
        <v>80.508322656344959</v>
      </c>
      <c r="P30" s="4">
        <v>64.128560052502138</v>
      </c>
      <c r="Q30" s="4">
        <v>64.624280170671113</v>
      </c>
      <c r="R30" s="4">
        <v>59.139743099583043</v>
      </c>
    </row>
    <row r="31" spans="1:18" ht="11.25" customHeight="1" x14ac:dyDescent="0.25">
      <c r="A31" s="50" t="s">
        <v>231</v>
      </c>
      <c r="B31" s="51" t="s">
        <v>230</v>
      </c>
      <c r="C31" s="7">
        <v>3.9409572943536801</v>
      </c>
      <c r="D31" s="7">
        <v>7.8991599999999993</v>
      </c>
      <c r="E31" s="7">
        <v>18.398430000000001</v>
      </c>
      <c r="F31" s="7">
        <v>15.798539999999999</v>
      </c>
      <c r="G31" s="7">
        <v>3.9</v>
      </c>
      <c r="H31" s="7">
        <v>2.6273048629024598</v>
      </c>
      <c r="I31" s="7">
        <v>0</v>
      </c>
      <c r="J31" s="7">
        <v>1.29996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3.9409572943536801</v>
      </c>
      <c r="D32" s="6">
        <v>7.8991599999999993</v>
      </c>
      <c r="E32" s="6">
        <v>18.398430000000001</v>
      </c>
      <c r="F32" s="6">
        <v>15.798539999999999</v>
      </c>
      <c r="G32" s="6">
        <v>3.9</v>
      </c>
      <c r="H32" s="6">
        <v>2.6273048629024598</v>
      </c>
      <c r="I32" s="6">
        <v>0</v>
      </c>
      <c r="J32" s="6">
        <v>1.29996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5.5</v>
      </c>
      <c r="M34" s="7">
        <v>0</v>
      </c>
      <c r="N34" s="7">
        <v>0</v>
      </c>
      <c r="O34" s="7">
        <v>1.0988537878578797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1.1000000000000001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4.1081494219929198</v>
      </c>
      <c r="D43" s="7">
        <v>7.2000400000000013</v>
      </c>
      <c r="E43" s="7">
        <v>6.1164800000000028</v>
      </c>
      <c r="F43" s="7">
        <v>6.0999200000000009</v>
      </c>
      <c r="G43" s="7">
        <v>3.0874699999999997</v>
      </c>
      <c r="H43" s="7">
        <v>4.0842783584352311</v>
      </c>
      <c r="I43" s="7">
        <v>6.099929999999997</v>
      </c>
      <c r="J43" s="7">
        <v>13.299429999999997</v>
      </c>
      <c r="K43" s="7">
        <v>6.0996799999999993</v>
      </c>
      <c r="L43" s="7">
        <v>9.1999200000000023</v>
      </c>
      <c r="M43" s="7">
        <v>6.1379993371099637</v>
      </c>
      <c r="N43" s="7">
        <v>5.1113021878284099</v>
      </c>
      <c r="O43" s="7">
        <v>16.339748788186956</v>
      </c>
      <c r="P43" s="7">
        <v>8.2382835495441906</v>
      </c>
      <c r="Q43" s="7">
        <v>9.2764488107801988</v>
      </c>
      <c r="R43" s="7">
        <v>9.2788346213530684</v>
      </c>
    </row>
    <row r="44" spans="1:18" ht="11.25" customHeight="1" x14ac:dyDescent="0.25">
      <c r="A44" s="50" t="s">
        <v>205</v>
      </c>
      <c r="B44" s="51" t="s">
        <v>204</v>
      </c>
      <c r="C44" s="7">
        <v>113.69064679468801</v>
      </c>
      <c r="D44" s="7">
        <v>131.83243000000004</v>
      </c>
      <c r="E44" s="7">
        <v>180.55951000000005</v>
      </c>
      <c r="F44" s="7">
        <v>162.39793000000003</v>
      </c>
      <c r="G44" s="7">
        <v>108.90228000000002</v>
      </c>
      <c r="H44" s="7">
        <v>90.761716437110493</v>
      </c>
      <c r="I44" s="7">
        <v>103.19893000000002</v>
      </c>
      <c r="J44" s="7">
        <v>116.56502</v>
      </c>
      <c r="K44" s="7">
        <v>118.49409</v>
      </c>
      <c r="L44" s="7">
        <v>107.97174000000001</v>
      </c>
      <c r="M44" s="7">
        <v>92.666914531591999</v>
      </c>
      <c r="N44" s="7">
        <v>74.519919747778289</v>
      </c>
      <c r="O44" s="7">
        <v>63.069720080300129</v>
      </c>
      <c r="P44" s="7">
        <v>51.577172636503207</v>
      </c>
      <c r="Q44" s="7">
        <v>49.679262659997605</v>
      </c>
      <c r="R44" s="7">
        <v>44.916304427457845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0.89998999999999996</v>
      </c>
      <c r="F45" s="7">
        <v>0.89998999999999996</v>
      </c>
      <c r="G45" s="7">
        <v>1.7000200000000001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0.90761440718448005</v>
      </c>
      <c r="O45" s="7">
        <v>0</v>
      </c>
      <c r="P45" s="7">
        <v>4.3131038664547336</v>
      </c>
      <c r="Q45" s="7">
        <v>5.6685686998932976</v>
      </c>
      <c r="R45" s="7">
        <v>4.9446040507721261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2.38845896627496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0.89998999999999996</v>
      </c>
      <c r="F51" s="6">
        <v>0.89998999999999996</v>
      </c>
      <c r="G51" s="6">
        <v>1.7000200000000001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0.90761440718448005</v>
      </c>
      <c r="O51" s="6">
        <v>0</v>
      </c>
      <c r="P51" s="6">
        <v>1.9246449001797741</v>
      </c>
      <c r="Q51" s="6">
        <v>5.6685686998932976</v>
      </c>
      <c r="R51" s="6">
        <v>4.9446040507721261</v>
      </c>
    </row>
    <row r="52" spans="1:18" ht="11.25" customHeight="1" x14ac:dyDescent="0.25">
      <c r="A52" s="46" t="s">
        <v>189</v>
      </c>
      <c r="B52" s="47" t="s">
        <v>188</v>
      </c>
      <c r="C52" s="5">
        <v>2118.3481417789303</v>
      </c>
      <c r="D52" s="5">
        <v>2390.0191399999999</v>
      </c>
      <c r="E52" s="5">
        <v>2412.9047200000005</v>
      </c>
      <c r="F52" s="5">
        <v>2883.0975200000003</v>
      </c>
      <c r="G52" s="5">
        <v>2688.7089600000008</v>
      </c>
      <c r="H52" s="5">
        <v>2384.8509066911688</v>
      </c>
      <c r="I52" s="5">
        <v>2612.8941399999999</v>
      </c>
      <c r="J52" s="5">
        <v>2337.78577</v>
      </c>
      <c r="K52" s="5">
        <v>2511.3839800000005</v>
      </c>
      <c r="L52" s="5">
        <v>2229.6965399999999</v>
      </c>
      <c r="M52" s="5">
        <v>2515.8137772714517</v>
      </c>
      <c r="N52" s="5">
        <v>2153.1241043278801</v>
      </c>
      <c r="O52" s="5">
        <v>1733.3444391430635</v>
      </c>
      <c r="P52" s="5">
        <v>1700.033441579548</v>
      </c>
      <c r="Q52" s="5">
        <v>1386.2350570366098</v>
      </c>
      <c r="R52" s="5">
        <v>1327.6150835781384</v>
      </c>
    </row>
    <row r="53" spans="1:18" ht="11.25" customHeight="1" x14ac:dyDescent="0.25">
      <c r="A53" s="48" t="s">
        <v>187</v>
      </c>
      <c r="B53" s="49" t="s">
        <v>186</v>
      </c>
      <c r="C53" s="4">
        <v>1952.7323970574248</v>
      </c>
      <c r="D53" s="4">
        <v>2238.8173900000002</v>
      </c>
      <c r="E53" s="4">
        <v>2277.6096800000005</v>
      </c>
      <c r="F53" s="4">
        <v>2672.49764</v>
      </c>
      <c r="G53" s="4">
        <v>2490.2111200000008</v>
      </c>
      <c r="H53" s="4">
        <v>2192.4126990750328</v>
      </c>
      <c r="I53" s="4">
        <v>2393.9934699999999</v>
      </c>
      <c r="J53" s="4">
        <v>2128.3882400000002</v>
      </c>
      <c r="K53" s="4">
        <v>2302.0776300000007</v>
      </c>
      <c r="L53" s="4">
        <v>2097.0187999999998</v>
      </c>
      <c r="M53" s="4">
        <v>2356.7662947072022</v>
      </c>
      <c r="N53" s="4">
        <v>1999.4267698480871</v>
      </c>
      <c r="O53" s="4">
        <v>1594.0506106624025</v>
      </c>
      <c r="P53" s="4">
        <v>1552.5709391726596</v>
      </c>
      <c r="Q53" s="4">
        <v>1220.585393145903</v>
      </c>
      <c r="R53" s="4">
        <v>1174.1182183333081</v>
      </c>
    </row>
    <row r="54" spans="1:18" ht="11.25" customHeight="1" x14ac:dyDescent="0.25">
      <c r="A54" s="48" t="s">
        <v>185</v>
      </c>
      <c r="B54" s="49" t="s">
        <v>184</v>
      </c>
      <c r="C54" s="4">
        <v>165.61574472150528</v>
      </c>
      <c r="D54" s="4">
        <v>151.20174999999998</v>
      </c>
      <c r="E54" s="4">
        <v>135.29504</v>
      </c>
      <c r="F54" s="4">
        <v>210.59987999999998</v>
      </c>
      <c r="G54" s="4">
        <v>198.49784</v>
      </c>
      <c r="H54" s="4">
        <v>192.43820761613622</v>
      </c>
      <c r="I54" s="4">
        <v>218.90066999999999</v>
      </c>
      <c r="J54" s="4">
        <v>209.39753000000002</v>
      </c>
      <c r="K54" s="4">
        <v>209.30635000000001</v>
      </c>
      <c r="L54" s="4">
        <v>132.67774</v>
      </c>
      <c r="M54" s="4">
        <v>159.0474825642498</v>
      </c>
      <c r="N54" s="4">
        <v>153.69733447979308</v>
      </c>
      <c r="O54" s="4">
        <v>139.29382848066098</v>
      </c>
      <c r="P54" s="4">
        <v>147.46250240688838</v>
      </c>
      <c r="Q54" s="4">
        <v>165.64966389070682</v>
      </c>
      <c r="R54" s="4">
        <v>153.49686524483027</v>
      </c>
    </row>
    <row r="55" spans="1:18" ht="11.25" customHeight="1" x14ac:dyDescent="0.25">
      <c r="A55" s="50" t="s">
        <v>183</v>
      </c>
      <c r="B55" s="51" t="s">
        <v>182</v>
      </c>
      <c r="C55" s="7">
        <v>12.849909238559301</v>
      </c>
      <c r="D55" s="7">
        <v>11.317929999999999</v>
      </c>
      <c r="E55" s="7">
        <v>6.9802199999999992</v>
      </c>
      <c r="F55" s="7">
        <v>13.799980000000001</v>
      </c>
      <c r="G55" s="7">
        <v>12.10332</v>
      </c>
      <c r="H55" s="7">
        <v>9.6493853307450959</v>
      </c>
      <c r="I55" s="7">
        <v>13.700120000000002</v>
      </c>
      <c r="J55" s="7">
        <v>13.299580000000002</v>
      </c>
      <c r="K55" s="7">
        <v>19.099699999999999</v>
      </c>
      <c r="L55" s="7">
        <v>19.499949999999998</v>
      </c>
      <c r="M55" s="7">
        <v>13.30371644215154</v>
      </c>
      <c r="N55" s="7">
        <v>11.894525652049273</v>
      </c>
      <c r="O55" s="7">
        <v>17.649613328277024</v>
      </c>
      <c r="P55" s="7">
        <v>14.282030447396439</v>
      </c>
      <c r="Q55" s="7">
        <v>15.129388299951083</v>
      </c>
      <c r="R55" s="7">
        <v>13.437202667413764</v>
      </c>
    </row>
    <row r="56" spans="1:18" ht="11.25" customHeight="1" x14ac:dyDescent="0.25">
      <c r="A56" s="50" t="s">
        <v>181</v>
      </c>
      <c r="B56" s="51" t="s">
        <v>180</v>
      </c>
      <c r="C56" s="7">
        <v>152.76583548294599</v>
      </c>
      <c r="D56" s="7">
        <v>139.88381999999999</v>
      </c>
      <c r="E56" s="7">
        <v>128.31482</v>
      </c>
      <c r="F56" s="7">
        <v>196.79989999999998</v>
      </c>
      <c r="G56" s="7">
        <v>186.39452</v>
      </c>
      <c r="H56" s="7">
        <v>182.78882228539112</v>
      </c>
      <c r="I56" s="7">
        <v>205.20054999999999</v>
      </c>
      <c r="J56" s="7">
        <v>195.99795</v>
      </c>
      <c r="K56" s="7">
        <v>182.89863000000003</v>
      </c>
      <c r="L56" s="7">
        <v>108.47779</v>
      </c>
      <c r="M56" s="7">
        <v>138.9605426578774</v>
      </c>
      <c r="N56" s="7">
        <v>134.75685487723268</v>
      </c>
      <c r="O56" s="7">
        <v>116.2224132989398</v>
      </c>
      <c r="P56" s="7">
        <v>109.79745867966</v>
      </c>
      <c r="Q56" s="7">
        <v>133.68168280016127</v>
      </c>
      <c r="R56" s="7">
        <v>126.63648929561916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0.1</v>
      </c>
      <c r="K58" s="7">
        <v>7.30802</v>
      </c>
      <c r="L58" s="7">
        <v>4.7</v>
      </c>
      <c r="M58" s="7">
        <v>6.78322346422088</v>
      </c>
      <c r="N58" s="7">
        <v>7.0459539505111302</v>
      </c>
      <c r="O58" s="7">
        <v>5.4218018534441441</v>
      </c>
      <c r="P58" s="7">
        <v>23.38301327983195</v>
      </c>
      <c r="Q58" s="7">
        <v>16.838592790594465</v>
      </c>
      <c r="R58" s="7">
        <v>13.423173281797359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32.1725422757237</v>
      </c>
      <c r="D60" s="5">
        <v>30.9</v>
      </c>
      <c r="E60" s="5">
        <v>40.399529999999999</v>
      </c>
      <c r="F60" s="5">
        <v>42.8</v>
      </c>
      <c r="G60" s="5">
        <v>44.8</v>
      </c>
      <c r="H60" s="5">
        <v>42.347377472055001</v>
      </c>
      <c r="I60" s="5">
        <v>41.4</v>
      </c>
      <c r="J60" s="5">
        <v>40.700000000000003</v>
      </c>
      <c r="K60" s="5">
        <v>62</v>
      </c>
      <c r="L60" s="5">
        <v>38.9</v>
      </c>
      <c r="M60" s="5">
        <v>43.732683672494503</v>
      </c>
      <c r="N60" s="5">
        <v>36.782268080634402</v>
      </c>
      <c r="O60" s="5">
        <v>48.772332091334697</v>
      </c>
      <c r="P60" s="5">
        <v>47.02875704595499</v>
      </c>
      <c r="Q60" s="5">
        <v>48.843985860322903</v>
      </c>
      <c r="R60" s="5">
        <v>43.350530237890503</v>
      </c>
    </row>
    <row r="61" spans="1:18" ht="11.25" customHeight="1" x14ac:dyDescent="0.25">
      <c r="A61" s="46" t="s">
        <v>171</v>
      </c>
      <c r="B61" s="47" t="s">
        <v>170</v>
      </c>
      <c r="C61" s="5">
        <v>1706.9122002484066</v>
      </c>
      <c r="D61" s="5">
        <v>1727.6102700000001</v>
      </c>
      <c r="E61" s="5">
        <v>1996.2967700000002</v>
      </c>
      <c r="F61" s="5">
        <v>2150.6969299999996</v>
      </c>
      <c r="G61" s="5">
        <v>2341.40317</v>
      </c>
      <c r="H61" s="5">
        <v>2235.859072415622</v>
      </c>
      <c r="I61" s="5">
        <v>2515.3286999999996</v>
      </c>
      <c r="J61" s="5">
        <v>2202.3828399999998</v>
      </c>
      <c r="K61" s="5">
        <v>2333.0767299999998</v>
      </c>
      <c r="L61" s="5">
        <v>2016.9033499999998</v>
      </c>
      <c r="M61" s="5">
        <v>2667.9348572740168</v>
      </c>
      <c r="N61" s="5">
        <v>2745.963504346988</v>
      </c>
      <c r="O61" s="5">
        <v>2836.8151210425558</v>
      </c>
      <c r="P61" s="5">
        <v>3036.0657303907469</v>
      </c>
      <c r="Q61" s="5">
        <v>2828.638372288709</v>
      </c>
      <c r="R61" s="5">
        <v>2708.6202967172185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1706.9122002484066</v>
      </c>
      <c r="D68" s="4">
        <v>1727.6102700000001</v>
      </c>
      <c r="E68" s="4">
        <v>1996.2967700000002</v>
      </c>
      <c r="F68" s="4">
        <v>2150.6969299999996</v>
      </c>
      <c r="G68" s="4">
        <v>2341.40317</v>
      </c>
      <c r="H68" s="4">
        <v>2235.859072415622</v>
      </c>
      <c r="I68" s="4">
        <v>2515.3286999999996</v>
      </c>
      <c r="J68" s="4">
        <v>2202.3828399999998</v>
      </c>
      <c r="K68" s="4">
        <v>2333.0767299999998</v>
      </c>
      <c r="L68" s="4">
        <v>2016.9033499999998</v>
      </c>
      <c r="M68" s="4">
        <v>2667.9348572740168</v>
      </c>
      <c r="N68" s="4">
        <v>2745.963504346988</v>
      </c>
      <c r="O68" s="4">
        <v>2836.8151210425558</v>
      </c>
      <c r="P68" s="4">
        <v>3036.0657303907469</v>
      </c>
      <c r="Q68" s="4">
        <v>2828.638372288709</v>
      </c>
      <c r="R68" s="4">
        <v>2708.6202967172185</v>
      </c>
    </row>
    <row r="69" spans="1:18" ht="11.25" customHeight="1" x14ac:dyDescent="0.25">
      <c r="A69" s="50" t="s">
        <v>155</v>
      </c>
      <c r="B69" s="51" t="s">
        <v>154</v>
      </c>
      <c r="C69" s="7">
        <v>1676.2443871214359</v>
      </c>
      <c r="D69" s="7">
        <v>1684.4099900000001</v>
      </c>
      <c r="E69" s="7">
        <v>1951.7968599999999</v>
      </c>
      <c r="F69" s="7">
        <v>2092.2941899999996</v>
      </c>
      <c r="G69" s="7">
        <v>2271.00306</v>
      </c>
      <c r="H69" s="7">
        <v>2147.1995249772308</v>
      </c>
      <c r="I69" s="7">
        <v>2439.4024999999997</v>
      </c>
      <c r="J69" s="7">
        <v>2107.7869199999996</v>
      </c>
      <c r="K69" s="7">
        <v>2234.9972899999998</v>
      </c>
      <c r="L69" s="7">
        <v>1917.0212499999998</v>
      </c>
      <c r="M69" s="7">
        <v>2554.5784966987085</v>
      </c>
      <c r="N69" s="7">
        <v>2626.1106334193109</v>
      </c>
      <c r="O69" s="7">
        <v>2678.532244546841</v>
      </c>
      <c r="P69" s="7">
        <v>2810.4280118467523</v>
      </c>
      <c r="Q69" s="7">
        <v>2577.2537786269095</v>
      </c>
      <c r="R69" s="7">
        <v>2431.0903710975786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4.3708799082831913</v>
      </c>
      <c r="D71" s="7">
        <v>4.2000399999999996</v>
      </c>
      <c r="E71" s="7">
        <v>5.19998</v>
      </c>
      <c r="F71" s="7">
        <v>5.7006699999999997</v>
      </c>
      <c r="G71" s="7">
        <v>5.1000300000000003</v>
      </c>
      <c r="H71" s="7">
        <v>5.1351942137755877</v>
      </c>
      <c r="I71" s="7">
        <v>5.92652</v>
      </c>
      <c r="J71" s="7">
        <v>5.599490000000003</v>
      </c>
      <c r="K71" s="7">
        <v>6.4993800000000022</v>
      </c>
      <c r="L71" s="7">
        <v>6.6989999999999981</v>
      </c>
      <c r="M71" s="7">
        <v>17.364111702117366</v>
      </c>
      <c r="N71" s="7">
        <v>27.0612400878953</v>
      </c>
      <c r="O71" s="7">
        <v>22.761970922048583</v>
      </c>
      <c r="P71" s="7">
        <v>57.012515524983165</v>
      </c>
      <c r="Q71" s="7">
        <v>66.876630609020708</v>
      </c>
      <c r="R71" s="7">
        <v>71.653692717912634</v>
      </c>
    </row>
    <row r="72" spans="1:18" ht="11.25" customHeight="1" x14ac:dyDescent="0.25">
      <c r="A72" s="55" t="s">
        <v>149</v>
      </c>
      <c r="B72" s="51" t="s">
        <v>148</v>
      </c>
      <c r="C72" s="7">
        <v>26.296933218687336</v>
      </c>
      <c r="D72" s="7">
        <v>39.000239999999998</v>
      </c>
      <c r="E72" s="7">
        <v>39.299930000000003</v>
      </c>
      <c r="F72" s="7">
        <v>52.702069999999999</v>
      </c>
      <c r="G72" s="7">
        <v>65.300080000000008</v>
      </c>
      <c r="H72" s="7">
        <v>83.524353224615311</v>
      </c>
      <c r="I72" s="7">
        <v>69.999679999999998</v>
      </c>
      <c r="J72" s="7">
        <v>88.996430000000004</v>
      </c>
      <c r="K72" s="7">
        <v>91.580060000000003</v>
      </c>
      <c r="L72" s="7">
        <v>93.183099999999996</v>
      </c>
      <c r="M72" s="7">
        <v>95.992248873191016</v>
      </c>
      <c r="N72" s="7">
        <v>92.791630839782215</v>
      </c>
      <c r="O72" s="7">
        <v>135.52090557366625</v>
      </c>
      <c r="P72" s="7">
        <v>168.62520301901159</v>
      </c>
      <c r="Q72" s="7">
        <v>184.17358119126857</v>
      </c>
      <c r="R72" s="7">
        <v>204.57129270964074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0.33438186151055599</v>
      </c>
      <c r="R73" s="7">
        <v>1.3049401920862174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0.33438186151055599</v>
      </c>
      <c r="R77" s="6">
        <v>1.3049401920862174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38.573612305340596</v>
      </c>
      <c r="D80" s="5">
        <v>49.100269999999995</v>
      </c>
      <c r="E80" s="5">
        <v>55.509100000000011</v>
      </c>
      <c r="F80" s="5">
        <v>63.499400000000001</v>
      </c>
      <c r="G80" s="5">
        <v>69.500050000000002</v>
      </c>
      <c r="H80" s="5">
        <v>67.306723603488948</v>
      </c>
      <c r="I80" s="5">
        <v>59.883610000000004</v>
      </c>
      <c r="J80" s="5">
        <v>64.88824000000001</v>
      </c>
      <c r="K80" s="5">
        <v>57.379159999999992</v>
      </c>
      <c r="L80" s="5">
        <v>83.499739999999989</v>
      </c>
      <c r="M80" s="5">
        <v>80.204521452146338</v>
      </c>
      <c r="N80" s="5">
        <v>93.102130505397895</v>
      </c>
      <c r="O80" s="5">
        <v>110.48990292276676</v>
      </c>
      <c r="P80" s="5">
        <v>148.70545524027881</v>
      </c>
      <c r="Q80" s="5">
        <v>163.37016375177828</v>
      </c>
      <c r="R80" s="5">
        <v>172.6137457574516</v>
      </c>
    </row>
    <row r="81" spans="1:18" ht="11.25" customHeight="1" x14ac:dyDescent="0.25">
      <c r="A81" s="48" t="s">
        <v>132</v>
      </c>
      <c r="B81" s="49" t="s">
        <v>131</v>
      </c>
      <c r="C81" s="4">
        <v>27.419508932836521</v>
      </c>
      <c r="D81" s="4">
        <v>32.500159999999994</v>
      </c>
      <c r="E81" s="4">
        <v>37.039370000000005</v>
      </c>
      <c r="F81" s="4">
        <v>35.29645</v>
      </c>
      <c r="G81" s="4">
        <v>35.200009999999999</v>
      </c>
      <c r="H81" s="4">
        <v>29.784056410171232</v>
      </c>
      <c r="I81" s="4">
        <v>31.199880000000004</v>
      </c>
      <c r="J81" s="4">
        <v>28.334170000000004</v>
      </c>
      <c r="K81" s="4">
        <v>15.728439999999992</v>
      </c>
      <c r="L81" s="4">
        <v>19.299889999999998</v>
      </c>
      <c r="M81" s="4">
        <v>16.647573392538995</v>
      </c>
      <c r="N81" s="4">
        <v>19.394286806152699</v>
      </c>
      <c r="O81" s="4">
        <v>22.332049120792711</v>
      </c>
      <c r="P81" s="4">
        <v>25.5803955288048</v>
      </c>
      <c r="Q81" s="4">
        <v>25.866973631225719</v>
      </c>
      <c r="R81" s="4">
        <v>22.140991049834959</v>
      </c>
    </row>
    <row r="82" spans="1:18" ht="11.25" customHeight="1" x14ac:dyDescent="0.25">
      <c r="A82" s="48" t="s">
        <v>130</v>
      </c>
      <c r="B82" s="49" t="s">
        <v>129</v>
      </c>
      <c r="C82" s="4">
        <v>11.154103372504071</v>
      </c>
      <c r="D82" s="4">
        <v>16.600110000000001</v>
      </c>
      <c r="E82" s="4">
        <v>18.469730000000002</v>
      </c>
      <c r="F82" s="4">
        <v>28.202950000000001</v>
      </c>
      <c r="G82" s="4">
        <v>34.300039999999996</v>
      </c>
      <c r="H82" s="4">
        <v>37.522667193317723</v>
      </c>
      <c r="I82" s="4">
        <v>28.683730000000001</v>
      </c>
      <c r="J82" s="4">
        <v>36.554070000000003</v>
      </c>
      <c r="K82" s="4">
        <v>41.65072</v>
      </c>
      <c r="L82" s="4">
        <v>64.199849999999998</v>
      </c>
      <c r="M82" s="4">
        <v>63.55694805960735</v>
      </c>
      <c r="N82" s="4">
        <v>73.707843699245203</v>
      </c>
      <c r="O82" s="4">
        <v>88.157853801974056</v>
      </c>
      <c r="P82" s="4">
        <v>123.12505971147399</v>
      </c>
      <c r="Q82" s="4">
        <v>137.50319012055255</v>
      </c>
      <c r="R82" s="4">
        <v>150.47275470761664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3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518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1589.6620950539304</v>
      </c>
      <c r="D2" s="45">
        <v>2467.0303899999999</v>
      </c>
      <c r="E2" s="45">
        <v>2849.1071900000002</v>
      </c>
      <c r="F2" s="45">
        <v>4907.6314599999987</v>
      </c>
      <c r="G2" s="45">
        <v>4032.4113400000001</v>
      </c>
      <c r="H2" s="45">
        <v>1330.9015623706198</v>
      </c>
      <c r="I2" s="45">
        <v>4074.0385999999994</v>
      </c>
      <c r="J2" s="45">
        <v>3240.9729899999998</v>
      </c>
      <c r="K2" s="45">
        <v>2054.1312200000002</v>
      </c>
      <c r="L2" s="45">
        <v>2034.9265199999993</v>
      </c>
      <c r="M2" s="45">
        <v>3236.1593068234761</v>
      </c>
      <c r="N2" s="45">
        <v>2287.5452577919987</v>
      </c>
      <c r="O2" s="45">
        <v>1288.1465034883588</v>
      </c>
      <c r="P2" s="45">
        <v>2086.1184364713131</v>
      </c>
      <c r="Q2" s="45">
        <v>1529.6747367662258</v>
      </c>
      <c r="R2" s="45">
        <v>990.70087482915335</v>
      </c>
    </row>
    <row r="3" spans="1:18" ht="11.25" customHeight="1" x14ac:dyDescent="0.25">
      <c r="A3" s="46" t="s">
        <v>286</v>
      </c>
      <c r="B3" s="47" t="s">
        <v>285</v>
      </c>
      <c r="C3" s="5">
        <v>1174.6662568780225</v>
      </c>
      <c r="D3" s="5">
        <v>1903.4538700000003</v>
      </c>
      <c r="E3" s="5">
        <v>2276.9060899999999</v>
      </c>
      <c r="F3" s="5">
        <v>3770.8028099999997</v>
      </c>
      <c r="G3" s="5">
        <v>3200.42436</v>
      </c>
      <c r="H3" s="5">
        <v>776.04250640736109</v>
      </c>
      <c r="I3" s="5">
        <v>3067.3894500000001</v>
      </c>
      <c r="J3" s="5">
        <v>2621.8084199999998</v>
      </c>
      <c r="K3" s="5">
        <v>1348.75998</v>
      </c>
      <c r="L3" s="5">
        <v>1614.3809199999996</v>
      </c>
      <c r="M3" s="5">
        <v>2599.5776309704806</v>
      </c>
      <c r="N3" s="5">
        <v>1651.6993335741124</v>
      </c>
      <c r="O3" s="5">
        <v>768.09536644992068</v>
      </c>
      <c r="P3" s="5">
        <v>1504.2005259824625</v>
      </c>
      <c r="Q3" s="5">
        <v>1019.3808243938005</v>
      </c>
      <c r="R3" s="5">
        <v>500.20890616177132</v>
      </c>
    </row>
    <row r="4" spans="1:18" ht="11.25" customHeight="1" x14ac:dyDescent="0.25">
      <c r="A4" s="48" t="s">
        <v>284</v>
      </c>
      <c r="B4" s="49" t="s">
        <v>283</v>
      </c>
      <c r="C4" s="4">
        <v>940.70136287123205</v>
      </c>
      <c r="D4" s="4">
        <v>1262.74721</v>
      </c>
      <c r="E4" s="4">
        <v>1673.91751</v>
      </c>
      <c r="F4" s="4">
        <v>3011.5931399999999</v>
      </c>
      <c r="G4" s="4">
        <v>2547.6414599999998</v>
      </c>
      <c r="H4" s="4">
        <v>489.10516126650015</v>
      </c>
      <c r="I4" s="4">
        <v>2401.17218</v>
      </c>
      <c r="J4" s="4">
        <v>1898.61123</v>
      </c>
      <c r="K4" s="4">
        <v>916.77583000000004</v>
      </c>
      <c r="L4" s="4">
        <v>1334.4760899999997</v>
      </c>
      <c r="M4" s="4">
        <v>2039.1464395063131</v>
      </c>
      <c r="N4" s="4">
        <v>1154.725476743909</v>
      </c>
      <c r="O4" s="4">
        <v>593.25633484969671</v>
      </c>
      <c r="P4" s="4">
        <v>1319.1148320056213</v>
      </c>
      <c r="Q4" s="4">
        <v>819.03613751983971</v>
      </c>
      <c r="R4" s="4">
        <v>357.63678587964671</v>
      </c>
    </row>
    <row r="5" spans="1:18" ht="11.25" customHeight="1" x14ac:dyDescent="0.25">
      <c r="A5" s="50" t="s">
        <v>282</v>
      </c>
      <c r="B5" s="51" t="s">
        <v>281</v>
      </c>
      <c r="C5" s="7">
        <v>939.79374389020813</v>
      </c>
      <c r="D5" s="7">
        <v>1260.94723</v>
      </c>
      <c r="E5" s="7">
        <v>1673.0175099999999</v>
      </c>
      <c r="F5" s="7">
        <v>3010.6931399999999</v>
      </c>
      <c r="G5" s="7">
        <v>2546.7414699999999</v>
      </c>
      <c r="H5" s="7">
        <v>488.19755248963452</v>
      </c>
      <c r="I5" s="7">
        <v>2399.5722299999998</v>
      </c>
      <c r="J5" s="7">
        <v>1883.0084999999999</v>
      </c>
      <c r="K5" s="7">
        <v>912.72579999999994</v>
      </c>
      <c r="L5" s="7">
        <v>1329.9757899999997</v>
      </c>
      <c r="M5" s="7">
        <v>2035.5398762720258</v>
      </c>
      <c r="N5" s="7">
        <v>1153.8178623367246</v>
      </c>
      <c r="O5" s="7">
        <v>593.25633484969671</v>
      </c>
      <c r="P5" s="7">
        <v>1319.1148320056213</v>
      </c>
      <c r="Q5" s="7">
        <v>819.03613751983971</v>
      </c>
      <c r="R5" s="7">
        <v>357.63678587964671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939.79374389020813</v>
      </c>
      <c r="D8" s="6">
        <v>1260.94723</v>
      </c>
      <c r="E8" s="6">
        <v>1673.0175099999999</v>
      </c>
      <c r="F8" s="6">
        <v>3010.6931399999999</v>
      </c>
      <c r="G8" s="6">
        <v>2546.7414699999999</v>
      </c>
      <c r="H8" s="6">
        <v>488.19755248963452</v>
      </c>
      <c r="I8" s="6">
        <v>2399.5722299999998</v>
      </c>
      <c r="J8" s="6">
        <v>1883.0084999999999</v>
      </c>
      <c r="K8" s="6">
        <v>912.72579999999994</v>
      </c>
      <c r="L8" s="6">
        <v>1329.9757899999997</v>
      </c>
      <c r="M8" s="6">
        <v>2035.5398762720258</v>
      </c>
      <c r="N8" s="6">
        <v>1153.8178623367246</v>
      </c>
      <c r="O8" s="6">
        <v>593.25633484969671</v>
      </c>
      <c r="P8" s="6">
        <v>1319.1148320056213</v>
      </c>
      <c r="Q8" s="6">
        <v>819.03613751983971</v>
      </c>
      <c r="R8" s="6">
        <v>357.63678587964671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0.69994999999996443</v>
      </c>
      <c r="J11" s="7">
        <v>12.90271999999996</v>
      </c>
      <c r="K11" s="7">
        <v>1.3500200000000391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0.69994999999996443</v>
      </c>
      <c r="J12" s="6">
        <v>12.90271999999996</v>
      </c>
      <c r="K12" s="6">
        <v>1.3500200000000391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0.90761898102394334</v>
      </c>
      <c r="D14" s="7">
        <v>1.7999799999999999</v>
      </c>
      <c r="E14" s="7">
        <v>0.9</v>
      </c>
      <c r="F14" s="7">
        <v>0.9</v>
      </c>
      <c r="G14" s="7">
        <v>0.89998999999999996</v>
      </c>
      <c r="H14" s="7">
        <v>0.90760877686563812</v>
      </c>
      <c r="I14" s="7">
        <v>0.9</v>
      </c>
      <c r="J14" s="7">
        <v>2.7000099999999998</v>
      </c>
      <c r="K14" s="7">
        <v>2.7000099999999998</v>
      </c>
      <c r="L14" s="7">
        <v>4.5003000000000002</v>
      </c>
      <c r="M14" s="7">
        <v>3.6065632342871679</v>
      </c>
      <c r="N14" s="7">
        <v>0.90761440718447917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233.96489400679039</v>
      </c>
      <c r="D15" s="4">
        <v>640.70666000000017</v>
      </c>
      <c r="E15" s="4">
        <v>602.98857999999996</v>
      </c>
      <c r="F15" s="4">
        <v>759.20966999999985</v>
      </c>
      <c r="G15" s="4">
        <v>652.78290000000015</v>
      </c>
      <c r="H15" s="4">
        <v>286.93734514086088</v>
      </c>
      <c r="I15" s="4">
        <v>666.2172700000001</v>
      </c>
      <c r="J15" s="4">
        <v>723.19718999999986</v>
      </c>
      <c r="K15" s="4">
        <v>431.98414999999994</v>
      </c>
      <c r="L15" s="4">
        <v>279.90482999999995</v>
      </c>
      <c r="M15" s="4">
        <v>560.43119146416734</v>
      </c>
      <c r="N15" s="4">
        <v>496.97385683020343</v>
      </c>
      <c r="O15" s="4">
        <v>174.8390316002239</v>
      </c>
      <c r="P15" s="4">
        <v>185.08569397684116</v>
      </c>
      <c r="Q15" s="4">
        <v>200.34468687396077</v>
      </c>
      <c r="R15" s="4">
        <v>142.57212028212464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233.96489400679039</v>
      </c>
      <c r="D17" s="7">
        <v>640.70666000000017</v>
      </c>
      <c r="E17" s="7">
        <v>602.98857999999996</v>
      </c>
      <c r="F17" s="7">
        <v>759.20966999999985</v>
      </c>
      <c r="G17" s="7">
        <v>652.78290000000015</v>
      </c>
      <c r="H17" s="7">
        <v>286.93734514086088</v>
      </c>
      <c r="I17" s="7">
        <v>666.2172700000001</v>
      </c>
      <c r="J17" s="7">
        <v>723.19718999999986</v>
      </c>
      <c r="K17" s="7">
        <v>431.48415999999992</v>
      </c>
      <c r="L17" s="7">
        <v>279.90482999999995</v>
      </c>
      <c r="M17" s="7">
        <v>560.43119146416734</v>
      </c>
      <c r="N17" s="7">
        <v>496.97385683020343</v>
      </c>
      <c r="O17" s="7">
        <v>174.8390316002239</v>
      </c>
      <c r="P17" s="7">
        <v>185.08569397684116</v>
      </c>
      <c r="Q17" s="7">
        <v>200.34468687396077</v>
      </c>
      <c r="R17" s="7">
        <v>142.57212028212464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0.49999000000000038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19.251052183563655</v>
      </c>
      <c r="D21" s="5">
        <v>29.846690000000045</v>
      </c>
      <c r="E21" s="5">
        <v>71.092150000000032</v>
      </c>
      <c r="F21" s="5">
        <v>72.069540000000046</v>
      </c>
      <c r="G21" s="5">
        <v>26.333770000000019</v>
      </c>
      <c r="H21" s="5">
        <v>21.082588925493063</v>
      </c>
      <c r="I21" s="5">
        <v>28.045460000000013</v>
      </c>
      <c r="J21" s="5">
        <v>36.691520000000011</v>
      </c>
      <c r="K21" s="5">
        <v>36.497390000000003</v>
      </c>
      <c r="L21" s="5">
        <v>39.009</v>
      </c>
      <c r="M21" s="5">
        <v>30.841414427886839</v>
      </c>
      <c r="N21" s="5">
        <v>31.734026593557427</v>
      </c>
      <c r="O21" s="5">
        <v>32.179768629263862</v>
      </c>
      <c r="P21" s="5">
        <v>27.597125554762393</v>
      </c>
      <c r="Q21" s="5">
        <v>25.283252814396747</v>
      </c>
      <c r="R21" s="5">
        <v>21.401872414993832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19.251052183563655</v>
      </c>
      <c r="D30" s="4">
        <v>29.846690000000045</v>
      </c>
      <c r="E30" s="4">
        <v>71.092150000000032</v>
      </c>
      <c r="F30" s="4">
        <v>72.069540000000046</v>
      </c>
      <c r="G30" s="4">
        <v>26.333770000000019</v>
      </c>
      <c r="H30" s="4">
        <v>21.082588925493063</v>
      </c>
      <c r="I30" s="4">
        <v>28.045460000000013</v>
      </c>
      <c r="J30" s="4">
        <v>36.691520000000011</v>
      </c>
      <c r="K30" s="4">
        <v>36.497390000000003</v>
      </c>
      <c r="L30" s="4">
        <v>39.009</v>
      </c>
      <c r="M30" s="4">
        <v>30.841414427886839</v>
      </c>
      <c r="N30" s="4">
        <v>31.734026593557427</v>
      </c>
      <c r="O30" s="4">
        <v>32.179768629263862</v>
      </c>
      <c r="P30" s="4">
        <v>27.597125554762393</v>
      </c>
      <c r="Q30" s="4">
        <v>25.283252814396747</v>
      </c>
      <c r="R30" s="4">
        <v>21.401872414993832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3.8996700000000004</v>
      </c>
      <c r="F31" s="7">
        <v>3.9244799999999991</v>
      </c>
      <c r="G31" s="7">
        <v>1.30335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3.8996700000000004</v>
      </c>
      <c r="F32" s="6">
        <v>3.9244799999999991</v>
      </c>
      <c r="G32" s="6">
        <v>1.30335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4.4040400000000002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1.1000000000000001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2.0540747109964599</v>
      </c>
      <c r="D43" s="7">
        <v>3.0441200000000017</v>
      </c>
      <c r="E43" s="7">
        <v>4.111080000000003</v>
      </c>
      <c r="F43" s="7">
        <v>4.0999500000000006</v>
      </c>
      <c r="G43" s="7">
        <v>2.0598999999999998</v>
      </c>
      <c r="H43" s="7">
        <v>1.0190648380254004</v>
      </c>
      <c r="I43" s="7">
        <v>3.0555999999999974</v>
      </c>
      <c r="J43" s="7">
        <v>5.1058799999999973</v>
      </c>
      <c r="K43" s="7">
        <v>3.0044099999999996</v>
      </c>
      <c r="L43" s="7">
        <v>3.0665700000000031</v>
      </c>
      <c r="M43" s="7">
        <v>4.0920152122123081</v>
      </c>
      <c r="N43" s="7">
        <v>3.0731440825755905</v>
      </c>
      <c r="O43" s="7">
        <v>10.199440187496327</v>
      </c>
      <c r="P43" s="7">
        <v>5.1493044428886412</v>
      </c>
      <c r="Q43" s="7">
        <v>6.1897754755700962</v>
      </c>
      <c r="R43" s="7">
        <v>5.1547543682921892</v>
      </c>
    </row>
    <row r="44" spans="1:18" ht="11.25" customHeight="1" x14ac:dyDescent="0.25">
      <c r="A44" s="50" t="s">
        <v>205</v>
      </c>
      <c r="B44" s="51" t="s">
        <v>204</v>
      </c>
      <c r="C44" s="7">
        <v>17.196977472567195</v>
      </c>
      <c r="D44" s="7">
        <v>26.802570000000042</v>
      </c>
      <c r="E44" s="7">
        <v>63.081400000000031</v>
      </c>
      <c r="F44" s="7">
        <v>64.045110000000051</v>
      </c>
      <c r="G44" s="7">
        <v>22.970520000000018</v>
      </c>
      <c r="H44" s="7">
        <v>20.063524087467663</v>
      </c>
      <c r="I44" s="7">
        <v>23.889860000000017</v>
      </c>
      <c r="J44" s="7">
        <v>31.585640000000012</v>
      </c>
      <c r="K44" s="7">
        <v>33.492980000000003</v>
      </c>
      <c r="L44" s="7">
        <v>31.53839</v>
      </c>
      <c r="M44" s="7">
        <v>26.749399215674529</v>
      </c>
      <c r="N44" s="7">
        <v>28.660882510981835</v>
      </c>
      <c r="O44" s="7">
        <v>21.980328441767536</v>
      </c>
      <c r="P44" s="7">
        <v>20.05936214559879</v>
      </c>
      <c r="Q44" s="7">
        <v>19.093477338826649</v>
      </c>
      <c r="R44" s="7">
        <v>16.247118046701644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2.38845896627496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2.38845896627496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244.02911552630746</v>
      </c>
      <c r="D52" s="5">
        <v>314.12247999999988</v>
      </c>
      <c r="E52" s="5">
        <v>301.30306000000041</v>
      </c>
      <c r="F52" s="5">
        <v>742.60671999999965</v>
      </c>
      <c r="G52" s="5">
        <v>469.98685000000046</v>
      </c>
      <c r="H52" s="5">
        <v>241.56924926992784</v>
      </c>
      <c r="I52" s="5">
        <v>587.92069000000004</v>
      </c>
      <c r="J52" s="5">
        <v>307.58701000000053</v>
      </c>
      <c r="K52" s="5">
        <v>277.59887000000049</v>
      </c>
      <c r="L52" s="5">
        <v>154.58924999999994</v>
      </c>
      <c r="M52" s="5">
        <v>192.24748970533273</v>
      </c>
      <c r="N52" s="5">
        <v>185.67834978983333</v>
      </c>
      <c r="O52" s="5">
        <v>153.89001199090674</v>
      </c>
      <c r="P52" s="5">
        <v>153.02679417014497</v>
      </c>
      <c r="Q52" s="5">
        <v>143.89242623234537</v>
      </c>
      <c r="R52" s="5">
        <v>117.57740699423169</v>
      </c>
    </row>
    <row r="53" spans="1:18" ht="11.25" customHeight="1" x14ac:dyDescent="0.25">
      <c r="A53" s="48" t="s">
        <v>187</v>
      </c>
      <c r="B53" s="49" t="s">
        <v>186</v>
      </c>
      <c r="C53" s="4">
        <v>87.369941084062077</v>
      </c>
      <c r="D53" s="4">
        <v>172.0132999999999</v>
      </c>
      <c r="E53" s="4">
        <v>173.40963000000039</v>
      </c>
      <c r="F53" s="4">
        <v>537.90501999999969</v>
      </c>
      <c r="G53" s="4">
        <v>282.18967000000043</v>
      </c>
      <c r="H53" s="4">
        <v>58.683917992433578</v>
      </c>
      <c r="I53" s="4">
        <v>378.01853</v>
      </c>
      <c r="J53" s="4">
        <v>108.39466000000056</v>
      </c>
      <c r="K53" s="4">
        <v>82.197270000000458</v>
      </c>
      <c r="L53" s="4">
        <v>36.306089999999926</v>
      </c>
      <c r="M53" s="4">
        <v>47.841115331202786</v>
      </c>
      <c r="N53" s="4">
        <v>43.135546496123709</v>
      </c>
      <c r="O53" s="4">
        <v>26.537382666687449</v>
      </c>
      <c r="P53" s="4">
        <v>32.387139192982687</v>
      </c>
      <c r="Q53" s="4">
        <v>15.787501605096708</v>
      </c>
      <c r="R53" s="4">
        <v>8.4553785123281386</v>
      </c>
    </row>
    <row r="54" spans="1:18" ht="11.25" customHeight="1" x14ac:dyDescent="0.25">
      <c r="A54" s="48" t="s">
        <v>185</v>
      </c>
      <c r="B54" s="49" t="s">
        <v>184</v>
      </c>
      <c r="C54" s="4">
        <v>156.65917444224539</v>
      </c>
      <c r="D54" s="4">
        <v>142.10917999999998</v>
      </c>
      <c r="E54" s="4">
        <v>127.89343</v>
      </c>
      <c r="F54" s="4">
        <v>204.70169999999999</v>
      </c>
      <c r="G54" s="4">
        <v>187.79718</v>
      </c>
      <c r="H54" s="4">
        <v>182.88533127749426</v>
      </c>
      <c r="I54" s="4">
        <v>209.90216000000001</v>
      </c>
      <c r="J54" s="4">
        <v>199.19235</v>
      </c>
      <c r="K54" s="4">
        <v>195.4016</v>
      </c>
      <c r="L54" s="4">
        <v>118.28316</v>
      </c>
      <c r="M54" s="4">
        <v>144.40637437412994</v>
      </c>
      <c r="N54" s="4">
        <v>142.54280329370962</v>
      </c>
      <c r="O54" s="4">
        <v>127.35262932421929</v>
      </c>
      <c r="P54" s="4">
        <v>120.63965497716228</v>
      </c>
      <c r="Q54" s="4">
        <v>128.10492462724866</v>
      </c>
      <c r="R54" s="4">
        <v>109.12202848190356</v>
      </c>
    </row>
    <row r="55" spans="1:18" ht="11.25" customHeight="1" x14ac:dyDescent="0.25">
      <c r="A55" s="50" t="s">
        <v>183</v>
      </c>
      <c r="B55" s="51" t="s">
        <v>182</v>
      </c>
      <c r="C55" s="7">
        <v>12.013962518580264</v>
      </c>
      <c r="D55" s="7">
        <v>10.424409999999998</v>
      </c>
      <c r="E55" s="7">
        <v>6.4747399999999988</v>
      </c>
      <c r="F55" s="7">
        <v>13.300140000000001</v>
      </c>
      <c r="G55" s="7">
        <v>11.303039999999999</v>
      </c>
      <c r="H55" s="7">
        <v>9.0045645208982315</v>
      </c>
      <c r="I55" s="7">
        <v>13.099940000000002</v>
      </c>
      <c r="J55" s="7">
        <v>12.594300000000002</v>
      </c>
      <c r="K55" s="7">
        <v>18.099719999999998</v>
      </c>
      <c r="L55" s="7">
        <v>17.80059</v>
      </c>
      <c r="M55" s="7">
        <v>12.443886305535907</v>
      </c>
      <c r="N55" s="7">
        <v>11.440675333914443</v>
      </c>
      <c r="O55" s="7">
        <v>16.6944362217343</v>
      </c>
      <c r="P55" s="7">
        <v>13.613249128270596</v>
      </c>
      <c r="Q55" s="7">
        <v>12.910070805354861</v>
      </c>
      <c r="R55" s="7">
        <v>10.35839655816358</v>
      </c>
    </row>
    <row r="56" spans="1:18" ht="11.25" customHeight="1" x14ac:dyDescent="0.25">
      <c r="A56" s="50" t="s">
        <v>181</v>
      </c>
      <c r="B56" s="51" t="s">
        <v>180</v>
      </c>
      <c r="C56" s="7">
        <v>144.64521192366513</v>
      </c>
      <c r="D56" s="7">
        <v>131.68476999999999</v>
      </c>
      <c r="E56" s="7">
        <v>121.41869</v>
      </c>
      <c r="F56" s="7">
        <v>191.40155999999999</v>
      </c>
      <c r="G56" s="7">
        <v>176.49413999999999</v>
      </c>
      <c r="H56" s="7">
        <v>173.88076675659602</v>
      </c>
      <c r="I56" s="7">
        <v>196.80222000000001</v>
      </c>
      <c r="J56" s="7">
        <v>186.59805</v>
      </c>
      <c r="K56" s="7">
        <v>174.39869000000002</v>
      </c>
      <c r="L56" s="7">
        <v>100.28256999999999</v>
      </c>
      <c r="M56" s="7">
        <v>131.69975652426774</v>
      </c>
      <c r="N56" s="7">
        <v>130.69608565545042</v>
      </c>
      <c r="O56" s="7">
        <v>110.51487955134722</v>
      </c>
      <c r="P56" s="7">
        <v>104.5423977424495</v>
      </c>
      <c r="Q56" s="7">
        <v>114.21559903442133</v>
      </c>
      <c r="R56" s="7">
        <v>97.68879951081442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2.9031900000000004</v>
      </c>
      <c r="L58" s="7">
        <v>0.20000000000000018</v>
      </c>
      <c r="M58" s="7">
        <v>0.26273154432630541</v>
      </c>
      <c r="N58" s="7">
        <v>0.40604230434477273</v>
      </c>
      <c r="O58" s="7">
        <v>0.14331355113776656</v>
      </c>
      <c r="P58" s="7">
        <v>2.4840081064421966</v>
      </c>
      <c r="Q58" s="7">
        <v>0.97925478747247752</v>
      </c>
      <c r="R58" s="7">
        <v>1.0748324129255593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150.44978439441971</v>
      </c>
      <c r="D61" s="5">
        <v>215.60779000000008</v>
      </c>
      <c r="E61" s="5">
        <v>196.49301999999989</v>
      </c>
      <c r="F61" s="5">
        <v>314.35513999999972</v>
      </c>
      <c r="G61" s="5">
        <v>325.38327999999996</v>
      </c>
      <c r="H61" s="5">
        <v>285.32854873235539</v>
      </c>
      <c r="I61" s="5">
        <v>385.16531999999955</v>
      </c>
      <c r="J61" s="5">
        <v>265.79285999999956</v>
      </c>
      <c r="K61" s="5">
        <v>379.38920999999988</v>
      </c>
      <c r="L61" s="5">
        <v>212.53620999999984</v>
      </c>
      <c r="M61" s="5">
        <v>395.67475518485526</v>
      </c>
      <c r="N61" s="5">
        <v>397.29584772214025</v>
      </c>
      <c r="O61" s="5">
        <v>322.56443647196187</v>
      </c>
      <c r="P61" s="5">
        <v>386.69987935491207</v>
      </c>
      <c r="Q61" s="5">
        <v>326.19035952804524</v>
      </c>
      <c r="R61" s="5">
        <v>340.04811771361966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150.44978439441971</v>
      </c>
      <c r="D68" s="4">
        <v>215.60779000000008</v>
      </c>
      <c r="E68" s="4">
        <v>196.49301999999989</v>
      </c>
      <c r="F68" s="4">
        <v>314.35513999999972</v>
      </c>
      <c r="G68" s="4">
        <v>325.38327999999996</v>
      </c>
      <c r="H68" s="4">
        <v>285.32854873235539</v>
      </c>
      <c r="I68" s="4">
        <v>385.16531999999955</v>
      </c>
      <c r="J68" s="4">
        <v>265.79285999999956</v>
      </c>
      <c r="K68" s="4">
        <v>379.38920999999988</v>
      </c>
      <c r="L68" s="4">
        <v>212.53620999999984</v>
      </c>
      <c r="M68" s="4">
        <v>395.67475518485526</v>
      </c>
      <c r="N68" s="4">
        <v>397.29584772214025</v>
      </c>
      <c r="O68" s="4">
        <v>322.56443647196187</v>
      </c>
      <c r="P68" s="4">
        <v>386.69987935491207</v>
      </c>
      <c r="Q68" s="4">
        <v>326.19035952804524</v>
      </c>
      <c r="R68" s="4">
        <v>340.04811771361966</v>
      </c>
    </row>
    <row r="69" spans="1:18" ht="11.25" customHeight="1" x14ac:dyDescent="0.25">
      <c r="A69" s="50" t="s">
        <v>155</v>
      </c>
      <c r="B69" s="51" t="s">
        <v>154</v>
      </c>
      <c r="C69" s="7">
        <v>148.18074424354529</v>
      </c>
      <c r="D69" s="7">
        <v>208.4840200000001</v>
      </c>
      <c r="E69" s="7">
        <v>189.88805999999988</v>
      </c>
      <c r="F69" s="7">
        <v>304.65027999999973</v>
      </c>
      <c r="G69" s="7">
        <v>311.27923999999996</v>
      </c>
      <c r="H69" s="7">
        <v>272.45499879798319</v>
      </c>
      <c r="I69" s="7">
        <v>372.78336999999954</v>
      </c>
      <c r="J69" s="7">
        <v>248.39359999999954</v>
      </c>
      <c r="K69" s="7">
        <v>359.69372999999985</v>
      </c>
      <c r="L69" s="7">
        <v>197.10452999999984</v>
      </c>
      <c r="M69" s="7">
        <v>365.05452841721842</v>
      </c>
      <c r="N69" s="7">
        <v>358.26895627473215</v>
      </c>
      <c r="O69" s="7">
        <v>296.86454879866028</v>
      </c>
      <c r="P69" s="7">
        <v>331.88377241694002</v>
      </c>
      <c r="Q69" s="7">
        <v>266.6223551401697</v>
      </c>
      <c r="R69" s="7">
        <v>289.43264246697174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9.9989999999999357E-2</v>
      </c>
      <c r="E71" s="7">
        <v>0.10553999999999975</v>
      </c>
      <c r="F71" s="7">
        <v>0.20010999999999957</v>
      </c>
      <c r="G71" s="7">
        <v>0.10004000000000002</v>
      </c>
      <c r="H71" s="7">
        <v>0.16718933416367587</v>
      </c>
      <c r="I71" s="7">
        <v>0.28455000000000008</v>
      </c>
      <c r="J71" s="7">
        <v>0.20000000000000329</v>
      </c>
      <c r="K71" s="7">
        <v>9.9980000000002622E-2</v>
      </c>
      <c r="L71" s="7">
        <v>9.9979999999997737E-2</v>
      </c>
      <c r="M71" s="7">
        <v>10.318225698929744</v>
      </c>
      <c r="N71" s="7">
        <v>18.008411210093794</v>
      </c>
      <c r="O71" s="7">
        <v>10.915116845489724</v>
      </c>
      <c r="P71" s="7">
        <v>39.792393708762681</v>
      </c>
      <c r="Q71" s="7">
        <v>44.496927131775493</v>
      </c>
      <c r="R71" s="7">
        <v>40.627549808829251</v>
      </c>
    </row>
    <row r="72" spans="1:18" ht="11.25" customHeight="1" x14ac:dyDescent="0.25">
      <c r="A72" s="55" t="s">
        <v>149</v>
      </c>
      <c r="B72" s="51" t="s">
        <v>148</v>
      </c>
      <c r="C72" s="7">
        <v>2.269040150874404</v>
      </c>
      <c r="D72" s="7">
        <v>7.0237799999999968</v>
      </c>
      <c r="E72" s="7">
        <v>6.4994200000000042</v>
      </c>
      <c r="F72" s="7">
        <v>9.5047499999999996</v>
      </c>
      <c r="G72" s="7">
        <v>14.004000000000005</v>
      </c>
      <c r="H72" s="7">
        <v>12.706360600208534</v>
      </c>
      <c r="I72" s="7">
        <v>12.0974</v>
      </c>
      <c r="J72" s="7">
        <v>17.19926000000001</v>
      </c>
      <c r="K72" s="7">
        <v>19.595500000000001</v>
      </c>
      <c r="L72" s="7">
        <v>15.3317</v>
      </c>
      <c r="M72" s="7">
        <v>20.302001068707135</v>
      </c>
      <c r="N72" s="7">
        <v>21.018480237314314</v>
      </c>
      <c r="O72" s="7">
        <v>14.784770827811869</v>
      </c>
      <c r="P72" s="7">
        <v>15.023713229209385</v>
      </c>
      <c r="Q72" s="7">
        <v>15.047193099347631</v>
      </c>
      <c r="R72" s="7">
        <v>9.6254441412280016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2.3884156752461971E-2</v>
      </c>
      <c r="R73" s="7">
        <v>0.36248129659066319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2.3884156752461971E-2</v>
      </c>
      <c r="R77" s="6">
        <v>0.36248129659066319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1.2658860716172973</v>
      </c>
      <c r="D80" s="5">
        <v>3.9995599999999936</v>
      </c>
      <c r="E80" s="5">
        <v>3.3128700000000086</v>
      </c>
      <c r="F80" s="5">
        <v>7.7972500000000009</v>
      </c>
      <c r="G80" s="5">
        <v>10.283079999999993</v>
      </c>
      <c r="H80" s="5">
        <v>6.878669035482492</v>
      </c>
      <c r="I80" s="5">
        <v>5.5176799999999986</v>
      </c>
      <c r="J80" s="5">
        <v>9.0931800000000038</v>
      </c>
      <c r="K80" s="5">
        <v>11.885770000000001</v>
      </c>
      <c r="L80" s="5">
        <v>14.411139999999994</v>
      </c>
      <c r="M80" s="5">
        <v>17.818016534920865</v>
      </c>
      <c r="N80" s="5">
        <v>21.137700112354725</v>
      </c>
      <c r="O80" s="5">
        <v>11.416919946305683</v>
      </c>
      <c r="P80" s="5">
        <v>14.594111409030798</v>
      </c>
      <c r="Q80" s="5">
        <v>14.927873797637893</v>
      </c>
      <c r="R80" s="5">
        <v>11.464571544536874</v>
      </c>
    </row>
    <row r="81" spans="1:18" ht="11.25" customHeight="1" x14ac:dyDescent="0.25">
      <c r="A81" s="48" t="s">
        <v>132</v>
      </c>
      <c r="B81" s="49" t="s">
        <v>131</v>
      </c>
      <c r="C81" s="4">
        <v>0.26273048629024998</v>
      </c>
      <c r="D81" s="4">
        <v>1.2069099999999935</v>
      </c>
      <c r="E81" s="4">
        <v>0.80188000000000592</v>
      </c>
      <c r="F81" s="4">
        <v>2.5957000000000008</v>
      </c>
      <c r="G81" s="4">
        <v>3.0019699999999978</v>
      </c>
      <c r="H81" s="4">
        <v>0.28664491209988086</v>
      </c>
      <c r="I81" s="4">
        <v>0</v>
      </c>
      <c r="J81" s="4">
        <v>0</v>
      </c>
      <c r="K81" s="4">
        <v>0</v>
      </c>
      <c r="L81" s="4">
        <v>1.2985399999999991</v>
      </c>
      <c r="M81" s="4">
        <v>2.3168407833718536</v>
      </c>
      <c r="N81" s="4">
        <v>2.0300090103854203</v>
      </c>
      <c r="O81" s="4">
        <v>1.6480007076152141</v>
      </c>
      <c r="P81" s="4">
        <v>3.7024524135945178</v>
      </c>
      <c r="Q81" s="4">
        <v>3.9410141491737818</v>
      </c>
      <c r="R81" s="4">
        <v>4.3708754217025501</v>
      </c>
    </row>
    <row r="82" spans="1:18" ht="11.25" customHeight="1" x14ac:dyDescent="0.25">
      <c r="A82" s="48" t="s">
        <v>130</v>
      </c>
      <c r="B82" s="49" t="s">
        <v>129</v>
      </c>
      <c r="C82" s="4">
        <v>1.0031555853270473</v>
      </c>
      <c r="D82" s="4">
        <v>2.7926500000000001</v>
      </c>
      <c r="E82" s="4">
        <v>2.5109900000000027</v>
      </c>
      <c r="F82" s="4">
        <v>5.2015500000000001</v>
      </c>
      <c r="G82" s="4">
        <v>7.2811099999999955</v>
      </c>
      <c r="H82" s="4">
        <v>6.5920241233826111</v>
      </c>
      <c r="I82" s="4">
        <v>5.5176799999999986</v>
      </c>
      <c r="J82" s="4">
        <v>9.0931800000000038</v>
      </c>
      <c r="K82" s="4">
        <v>11.885770000000001</v>
      </c>
      <c r="L82" s="4">
        <v>13.112599999999995</v>
      </c>
      <c r="M82" s="4">
        <v>15.50117575154901</v>
      </c>
      <c r="N82" s="4">
        <v>19.107691101969305</v>
      </c>
      <c r="O82" s="4">
        <v>9.7689192386904686</v>
      </c>
      <c r="P82" s="4">
        <v>10.891658995436281</v>
      </c>
      <c r="Q82" s="4">
        <v>10.986859648464112</v>
      </c>
      <c r="R82" s="4">
        <v>7.0936961228343236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1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519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5577.6893743193586</v>
      </c>
      <c r="D2" s="45">
        <v>6121.6755200000007</v>
      </c>
      <c r="E2" s="45">
        <v>6616.8775100000003</v>
      </c>
      <c r="F2" s="45">
        <v>6791.0571199999995</v>
      </c>
      <c r="G2" s="45">
        <v>6819.4112300000006</v>
      </c>
      <c r="H2" s="45">
        <v>6454.6898450200342</v>
      </c>
      <c r="I2" s="45">
        <v>6852.744279999999</v>
      </c>
      <c r="J2" s="45">
        <v>6708.2484000000004</v>
      </c>
      <c r="K2" s="45">
        <v>6578.11103</v>
      </c>
      <c r="L2" s="45">
        <v>6379.3541299999997</v>
      </c>
      <c r="M2" s="45">
        <v>7224.9868211629291</v>
      </c>
      <c r="N2" s="45">
        <v>6674.5490824010631</v>
      </c>
      <c r="O2" s="45">
        <v>6424.4160465133064</v>
      </c>
      <c r="P2" s="45">
        <v>6380.7496306276871</v>
      </c>
      <c r="Q2" s="45">
        <v>5880.4492960167636</v>
      </c>
      <c r="R2" s="45">
        <v>5573.7026264117239</v>
      </c>
    </row>
    <row r="3" spans="1:18" ht="11.25" customHeight="1" x14ac:dyDescent="0.25">
      <c r="A3" s="46" t="s">
        <v>286</v>
      </c>
      <c r="B3" s="47" t="s">
        <v>285</v>
      </c>
      <c r="C3" s="5">
        <v>2007.1115046515552</v>
      </c>
      <c r="D3" s="5">
        <v>2371.5907300000003</v>
      </c>
      <c r="E3" s="5">
        <v>2518.3936100000001</v>
      </c>
      <c r="F3" s="5">
        <v>2645.3955399999995</v>
      </c>
      <c r="G3" s="5">
        <v>2434.1962599999997</v>
      </c>
      <c r="H3" s="5">
        <v>2224.0588986145649</v>
      </c>
      <c r="I3" s="5">
        <v>2560.8881199999996</v>
      </c>
      <c r="J3" s="5">
        <v>2591.1917100000001</v>
      </c>
      <c r="K3" s="5">
        <v>2257.0486300000002</v>
      </c>
      <c r="L3" s="5">
        <v>2347.1284400000004</v>
      </c>
      <c r="M3" s="5">
        <v>2498.8104271496077</v>
      </c>
      <c r="N3" s="5">
        <v>2237.6664310958904</v>
      </c>
      <c r="O3" s="5">
        <v>2183.3093977870144</v>
      </c>
      <c r="P3" s="5">
        <v>2013.734353853461</v>
      </c>
      <c r="Q3" s="5">
        <v>1947.8753351414202</v>
      </c>
      <c r="R3" s="5">
        <v>1796.2057259267144</v>
      </c>
    </row>
    <row r="4" spans="1:18" ht="11.25" customHeight="1" x14ac:dyDescent="0.25">
      <c r="A4" s="48" t="s">
        <v>284</v>
      </c>
      <c r="B4" s="49" t="s">
        <v>283</v>
      </c>
      <c r="C4" s="4">
        <v>1163.1355504322491</v>
      </c>
      <c r="D4" s="4">
        <v>1354.8176300000002</v>
      </c>
      <c r="E4" s="4">
        <v>1348.9139900000002</v>
      </c>
      <c r="F4" s="4">
        <v>1421.5063699999996</v>
      </c>
      <c r="G4" s="4">
        <v>1320.40472</v>
      </c>
      <c r="H4" s="4">
        <v>1228.4477174711949</v>
      </c>
      <c r="I4" s="4">
        <v>1437.2132499999998</v>
      </c>
      <c r="J4" s="4">
        <v>1357.50134</v>
      </c>
      <c r="K4" s="4">
        <v>1195.6290799999999</v>
      </c>
      <c r="L4" s="4">
        <v>1291.4008700000002</v>
      </c>
      <c r="M4" s="4">
        <v>1250.2780754108887</v>
      </c>
      <c r="N4" s="4">
        <v>1163.0831133648796</v>
      </c>
      <c r="O4" s="4">
        <v>1222.1695864694477</v>
      </c>
      <c r="P4" s="4">
        <v>1217.1670110819057</v>
      </c>
      <c r="Q4" s="4">
        <v>1097.3538235161525</v>
      </c>
      <c r="R4" s="4">
        <v>965.43317598693091</v>
      </c>
    </row>
    <row r="5" spans="1:18" ht="11.25" customHeight="1" x14ac:dyDescent="0.25">
      <c r="A5" s="50" t="s">
        <v>282</v>
      </c>
      <c r="B5" s="51" t="s">
        <v>281</v>
      </c>
      <c r="C5" s="7">
        <v>1163.1355504322491</v>
      </c>
      <c r="D5" s="7">
        <v>1354.8176300000002</v>
      </c>
      <c r="E5" s="7">
        <v>1348.9139900000002</v>
      </c>
      <c r="F5" s="7">
        <v>1421.5063699999996</v>
      </c>
      <c r="G5" s="7">
        <v>1320.40472</v>
      </c>
      <c r="H5" s="7">
        <v>1228.4477174711949</v>
      </c>
      <c r="I5" s="7">
        <v>1436.5133299999998</v>
      </c>
      <c r="J5" s="7">
        <v>1354.1006400000001</v>
      </c>
      <c r="K5" s="7">
        <v>1194.2791199999999</v>
      </c>
      <c r="L5" s="7">
        <v>1288.5011900000002</v>
      </c>
      <c r="M5" s="7">
        <v>1248.9166575012571</v>
      </c>
      <c r="N5" s="7">
        <v>1160.360286758251</v>
      </c>
      <c r="O5" s="7">
        <v>1219.4469051952376</v>
      </c>
      <c r="P5" s="7">
        <v>1215.805589471129</v>
      </c>
      <c r="Q5" s="7">
        <v>1094.6308524281201</v>
      </c>
      <c r="R5" s="7">
        <v>962.71030538884577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0.66876851055699005</v>
      </c>
      <c r="Q6" s="6">
        <v>1.9824087287606744</v>
      </c>
      <c r="R6" s="6">
        <v>1.9824068198963687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1163.1355504322491</v>
      </c>
      <c r="D8" s="6">
        <v>1354.8176300000002</v>
      </c>
      <c r="E8" s="6">
        <v>1348.9139900000002</v>
      </c>
      <c r="F8" s="6">
        <v>1421.5063699999996</v>
      </c>
      <c r="G8" s="6">
        <v>1320.40472</v>
      </c>
      <c r="H8" s="6">
        <v>1228.4477174711949</v>
      </c>
      <c r="I8" s="6">
        <v>1436.5133299999998</v>
      </c>
      <c r="J8" s="6">
        <v>1354.1006400000001</v>
      </c>
      <c r="K8" s="6">
        <v>1194.2791199999999</v>
      </c>
      <c r="L8" s="6">
        <v>1288.5011900000002</v>
      </c>
      <c r="M8" s="6">
        <v>1248.9166575012571</v>
      </c>
      <c r="N8" s="6">
        <v>1160.360286758251</v>
      </c>
      <c r="O8" s="6">
        <v>1219.4469051952376</v>
      </c>
      <c r="P8" s="6">
        <v>1215.1368209605721</v>
      </c>
      <c r="Q8" s="6">
        <v>1092.6484436993594</v>
      </c>
      <c r="R8" s="6">
        <v>960.7278985689494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0.69991999999999999</v>
      </c>
      <c r="J11" s="7">
        <v>3.4007000000000005</v>
      </c>
      <c r="K11" s="7">
        <v>1.34996</v>
      </c>
      <c r="L11" s="7">
        <v>1.9999800000000505</v>
      </c>
      <c r="M11" s="7">
        <v>1.3614179096315979</v>
      </c>
      <c r="N11" s="7">
        <v>2.72282660662853</v>
      </c>
      <c r="O11" s="7">
        <v>2.7226812742101743</v>
      </c>
      <c r="P11" s="7">
        <v>1.3614216107767283</v>
      </c>
      <c r="Q11" s="7">
        <v>2.7229710880324092</v>
      </c>
      <c r="R11" s="7">
        <v>2.7228705980851373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0.69991999999999999</v>
      </c>
      <c r="J12" s="6">
        <v>3.4007000000000005</v>
      </c>
      <c r="K12" s="6">
        <v>1.34996</v>
      </c>
      <c r="L12" s="6">
        <v>1.9999800000000505</v>
      </c>
      <c r="M12" s="6">
        <v>1.3614179096315979</v>
      </c>
      <c r="N12" s="6">
        <v>2.72282660662853</v>
      </c>
      <c r="O12" s="6">
        <v>2.7226812742101743</v>
      </c>
      <c r="P12" s="6">
        <v>1.3614216107767283</v>
      </c>
      <c r="Q12" s="6">
        <v>2.7229710880324092</v>
      </c>
      <c r="R12" s="6">
        <v>2.7228705980851373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0.89970000000000017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843.97595421930612</v>
      </c>
      <c r="D15" s="4">
        <v>1016.7731</v>
      </c>
      <c r="E15" s="4">
        <v>1169.4796200000001</v>
      </c>
      <c r="F15" s="4">
        <v>1223.8891699999999</v>
      </c>
      <c r="G15" s="4">
        <v>1113.7915399999999</v>
      </c>
      <c r="H15" s="4">
        <v>995.61118114336989</v>
      </c>
      <c r="I15" s="4">
        <v>1123.6748700000001</v>
      </c>
      <c r="J15" s="4">
        <v>1233.69037</v>
      </c>
      <c r="K15" s="4">
        <v>1061.4195500000001</v>
      </c>
      <c r="L15" s="4">
        <v>1055.72757</v>
      </c>
      <c r="M15" s="4">
        <v>1248.5323517387187</v>
      </c>
      <c r="N15" s="4">
        <v>1074.5833177310108</v>
      </c>
      <c r="O15" s="4">
        <v>961.13981131756657</v>
      </c>
      <c r="P15" s="4">
        <v>796.56734277155522</v>
      </c>
      <c r="Q15" s="4">
        <v>850.52151162526786</v>
      </c>
      <c r="R15" s="4">
        <v>830.77254993978352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843.97595421930612</v>
      </c>
      <c r="D17" s="7">
        <v>1016.7731</v>
      </c>
      <c r="E17" s="7">
        <v>1169.4796200000001</v>
      </c>
      <c r="F17" s="7">
        <v>1223.8891699999999</v>
      </c>
      <c r="G17" s="7">
        <v>1113.7915399999999</v>
      </c>
      <c r="H17" s="7">
        <v>995.61118114336989</v>
      </c>
      <c r="I17" s="7">
        <v>1123.6748700000001</v>
      </c>
      <c r="J17" s="7">
        <v>1233.69037</v>
      </c>
      <c r="K17" s="7">
        <v>1059.01973</v>
      </c>
      <c r="L17" s="7">
        <v>1053.32843</v>
      </c>
      <c r="M17" s="7">
        <v>1248.5323517387187</v>
      </c>
      <c r="N17" s="7">
        <v>1072.1948718378887</v>
      </c>
      <c r="O17" s="7">
        <v>959.22904414454661</v>
      </c>
      <c r="P17" s="7">
        <v>794.65657559853526</v>
      </c>
      <c r="Q17" s="7">
        <v>848.13306384671375</v>
      </c>
      <c r="R17" s="7">
        <v>828.38419839688879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2.3998200000000001</v>
      </c>
      <c r="L19" s="7">
        <v>2.3991400000000009</v>
      </c>
      <c r="M19" s="7">
        <v>0</v>
      </c>
      <c r="N19" s="7">
        <v>2.3884458931221104</v>
      </c>
      <c r="O19" s="7">
        <v>1.9107671730199753</v>
      </c>
      <c r="P19" s="7">
        <v>1.9107671730199676</v>
      </c>
      <c r="Q19" s="7">
        <v>2.3884477785541049</v>
      </c>
      <c r="R19" s="7">
        <v>2.3883515428946906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102.48870132747095</v>
      </c>
      <c r="D21" s="5">
        <v>117.08494</v>
      </c>
      <c r="E21" s="5">
        <v>134.88226000000003</v>
      </c>
      <c r="F21" s="5">
        <v>113.12683999999999</v>
      </c>
      <c r="G21" s="5">
        <v>91.255999999999986</v>
      </c>
      <c r="H21" s="5">
        <v>76.390710732955114</v>
      </c>
      <c r="I21" s="5">
        <v>82.353400000000008</v>
      </c>
      <c r="J21" s="5">
        <v>94.472889999999992</v>
      </c>
      <c r="K21" s="5">
        <v>88.096379999999996</v>
      </c>
      <c r="L21" s="5">
        <v>83.662660000000017</v>
      </c>
      <c r="M21" s="5">
        <v>67.963499440815127</v>
      </c>
      <c r="N21" s="5">
        <v>48.804809749233755</v>
      </c>
      <c r="O21" s="5">
        <v>48.328554027081097</v>
      </c>
      <c r="P21" s="5">
        <v>36.531434497739738</v>
      </c>
      <c r="Q21" s="5">
        <v>39.34102735627436</v>
      </c>
      <c r="R21" s="5">
        <v>37.737870684589211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102.48870132747095</v>
      </c>
      <c r="D30" s="4">
        <v>117.08494</v>
      </c>
      <c r="E30" s="4">
        <v>134.88226000000003</v>
      </c>
      <c r="F30" s="4">
        <v>113.12683999999999</v>
      </c>
      <c r="G30" s="4">
        <v>91.255999999999986</v>
      </c>
      <c r="H30" s="4">
        <v>76.390710732955114</v>
      </c>
      <c r="I30" s="4">
        <v>82.353400000000008</v>
      </c>
      <c r="J30" s="4">
        <v>94.472889999999992</v>
      </c>
      <c r="K30" s="4">
        <v>88.096379999999996</v>
      </c>
      <c r="L30" s="4">
        <v>83.662660000000017</v>
      </c>
      <c r="M30" s="4">
        <v>67.963499440815127</v>
      </c>
      <c r="N30" s="4">
        <v>48.804809749233755</v>
      </c>
      <c r="O30" s="4">
        <v>48.328554027081097</v>
      </c>
      <c r="P30" s="4">
        <v>36.531434497739738</v>
      </c>
      <c r="Q30" s="4">
        <v>39.34102735627436</v>
      </c>
      <c r="R30" s="4">
        <v>37.737870684589211</v>
      </c>
    </row>
    <row r="31" spans="1:18" ht="11.25" customHeight="1" x14ac:dyDescent="0.25">
      <c r="A31" s="50" t="s">
        <v>231</v>
      </c>
      <c r="B31" s="51" t="s">
        <v>230</v>
      </c>
      <c r="C31" s="7">
        <v>3.9409572943536801</v>
      </c>
      <c r="D31" s="7">
        <v>7.8991599999999993</v>
      </c>
      <c r="E31" s="7">
        <v>14.498760000000001</v>
      </c>
      <c r="F31" s="7">
        <v>11.87406</v>
      </c>
      <c r="G31" s="7">
        <v>2.5966499999999999</v>
      </c>
      <c r="H31" s="7">
        <v>2.6273048629024598</v>
      </c>
      <c r="I31" s="7">
        <v>0</v>
      </c>
      <c r="J31" s="7">
        <v>1.29996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3.9409572943536801</v>
      </c>
      <c r="D32" s="6">
        <v>7.8991599999999993</v>
      </c>
      <c r="E32" s="6">
        <v>14.498760000000001</v>
      </c>
      <c r="F32" s="6">
        <v>11.87406</v>
      </c>
      <c r="G32" s="6">
        <v>2.5966499999999999</v>
      </c>
      <c r="H32" s="6">
        <v>2.6273048629024598</v>
      </c>
      <c r="I32" s="6">
        <v>0</v>
      </c>
      <c r="J32" s="6">
        <v>1.29996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1.0959599999999998</v>
      </c>
      <c r="M34" s="7">
        <v>0</v>
      </c>
      <c r="N34" s="7">
        <v>0</v>
      </c>
      <c r="O34" s="7">
        <v>1.0988537878578797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2.0540747109964599</v>
      </c>
      <c r="D43" s="7">
        <v>4.1559200000000001</v>
      </c>
      <c r="E43" s="7">
        <v>2.0053999999999998</v>
      </c>
      <c r="F43" s="7">
        <v>1.9999700000000002</v>
      </c>
      <c r="G43" s="7">
        <v>1.0275699999999999</v>
      </c>
      <c r="H43" s="7">
        <v>3.0652135204098307</v>
      </c>
      <c r="I43" s="7">
        <v>3.0443299999999995</v>
      </c>
      <c r="J43" s="7">
        <v>8.1935500000000001</v>
      </c>
      <c r="K43" s="7">
        <v>3.0952699999999997</v>
      </c>
      <c r="L43" s="7">
        <v>6.1333499999999992</v>
      </c>
      <c r="M43" s="7">
        <v>2.0459841248976556</v>
      </c>
      <c r="N43" s="7">
        <v>2.0381581052528195</v>
      </c>
      <c r="O43" s="7">
        <v>6.1403086006906289</v>
      </c>
      <c r="P43" s="7">
        <v>3.0889791066555494</v>
      </c>
      <c r="Q43" s="7">
        <v>3.0866733352101026</v>
      </c>
      <c r="R43" s="7">
        <v>4.1240802530608791</v>
      </c>
    </row>
    <row r="44" spans="1:18" ht="11.25" customHeight="1" x14ac:dyDescent="0.25">
      <c r="A44" s="50" t="s">
        <v>205</v>
      </c>
      <c r="B44" s="51" t="s">
        <v>204</v>
      </c>
      <c r="C44" s="7">
        <v>96.493669322120809</v>
      </c>
      <c r="D44" s="7">
        <v>105.02986</v>
      </c>
      <c r="E44" s="7">
        <v>117.47811000000002</v>
      </c>
      <c r="F44" s="7">
        <v>98.35281999999998</v>
      </c>
      <c r="G44" s="7">
        <v>85.931759999999997</v>
      </c>
      <c r="H44" s="7">
        <v>70.698192349642824</v>
      </c>
      <c r="I44" s="7">
        <v>79.309070000000006</v>
      </c>
      <c r="J44" s="7">
        <v>84.979379999999992</v>
      </c>
      <c r="K44" s="7">
        <v>85.001109999999997</v>
      </c>
      <c r="L44" s="7">
        <v>76.433350000000019</v>
      </c>
      <c r="M44" s="7">
        <v>65.91751531591747</v>
      </c>
      <c r="N44" s="7">
        <v>45.859037236796453</v>
      </c>
      <c r="O44" s="7">
        <v>41.089391638532589</v>
      </c>
      <c r="P44" s="7">
        <v>31.517810490904417</v>
      </c>
      <c r="Q44" s="7">
        <v>30.585785321170956</v>
      </c>
      <c r="R44" s="7">
        <v>28.669186380756202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0.89998999999999996</v>
      </c>
      <c r="F45" s="7">
        <v>0.89998999999999996</v>
      </c>
      <c r="G45" s="7">
        <v>1.7000200000000001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0.90761440718448005</v>
      </c>
      <c r="O45" s="7">
        <v>0</v>
      </c>
      <c r="P45" s="7">
        <v>1.9246449001797741</v>
      </c>
      <c r="Q45" s="7">
        <v>5.6685686998932976</v>
      </c>
      <c r="R45" s="7">
        <v>4.9446040507721261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0.89998999999999996</v>
      </c>
      <c r="F51" s="6">
        <v>0.89998999999999996</v>
      </c>
      <c r="G51" s="6">
        <v>1.7000200000000001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0.90761440718448005</v>
      </c>
      <c r="O51" s="6">
        <v>0</v>
      </c>
      <c r="P51" s="6">
        <v>1.9246449001797741</v>
      </c>
      <c r="Q51" s="6">
        <v>5.6685686998932976</v>
      </c>
      <c r="R51" s="6">
        <v>4.9446040507721261</v>
      </c>
    </row>
    <row r="52" spans="1:18" ht="11.25" customHeight="1" x14ac:dyDescent="0.25">
      <c r="A52" s="46" t="s">
        <v>189</v>
      </c>
      <c r="B52" s="47" t="s">
        <v>188</v>
      </c>
      <c r="C52" s="5">
        <v>1874.3190262526227</v>
      </c>
      <c r="D52" s="5">
        <v>2075.8966599999999</v>
      </c>
      <c r="E52" s="5">
        <v>2111.6016599999998</v>
      </c>
      <c r="F52" s="5">
        <v>2140.4908000000005</v>
      </c>
      <c r="G52" s="5">
        <v>2218.7221100000002</v>
      </c>
      <c r="H52" s="5">
        <v>2143.2816574212411</v>
      </c>
      <c r="I52" s="5">
        <v>2024.9734499999997</v>
      </c>
      <c r="J52" s="5">
        <v>2030.1987599999995</v>
      </c>
      <c r="K52" s="5">
        <v>2233.7851100000003</v>
      </c>
      <c r="L52" s="5">
        <v>2075.1072899999999</v>
      </c>
      <c r="M52" s="5">
        <v>2323.5662875661192</v>
      </c>
      <c r="N52" s="5">
        <v>1967.4457545380469</v>
      </c>
      <c r="O52" s="5">
        <v>1579.4544271521568</v>
      </c>
      <c r="P52" s="5">
        <v>1547.0066474094031</v>
      </c>
      <c r="Q52" s="5">
        <v>1242.3426308042644</v>
      </c>
      <c r="R52" s="5">
        <v>1210.0376765839067</v>
      </c>
    </row>
    <row r="53" spans="1:18" ht="11.25" customHeight="1" x14ac:dyDescent="0.25">
      <c r="A53" s="48" t="s">
        <v>187</v>
      </c>
      <c r="B53" s="49" t="s">
        <v>186</v>
      </c>
      <c r="C53" s="4">
        <v>1865.3624559733628</v>
      </c>
      <c r="D53" s="4">
        <v>2066.8040900000001</v>
      </c>
      <c r="E53" s="4">
        <v>2104.2000499999999</v>
      </c>
      <c r="F53" s="4">
        <v>2134.5926200000004</v>
      </c>
      <c r="G53" s="4">
        <v>2208.0214500000002</v>
      </c>
      <c r="H53" s="4">
        <v>2133.7287810825992</v>
      </c>
      <c r="I53" s="4">
        <v>2015.9749399999998</v>
      </c>
      <c r="J53" s="4">
        <v>2019.9935799999996</v>
      </c>
      <c r="K53" s="4">
        <v>2219.8803600000001</v>
      </c>
      <c r="L53" s="4">
        <v>2060.7127099999998</v>
      </c>
      <c r="M53" s="4">
        <v>2308.9251793759995</v>
      </c>
      <c r="N53" s="4">
        <v>1956.2912233519635</v>
      </c>
      <c r="O53" s="4">
        <v>1567.5132279957152</v>
      </c>
      <c r="P53" s="4">
        <v>1520.1837999796769</v>
      </c>
      <c r="Q53" s="4">
        <v>1204.7978915408064</v>
      </c>
      <c r="R53" s="4">
        <v>1165.66283982098</v>
      </c>
    </row>
    <row r="54" spans="1:18" ht="11.25" customHeight="1" x14ac:dyDescent="0.25">
      <c r="A54" s="48" t="s">
        <v>185</v>
      </c>
      <c r="B54" s="49" t="s">
        <v>184</v>
      </c>
      <c r="C54" s="4">
        <v>8.9565702792598945</v>
      </c>
      <c r="D54" s="4">
        <v>9.0925700000000003</v>
      </c>
      <c r="E54" s="4">
        <v>7.4016099999999998</v>
      </c>
      <c r="F54" s="4">
        <v>5.8981799999999911</v>
      </c>
      <c r="G54" s="4">
        <v>10.700660000000013</v>
      </c>
      <c r="H54" s="4">
        <v>9.5528763386419673</v>
      </c>
      <c r="I54" s="4">
        <v>8.9985099999999871</v>
      </c>
      <c r="J54" s="4">
        <v>10.205180000000002</v>
      </c>
      <c r="K54" s="4">
        <v>13.904750000000011</v>
      </c>
      <c r="L54" s="4">
        <v>14.394580000000005</v>
      </c>
      <c r="M54" s="4">
        <v>14.641108190119864</v>
      </c>
      <c r="N54" s="4">
        <v>11.154531186083453</v>
      </c>
      <c r="O54" s="4">
        <v>11.94119915644168</v>
      </c>
      <c r="P54" s="4">
        <v>26.822847429726096</v>
      </c>
      <c r="Q54" s="4">
        <v>37.544739263458148</v>
      </c>
      <c r="R54" s="4">
        <v>44.374836762926719</v>
      </c>
    </row>
    <row r="55" spans="1:18" ht="11.25" customHeight="1" x14ac:dyDescent="0.25">
      <c r="A55" s="50" t="s">
        <v>183</v>
      </c>
      <c r="B55" s="51" t="s">
        <v>182</v>
      </c>
      <c r="C55" s="7">
        <v>0.83594671997903625</v>
      </c>
      <c r="D55" s="7">
        <v>0.89352000000000054</v>
      </c>
      <c r="E55" s="7">
        <v>0.50548000000000037</v>
      </c>
      <c r="F55" s="7">
        <v>0.49984000000000073</v>
      </c>
      <c r="G55" s="7">
        <v>0.80028000000000077</v>
      </c>
      <c r="H55" s="7">
        <v>0.64482080984686441</v>
      </c>
      <c r="I55" s="7">
        <v>0.60017999999999994</v>
      </c>
      <c r="J55" s="7">
        <v>0.70528000000000013</v>
      </c>
      <c r="K55" s="7">
        <v>0.99998000000000076</v>
      </c>
      <c r="L55" s="7">
        <v>1.6993599999999986</v>
      </c>
      <c r="M55" s="7">
        <v>0.85983013661563312</v>
      </c>
      <c r="N55" s="7">
        <v>0.45385031813482968</v>
      </c>
      <c r="O55" s="7">
        <v>0.95517710654272392</v>
      </c>
      <c r="P55" s="7">
        <v>0.66878131912584315</v>
      </c>
      <c r="Q55" s="7">
        <v>2.219317494596222</v>
      </c>
      <c r="R55" s="7">
        <v>3.0788061092501842</v>
      </c>
    </row>
    <row r="56" spans="1:18" ht="11.25" customHeight="1" x14ac:dyDescent="0.25">
      <c r="A56" s="50" t="s">
        <v>181</v>
      </c>
      <c r="B56" s="51" t="s">
        <v>180</v>
      </c>
      <c r="C56" s="7">
        <v>8.1206235592808582</v>
      </c>
      <c r="D56" s="7">
        <v>8.1990499999999997</v>
      </c>
      <c r="E56" s="7">
        <v>6.8961299999999994</v>
      </c>
      <c r="F56" s="7">
        <v>5.3983399999999904</v>
      </c>
      <c r="G56" s="7">
        <v>9.9003800000000126</v>
      </c>
      <c r="H56" s="7">
        <v>8.9080555287951029</v>
      </c>
      <c r="I56" s="7">
        <v>8.3983299999999872</v>
      </c>
      <c r="J56" s="7">
        <v>9.3999000000000024</v>
      </c>
      <c r="K56" s="7">
        <v>8.4999400000000094</v>
      </c>
      <c r="L56" s="7">
        <v>8.1952200000000062</v>
      </c>
      <c r="M56" s="7">
        <v>7.2607861336096562</v>
      </c>
      <c r="N56" s="7">
        <v>4.060769221782266</v>
      </c>
      <c r="O56" s="7">
        <v>5.7075337475925778</v>
      </c>
      <c r="P56" s="7">
        <v>5.2550609372105015</v>
      </c>
      <c r="Q56" s="7">
        <v>19.466083765739938</v>
      </c>
      <c r="R56" s="7">
        <v>28.947689784804737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0.1</v>
      </c>
      <c r="K58" s="7">
        <v>4.4048299999999996</v>
      </c>
      <c r="L58" s="7">
        <v>4.5</v>
      </c>
      <c r="M58" s="7">
        <v>6.5204919198945746</v>
      </c>
      <c r="N58" s="7">
        <v>6.6399116461663574</v>
      </c>
      <c r="O58" s="7">
        <v>5.2784883023063776</v>
      </c>
      <c r="P58" s="7">
        <v>20.899005173389753</v>
      </c>
      <c r="Q58" s="7">
        <v>15.859338003121987</v>
      </c>
      <c r="R58" s="7">
        <v>12.3483408688718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1556.4624158539868</v>
      </c>
      <c r="D61" s="5">
        <v>1512.0024800000001</v>
      </c>
      <c r="E61" s="5">
        <v>1799.8037500000003</v>
      </c>
      <c r="F61" s="5">
        <v>1836.3417899999997</v>
      </c>
      <c r="G61" s="5">
        <v>2016.0198900000003</v>
      </c>
      <c r="H61" s="5">
        <v>1950.5305236832664</v>
      </c>
      <c r="I61" s="5">
        <v>2130.16338</v>
      </c>
      <c r="J61" s="5">
        <v>1936.5899800000002</v>
      </c>
      <c r="K61" s="5">
        <v>1953.6875199999999</v>
      </c>
      <c r="L61" s="5">
        <v>1804.3671400000001</v>
      </c>
      <c r="M61" s="5">
        <v>2272.2601020891616</v>
      </c>
      <c r="N61" s="5">
        <v>2348.667656624848</v>
      </c>
      <c r="O61" s="5">
        <v>2514.2506845705939</v>
      </c>
      <c r="P61" s="5">
        <v>2649.365851035835</v>
      </c>
      <c r="Q61" s="5">
        <v>2502.4480127606639</v>
      </c>
      <c r="R61" s="5">
        <v>2368.5721790035986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1556.4624158539868</v>
      </c>
      <c r="D68" s="4">
        <v>1512.0024800000001</v>
      </c>
      <c r="E68" s="4">
        <v>1799.8037500000003</v>
      </c>
      <c r="F68" s="4">
        <v>1836.3417899999997</v>
      </c>
      <c r="G68" s="4">
        <v>2016.0198900000003</v>
      </c>
      <c r="H68" s="4">
        <v>1950.5305236832664</v>
      </c>
      <c r="I68" s="4">
        <v>2130.16338</v>
      </c>
      <c r="J68" s="4">
        <v>1936.5899800000002</v>
      </c>
      <c r="K68" s="4">
        <v>1953.6875199999999</v>
      </c>
      <c r="L68" s="4">
        <v>1804.3671400000001</v>
      </c>
      <c r="M68" s="4">
        <v>2272.2601020891616</v>
      </c>
      <c r="N68" s="4">
        <v>2348.667656624848</v>
      </c>
      <c r="O68" s="4">
        <v>2514.2506845705939</v>
      </c>
      <c r="P68" s="4">
        <v>2649.365851035835</v>
      </c>
      <c r="Q68" s="4">
        <v>2502.4480127606639</v>
      </c>
      <c r="R68" s="4">
        <v>2368.5721790035986</v>
      </c>
    </row>
    <row r="69" spans="1:18" ht="11.25" customHeight="1" x14ac:dyDescent="0.25">
      <c r="A69" s="50" t="s">
        <v>155</v>
      </c>
      <c r="B69" s="51" t="s">
        <v>154</v>
      </c>
      <c r="C69" s="7">
        <v>1528.0636428778907</v>
      </c>
      <c r="D69" s="7">
        <v>1475.92597</v>
      </c>
      <c r="E69" s="7">
        <v>1761.9088000000002</v>
      </c>
      <c r="F69" s="7">
        <v>1787.6439099999998</v>
      </c>
      <c r="G69" s="7">
        <v>1959.7238200000002</v>
      </c>
      <c r="H69" s="7">
        <v>1874.7445261792477</v>
      </c>
      <c r="I69" s="7">
        <v>2066.61913</v>
      </c>
      <c r="J69" s="7">
        <v>1859.3933200000001</v>
      </c>
      <c r="K69" s="7">
        <v>1875.3035599999998</v>
      </c>
      <c r="L69" s="7">
        <v>1719.9167199999999</v>
      </c>
      <c r="M69" s="7">
        <v>2189.5239682814899</v>
      </c>
      <c r="N69" s="7">
        <v>2267.8416771445786</v>
      </c>
      <c r="O69" s="7">
        <v>2381.6676957481804</v>
      </c>
      <c r="P69" s="7">
        <v>2478.5442394298125</v>
      </c>
      <c r="Q69" s="7">
        <v>2310.6314234867395</v>
      </c>
      <c r="R69" s="7">
        <v>2141.6577286306069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4.3708799082831913</v>
      </c>
      <c r="D71" s="7">
        <v>4.1000500000000004</v>
      </c>
      <c r="E71" s="7">
        <v>5.0944400000000005</v>
      </c>
      <c r="F71" s="7">
        <v>5.5005600000000001</v>
      </c>
      <c r="G71" s="7">
        <v>4.9999900000000004</v>
      </c>
      <c r="H71" s="7">
        <v>4.9680048796119118</v>
      </c>
      <c r="I71" s="7">
        <v>5.6419699999999997</v>
      </c>
      <c r="J71" s="7">
        <v>5.3994900000000001</v>
      </c>
      <c r="K71" s="7">
        <v>6.3994</v>
      </c>
      <c r="L71" s="7">
        <v>6.5990200000000003</v>
      </c>
      <c r="M71" s="7">
        <v>7.045886003187622</v>
      </c>
      <c r="N71" s="7">
        <v>9.052828877801506</v>
      </c>
      <c r="O71" s="7">
        <v>11.846854076558859</v>
      </c>
      <c r="P71" s="7">
        <v>17.220121816220484</v>
      </c>
      <c r="Q71" s="7">
        <v>22.379703477245215</v>
      </c>
      <c r="R71" s="7">
        <v>31.026142909083383</v>
      </c>
    </row>
    <row r="72" spans="1:18" ht="11.25" customHeight="1" x14ac:dyDescent="0.25">
      <c r="A72" s="55" t="s">
        <v>149</v>
      </c>
      <c r="B72" s="51" t="s">
        <v>148</v>
      </c>
      <c r="C72" s="7">
        <v>24.027893067812933</v>
      </c>
      <c r="D72" s="7">
        <v>31.976460000000003</v>
      </c>
      <c r="E72" s="7">
        <v>32.800510000000003</v>
      </c>
      <c r="F72" s="7">
        <v>43.197319999999998</v>
      </c>
      <c r="G72" s="7">
        <v>51.296080000000003</v>
      </c>
      <c r="H72" s="7">
        <v>70.81799262440677</v>
      </c>
      <c r="I72" s="7">
        <v>57.902279999999998</v>
      </c>
      <c r="J72" s="7">
        <v>71.797169999999994</v>
      </c>
      <c r="K72" s="7">
        <v>71.984560000000002</v>
      </c>
      <c r="L72" s="7">
        <v>77.851399999999998</v>
      </c>
      <c r="M72" s="7">
        <v>75.690247804483874</v>
      </c>
      <c r="N72" s="7">
        <v>71.773150602467894</v>
      </c>
      <c r="O72" s="7">
        <v>120.73613474585439</v>
      </c>
      <c r="P72" s="7">
        <v>153.6014897898022</v>
      </c>
      <c r="Q72" s="7">
        <v>169.12638809192094</v>
      </c>
      <c r="R72" s="7">
        <v>194.94584856841274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0.31049770475809402</v>
      </c>
      <c r="R73" s="7">
        <v>0.94245889549555417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0.31049770475809402</v>
      </c>
      <c r="R77" s="6">
        <v>0.94245889549555417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37.307726233723301</v>
      </c>
      <c r="D80" s="5">
        <v>45.100709999999999</v>
      </c>
      <c r="E80" s="5">
        <v>52.19623</v>
      </c>
      <c r="F80" s="5">
        <v>55.702150000000003</v>
      </c>
      <c r="G80" s="5">
        <v>59.216970000000003</v>
      </c>
      <c r="H80" s="5">
        <v>60.428054568006459</v>
      </c>
      <c r="I80" s="5">
        <v>54.365930000000006</v>
      </c>
      <c r="J80" s="5">
        <v>55.795060000000007</v>
      </c>
      <c r="K80" s="5">
        <v>45.493389999999991</v>
      </c>
      <c r="L80" s="5">
        <v>69.0886</v>
      </c>
      <c r="M80" s="5">
        <v>62.38650491722548</v>
      </c>
      <c r="N80" s="5">
        <v>71.964430393043173</v>
      </c>
      <c r="O80" s="5">
        <v>99.072982976461077</v>
      </c>
      <c r="P80" s="5">
        <v>134.11134383124801</v>
      </c>
      <c r="Q80" s="5">
        <v>148.44228995414039</v>
      </c>
      <c r="R80" s="5">
        <v>161.14917421291472</v>
      </c>
    </row>
    <row r="81" spans="1:18" ht="11.25" customHeight="1" x14ac:dyDescent="0.25">
      <c r="A81" s="48" t="s">
        <v>132</v>
      </c>
      <c r="B81" s="49" t="s">
        <v>131</v>
      </c>
      <c r="C81" s="4">
        <v>27.156778446546273</v>
      </c>
      <c r="D81" s="4">
        <v>31.29325</v>
      </c>
      <c r="E81" s="4">
        <v>36.237490000000001</v>
      </c>
      <c r="F81" s="4">
        <v>32.700749999999999</v>
      </c>
      <c r="G81" s="4">
        <v>32.198039999999999</v>
      </c>
      <c r="H81" s="4">
        <v>29.497411498071351</v>
      </c>
      <c r="I81" s="4">
        <v>31.199880000000004</v>
      </c>
      <c r="J81" s="4">
        <v>28.334170000000004</v>
      </c>
      <c r="K81" s="4">
        <v>15.728439999999992</v>
      </c>
      <c r="L81" s="4">
        <v>18.001349999999999</v>
      </c>
      <c r="M81" s="4">
        <v>14.330732609167141</v>
      </c>
      <c r="N81" s="4">
        <v>17.364277795767279</v>
      </c>
      <c r="O81" s="4">
        <v>20.684048413177496</v>
      </c>
      <c r="P81" s="4">
        <v>21.877943115210282</v>
      </c>
      <c r="Q81" s="4">
        <v>21.925959482051937</v>
      </c>
      <c r="R81" s="4">
        <v>17.770115628132409</v>
      </c>
    </row>
    <row r="82" spans="1:18" ht="11.25" customHeight="1" x14ac:dyDescent="0.25">
      <c r="A82" s="48" t="s">
        <v>130</v>
      </c>
      <c r="B82" s="49" t="s">
        <v>129</v>
      </c>
      <c r="C82" s="4">
        <v>10.150947787177024</v>
      </c>
      <c r="D82" s="4">
        <v>13.807460000000001</v>
      </c>
      <c r="E82" s="4">
        <v>15.958739999999999</v>
      </c>
      <c r="F82" s="4">
        <v>23.0014</v>
      </c>
      <c r="G82" s="4">
        <v>27.018930000000001</v>
      </c>
      <c r="H82" s="4">
        <v>30.930643069935112</v>
      </c>
      <c r="I82" s="4">
        <v>23.166050000000002</v>
      </c>
      <c r="J82" s="4">
        <v>27.460889999999999</v>
      </c>
      <c r="K82" s="4">
        <v>29.764949999999999</v>
      </c>
      <c r="L82" s="4">
        <v>51.087250000000004</v>
      </c>
      <c r="M82" s="4">
        <v>48.055772308058337</v>
      </c>
      <c r="N82" s="4">
        <v>54.600152597275894</v>
      </c>
      <c r="O82" s="4">
        <v>78.388934563283584</v>
      </c>
      <c r="P82" s="4">
        <v>112.23340071603772</v>
      </c>
      <c r="Q82" s="4">
        <v>126.51633047208844</v>
      </c>
      <c r="R82" s="4">
        <v>143.37905858478231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318</v>
      </c>
      <c r="B1" s="42" t="s">
        <v>317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32.1725422757237</v>
      </c>
      <c r="D2" s="45">
        <v>30.9</v>
      </c>
      <c r="E2" s="45">
        <v>40.399529999999999</v>
      </c>
      <c r="F2" s="45">
        <v>42.8</v>
      </c>
      <c r="G2" s="45">
        <v>44.8</v>
      </c>
      <c r="H2" s="45">
        <v>42.347377472055001</v>
      </c>
      <c r="I2" s="45">
        <v>41.4</v>
      </c>
      <c r="J2" s="45">
        <v>40.700000000000003</v>
      </c>
      <c r="K2" s="45">
        <v>62</v>
      </c>
      <c r="L2" s="45">
        <v>38.9</v>
      </c>
      <c r="M2" s="45">
        <v>43.732683672494503</v>
      </c>
      <c r="N2" s="45">
        <v>36.782268080634402</v>
      </c>
      <c r="O2" s="45">
        <v>48.772332091334697</v>
      </c>
      <c r="P2" s="45">
        <v>47.02875704595499</v>
      </c>
      <c r="Q2" s="45">
        <v>48.843985860322903</v>
      </c>
      <c r="R2" s="45">
        <v>43.350530237890503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32.1725422757237</v>
      </c>
      <c r="D60" s="5">
        <v>30.9</v>
      </c>
      <c r="E60" s="5">
        <v>40.399529999999999</v>
      </c>
      <c r="F60" s="5">
        <v>42.8</v>
      </c>
      <c r="G60" s="5">
        <v>44.8</v>
      </c>
      <c r="H60" s="5">
        <v>42.347377472055001</v>
      </c>
      <c r="I60" s="5">
        <v>41.4</v>
      </c>
      <c r="J60" s="5">
        <v>40.700000000000003</v>
      </c>
      <c r="K60" s="5">
        <v>62</v>
      </c>
      <c r="L60" s="5">
        <v>38.9</v>
      </c>
      <c r="M60" s="5">
        <v>43.732683672494503</v>
      </c>
      <c r="N60" s="5">
        <v>36.782268080634402</v>
      </c>
      <c r="O60" s="5">
        <v>48.772332091334697</v>
      </c>
      <c r="P60" s="5">
        <v>47.02875704595499</v>
      </c>
      <c r="Q60" s="5">
        <v>48.843985860322903</v>
      </c>
      <c r="R60" s="5">
        <v>43.350530237890503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2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320</v>
      </c>
      <c r="B1" s="42" t="s">
        <v>319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1078.2228785094453</v>
      </c>
      <c r="D2" s="45">
        <v>1086.355</v>
      </c>
      <c r="E2" s="45">
        <v>1262.9102700000001</v>
      </c>
      <c r="F2" s="45">
        <v>1278.7063499999999</v>
      </c>
      <c r="G2" s="45">
        <v>1294.7027800000001</v>
      </c>
      <c r="H2" s="45">
        <v>1272.9722539690713</v>
      </c>
      <c r="I2" s="45">
        <v>1322.7726099999998</v>
      </c>
      <c r="J2" s="45">
        <v>1385.32322</v>
      </c>
      <c r="K2" s="45">
        <v>1428.89625</v>
      </c>
      <c r="L2" s="45">
        <v>1513.4199699999999</v>
      </c>
      <c r="M2" s="45">
        <v>1612.6960416780294</v>
      </c>
      <c r="N2" s="45">
        <v>1419.8678989242776</v>
      </c>
      <c r="O2" s="45">
        <v>1660.0369140647322</v>
      </c>
      <c r="P2" s="45">
        <v>1450.4672157549135</v>
      </c>
      <c r="Q2" s="45">
        <v>1561.5474354556568</v>
      </c>
      <c r="R2" s="45">
        <v>1459.2181347348603</v>
      </c>
    </row>
    <row r="3" spans="1:18" ht="11.25" customHeight="1" x14ac:dyDescent="0.25">
      <c r="A3" s="46" t="s">
        <v>286</v>
      </c>
      <c r="B3" s="47" t="s">
        <v>285</v>
      </c>
      <c r="C3" s="5">
        <v>168.14835858969877</v>
      </c>
      <c r="D3" s="5">
        <v>158.79814999999999</v>
      </c>
      <c r="E3" s="5">
        <v>206.2004</v>
      </c>
      <c r="F3" s="5">
        <v>204.00164999999998</v>
      </c>
      <c r="G3" s="5">
        <v>220.59873000000002</v>
      </c>
      <c r="H3" s="5">
        <v>210.77960311375855</v>
      </c>
      <c r="I3" s="5">
        <v>222.50110000000001</v>
      </c>
      <c r="J3" s="5">
        <v>258.42313999999999</v>
      </c>
      <c r="K3" s="5">
        <v>233.50653000000003</v>
      </c>
      <c r="L3" s="5">
        <v>238.39126000000002</v>
      </c>
      <c r="M3" s="5">
        <v>288.71860655840044</v>
      </c>
      <c r="N3" s="5">
        <v>254.46711550973652</v>
      </c>
      <c r="O3" s="5">
        <v>308.446605392967</v>
      </c>
      <c r="P3" s="5">
        <v>301.47358540072287</v>
      </c>
      <c r="Q3" s="5">
        <v>276.06025328429712</v>
      </c>
      <c r="R3" s="5">
        <v>280.45155193512096</v>
      </c>
    </row>
    <row r="4" spans="1:18" ht="11.25" customHeight="1" x14ac:dyDescent="0.25">
      <c r="A4" s="48" t="s">
        <v>284</v>
      </c>
      <c r="B4" s="49" t="s">
        <v>283</v>
      </c>
      <c r="C4" s="4">
        <v>62.24355433022069</v>
      </c>
      <c r="D4" s="4">
        <v>52.400689999999997</v>
      </c>
      <c r="E4" s="4">
        <v>67.768559999999994</v>
      </c>
      <c r="F4" s="4">
        <v>58.500489999999999</v>
      </c>
      <c r="G4" s="4">
        <v>63.999659999999999</v>
      </c>
      <c r="H4" s="4">
        <v>65.898367803295088</v>
      </c>
      <c r="I4" s="4">
        <v>59.100320000000004</v>
      </c>
      <c r="J4" s="4">
        <v>50.602820000000001</v>
      </c>
      <c r="K4" s="4">
        <v>37.503160000000001</v>
      </c>
      <c r="L4" s="4">
        <v>49.923020000000001</v>
      </c>
      <c r="M4" s="4">
        <v>67.760396660084282</v>
      </c>
      <c r="N4" s="4">
        <v>63.078944628151717</v>
      </c>
      <c r="O4" s="4">
        <v>112.52068627100515</v>
      </c>
      <c r="P4" s="4">
        <v>128.35463345780391</v>
      </c>
      <c r="Q4" s="4">
        <v>106.00146913676912</v>
      </c>
      <c r="R4" s="4">
        <v>94.422614390959694</v>
      </c>
    </row>
    <row r="5" spans="1:18" ht="11.25" customHeight="1" x14ac:dyDescent="0.25">
      <c r="A5" s="50" t="s">
        <v>282</v>
      </c>
      <c r="B5" s="51" t="s">
        <v>281</v>
      </c>
      <c r="C5" s="7">
        <v>62.24355433022069</v>
      </c>
      <c r="D5" s="7">
        <v>52.400689999999997</v>
      </c>
      <c r="E5" s="7">
        <v>67.768559999999994</v>
      </c>
      <c r="F5" s="7">
        <v>58.500489999999999</v>
      </c>
      <c r="G5" s="7">
        <v>63.999659999999999</v>
      </c>
      <c r="H5" s="7">
        <v>65.898367803295088</v>
      </c>
      <c r="I5" s="7">
        <v>59.100320000000004</v>
      </c>
      <c r="J5" s="7">
        <v>50.602820000000001</v>
      </c>
      <c r="K5" s="7">
        <v>37.503160000000001</v>
      </c>
      <c r="L5" s="7">
        <v>49.923020000000001</v>
      </c>
      <c r="M5" s="7">
        <v>67.760396660084282</v>
      </c>
      <c r="N5" s="7">
        <v>63.078944628151717</v>
      </c>
      <c r="O5" s="7">
        <v>112.52068627100515</v>
      </c>
      <c r="P5" s="7">
        <v>128.35463345780391</v>
      </c>
      <c r="Q5" s="7">
        <v>106.00146913676912</v>
      </c>
      <c r="R5" s="7">
        <v>94.422614390959694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62.24355433022069</v>
      </c>
      <c r="D8" s="6">
        <v>52.400689999999997</v>
      </c>
      <c r="E8" s="6">
        <v>67.768559999999994</v>
      </c>
      <c r="F8" s="6">
        <v>58.500489999999999</v>
      </c>
      <c r="G8" s="6">
        <v>63.999659999999999</v>
      </c>
      <c r="H8" s="6">
        <v>65.898367803295088</v>
      </c>
      <c r="I8" s="6">
        <v>59.100320000000004</v>
      </c>
      <c r="J8" s="6">
        <v>50.602820000000001</v>
      </c>
      <c r="K8" s="6">
        <v>37.503160000000001</v>
      </c>
      <c r="L8" s="6">
        <v>49.923020000000001</v>
      </c>
      <c r="M8" s="6">
        <v>67.760396660084282</v>
      </c>
      <c r="N8" s="6">
        <v>63.078944628151717</v>
      </c>
      <c r="O8" s="6">
        <v>112.52068627100515</v>
      </c>
      <c r="P8" s="6">
        <v>128.35463345780391</v>
      </c>
      <c r="Q8" s="6">
        <v>106.00146913676912</v>
      </c>
      <c r="R8" s="6">
        <v>94.422614390959694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105.90480425947808</v>
      </c>
      <c r="D15" s="4">
        <v>106.39746</v>
      </c>
      <c r="E15" s="4">
        <v>138.43183999999999</v>
      </c>
      <c r="F15" s="4">
        <v>145.50116</v>
      </c>
      <c r="G15" s="4">
        <v>156.59907000000001</v>
      </c>
      <c r="H15" s="4">
        <v>144.88123531046347</v>
      </c>
      <c r="I15" s="4">
        <v>163.40078</v>
      </c>
      <c r="J15" s="4">
        <v>207.82032000000001</v>
      </c>
      <c r="K15" s="4">
        <v>196.00337000000002</v>
      </c>
      <c r="L15" s="4">
        <v>188.46824000000001</v>
      </c>
      <c r="M15" s="4">
        <v>220.95820989831617</v>
      </c>
      <c r="N15" s="4">
        <v>191.38817088158481</v>
      </c>
      <c r="O15" s="4">
        <v>195.92591912196187</v>
      </c>
      <c r="P15" s="4">
        <v>173.11895194291898</v>
      </c>
      <c r="Q15" s="4">
        <v>170.05878414752797</v>
      </c>
      <c r="R15" s="4">
        <v>186.02893754416129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105.90480425947808</v>
      </c>
      <c r="D17" s="7">
        <v>106.39746</v>
      </c>
      <c r="E17" s="7">
        <v>138.43183999999999</v>
      </c>
      <c r="F17" s="7">
        <v>145.50116</v>
      </c>
      <c r="G17" s="7">
        <v>156.59907000000001</v>
      </c>
      <c r="H17" s="7">
        <v>144.88123531046347</v>
      </c>
      <c r="I17" s="7">
        <v>163.40078</v>
      </c>
      <c r="J17" s="7">
        <v>207.82032000000001</v>
      </c>
      <c r="K17" s="7">
        <v>183.10318000000001</v>
      </c>
      <c r="L17" s="7">
        <v>176.56738000000001</v>
      </c>
      <c r="M17" s="7">
        <v>209.97132852234202</v>
      </c>
      <c r="N17" s="7">
        <v>171.80279428497732</v>
      </c>
      <c r="O17" s="7">
        <v>184.46131608384204</v>
      </c>
      <c r="P17" s="7">
        <v>166.43126683734909</v>
      </c>
      <c r="Q17" s="7">
        <v>168.14800578678714</v>
      </c>
      <c r="R17" s="7">
        <v>184.11809357402797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12.90019</v>
      </c>
      <c r="L19" s="7">
        <v>11.90086</v>
      </c>
      <c r="M19" s="7">
        <v>10.986881375974137</v>
      </c>
      <c r="N19" s="7">
        <v>19.585376596607489</v>
      </c>
      <c r="O19" s="7">
        <v>11.464603038119836</v>
      </c>
      <c r="P19" s="7">
        <v>6.6876851055698898</v>
      </c>
      <c r="Q19" s="7">
        <v>1.9107783607408253</v>
      </c>
      <c r="R19" s="7">
        <v>1.9108439701333304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261.51237221744492</v>
      </c>
      <c r="D21" s="5">
        <v>311.86574999999999</v>
      </c>
      <c r="E21" s="5">
        <v>325.02036999999996</v>
      </c>
      <c r="F21" s="5">
        <v>334.49854999999997</v>
      </c>
      <c r="G21" s="5">
        <v>306.11622999999997</v>
      </c>
      <c r="H21" s="5">
        <v>273.55020336278085</v>
      </c>
      <c r="I21" s="5">
        <v>313.89960999999994</v>
      </c>
      <c r="J21" s="5">
        <v>305.83717000000001</v>
      </c>
      <c r="K21" s="5">
        <v>243.10760999999999</v>
      </c>
      <c r="L21" s="5">
        <v>312.02834000000007</v>
      </c>
      <c r="M21" s="5">
        <v>313.49122946272837</v>
      </c>
      <c r="N21" s="5">
        <v>238.2010127066016</v>
      </c>
      <c r="O21" s="5">
        <v>233.62170825214019</v>
      </c>
      <c r="P21" s="5">
        <v>140.63402712625052</v>
      </c>
      <c r="Q21" s="5">
        <v>127.14490598850236</v>
      </c>
      <c r="R21" s="5">
        <v>140.2724837343678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261.51237221744492</v>
      </c>
      <c r="D30" s="4">
        <v>311.86574999999999</v>
      </c>
      <c r="E30" s="4">
        <v>325.02036999999996</v>
      </c>
      <c r="F30" s="4">
        <v>334.49854999999997</v>
      </c>
      <c r="G30" s="4">
        <v>306.11622999999997</v>
      </c>
      <c r="H30" s="4">
        <v>273.55020336278085</v>
      </c>
      <c r="I30" s="4">
        <v>313.89960999999994</v>
      </c>
      <c r="J30" s="4">
        <v>305.83717000000001</v>
      </c>
      <c r="K30" s="4">
        <v>243.10760999999999</v>
      </c>
      <c r="L30" s="4">
        <v>312.02834000000007</v>
      </c>
      <c r="M30" s="4">
        <v>313.49122946272837</v>
      </c>
      <c r="N30" s="4">
        <v>238.2010127066016</v>
      </c>
      <c r="O30" s="4">
        <v>233.62170825214019</v>
      </c>
      <c r="P30" s="4">
        <v>140.63402712625052</v>
      </c>
      <c r="Q30" s="4">
        <v>127.14490598850236</v>
      </c>
      <c r="R30" s="4">
        <v>140.2724837343678</v>
      </c>
    </row>
    <row r="31" spans="1:18" ht="11.25" customHeight="1" x14ac:dyDescent="0.25">
      <c r="A31" s="50" t="s">
        <v>231</v>
      </c>
      <c r="B31" s="51" t="s">
        <v>230</v>
      </c>
      <c r="C31" s="7">
        <v>2.6273048629024598</v>
      </c>
      <c r="D31" s="7">
        <v>1.2998499999999999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1.3000400000000001</v>
      </c>
      <c r="K31" s="7">
        <v>1.3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2.6273048629024598</v>
      </c>
      <c r="D32" s="6">
        <v>1.2998499999999999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1.3000400000000001</v>
      </c>
      <c r="K32" s="6">
        <v>1.3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1.0986911244864801</v>
      </c>
      <c r="D34" s="7">
        <v>0</v>
      </c>
      <c r="E34" s="7">
        <v>0</v>
      </c>
      <c r="F34" s="7">
        <v>1.09999</v>
      </c>
      <c r="G34" s="7">
        <v>0</v>
      </c>
      <c r="H34" s="7">
        <v>0</v>
      </c>
      <c r="I34" s="7">
        <v>0</v>
      </c>
      <c r="J34" s="7">
        <v>1.1000000000000001</v>
      </c>
      <c r="K34" s="7">
        <v>0</v>
      </c>
      <c r="L34" s="7">
        <v>0</v>
      </c>
      <c r="M34" s="7">
        <v>0</v>
      </c>
      <c r="N34" s="7">
        <v>0</v>
      </c>
      <c r="O34" s="7">
        <v>1.0985278152124238</v>
      </c>
      <c r="P34" s="7">
        <v>1.0986911244864801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1.1000000000000001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28.685392184962229</v>
      </c>
      <c r="D43" s="7">
        <v>28.699829999999999</v>
      </c>
      <c r="E43" s="7">
        <v>30.783259999999999</v>
      </c>
      <c r="F43" s="7">
        <v>27.699839999999998</v>
      </c>
      <c r="G43" s="7">
        <v>21.412880000000001</v>
      </c>
      <c r="H43" s="7">
        <v>19.418176192121919</v>
      </c>
      <c r="I43" s="7">
        <v>23.499960000000002</v>
      </c>
      <c r="J43" s="7">
        <v>24.500710000000002</v>
      </c>
      <c r="K43" s="7">
        <v>14.3004</v>
      </c>
      <c r="L43" s="7">
        <v>24.500080000000001</v>
      </c>
      <c r="M43" s="7">
        <v>17.364457217062665</v>
      </c>
      <c r="N43" s="7">
        <v>19.418171395815506</v>
      </c>
      <c r="O43" s="7">
        <v>20.442508480598629</v>
      </c>
      <c r="P43" s="7">
        <v>13.401154684906954</v>
      </c>
      <c r="Q43" s="7">
        <v>14.440925937763732</v>
      </c>
      <c r="R43" s="7">
        <v>14.438537668275982</v>
      </c>
    </row>
    <row r="44" spans="1:18" ht="11.25" customHeight="1" x14ac:dyDescent="0.25">
      <c r="A44" s="50" t="s">
        <v>205</v>
      </c>
      <c r="B44" s="51" t="s">
        <v>204</v>
      </c>
      <c r="C44" s="7">
        <v>227.38129358937582</v>
      </c>
      <c r="D44" s="7">
        <v>281.86606999999998</v>
      </c>
      <c r="E44" s="7">
        <v>294.23710999999997</v>
      </c>
      <c r="F44" s="7">
        <v>305.69871999999998</v>
      </c>
      <c r="G44" s="7">
        <v>284.70335</v>
      </c>
      <c r="H44" s="7">
        <v>254.13202717065892</v>
      </c>
      <c r="I44" s="7">
        <v>289.49964999999997</v>
      </c>
      <c r="J44" s="7">
        <v>278.93642</v>
      </c>
      <c r="K44" s="7">
        <v>226.40720999999999</v>
      </c>
      <c r="L44" s="7">
        <v>287.52826000000005</v>
      </c>
      <c r="M44" s="7">
        <v>295.21915705353308</v>
      </c>
      <c r="N44" s="7">
        <v>218.7828413107861</v>
      </c>
      <c r="O44" s="7">
        <v>212.08067195632916</v>
      </c>
      <c r="P44" s="7">
        <v>123.25802369482417</v>
      </c>
      <c r="Q44" s="7">
        <v>109.86964299989511</v>
      </c>
      <c r="R44" s="7">
        <v>124.18641038681596</v>
      </c>
    </row>
    <row r="45" spans="1:18" ht="11.25" customHeight="1" x14ac:dyDescent="0.25">
      <c r="A45" s="50" t="s">
        <v>203</v>
      </c>
      <c r="B45" s="51" t="s">
        <v>202</v>
      </c>
      <c r="C45" s="7">
        <v>1.71969045571797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0.9</v>
      </c>
      <c r="J45" s="7">
        <v>0</v>
      </c>
      <c r="K45" s="7">
        <v>0</v>
      </c>
      <c r="L45" s="7">
        <v>0</v>
      </c>
      <c r="M45" s="7">
        <v>0.90761519213267827</v>
      </c>
      <c r="N45" s="7">
        <v>0</v>
      </c>
      <c r="O45" s="7">
        <v>0</v>
      </c>
      <c r="P45" s="7">
        <v>2.8761576220329061</v>
      </c>
      <c r="Q45" s="7">
        <v>2.8343370508435197</v>
      </c>
      <c r="R45" s="7">
        <v>1.6475356792758429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1.71969045571797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0.9</v>
      </c>
      <c r="J51" s="6">
        <v>0</v>
      </c>
      <c r="K51" s="6">
        <v>0</v>
      </c>
      <c r="L51" s="6">
        <v>0</v>
      </c>
      <c r="M51" s="6">
        <v>0.90761519213267827</v>
      </c>
      <c r="N51" s="6">
        <v>0</v>
      </c>
      <c r="O51" s="6">
        <v>0</v>
      </c>
      <c r="P51" s="6">
        <v>2.8761576220329061</v>
      </c>
      <c r="Q51" s="6">
        <v>2.8343370508435197</v>
      </c>
      <c r="R51" s="6">
        <v>1.6475356792758429</v>
      </c>
    </row>
    <row r="52" spans="1:18" ht="11.25" customHeight="1" x14ac:dyDescent="0.25">
      <c r="A52" s="46" t="s">
        <v>189</v>
      </c>
      <c r="B52" s="47" t="s">
        <v>188</v>
      </c>
      <c r="C52" s="5">
        <v>339.35224992834628</v>
      </c>
      <c r="D52" s="5">
        <v>327.49267000000003</v>
      </c>
      <c r="E52" s="5">
        <v>353.59532999999999</v>
      </c>
      <c r="F52" s="5">
        <v>328.90247999999997</v>
      </c>
      <c r="G52" s="5">
        <v>354.29103999999995</v>
      </c>
      <c r="H52" s="5">
        <v>364.69247177888201</v>
      </c>
      <c r="I52" s="5">
        <v>335.19517999999999</v>
      </c>
      <c r="J52" s="5">
        <v>372.12409000000002</v>
      </c>
      <c r="K52" s="5">
        <v>378.62687</v>
      </c>
      <c r="L52" s="5">
        <v>380.30346000000003</v>
      </c>
      <c r="M52" s="5">
        <v>390.17899105484747</v>
      </c>
      <c r="N52" s="5">
        <v>339.08951944205643</v>
      </c>
      <c r="O52" s="5">
        <v>428.42180029418461</v>
      </c>
      <c r="P52" s="5">
        <v>336.53386519411981</v>
      </c>
      <c r="Q52" s="5">
        <v>380.79295771342555</v>
      </c>
      <c r="R52" s="5">
        <v>284.83184821729242</v>
      </c>
    </row>
    <row r="53" spans="1:18" ht="11.25" customHeight="1" x14ac:dyDescent="0.25">
      <c r="A53" s="48" t="s">
        <v>187</v>
      </c>
      <c r="B53" s="49" t="s">
        <v>186</v>
      </c>
      <c r="C53" s="4">
        <v>322.08369160217836</v>
      </c>
      <c r="D53" s="4">
        <v>304.71856000000002</v>
      </c>
      <c r="E53" s="4">
        <v>329.19036999999997</v>
      </c>
      <c r="F53" s="4">
        <v>312.60235999999998</v>
      </c>
      <c r="G53" s="4">
        <v>340.28476999999998</v>
      </c>
      <c r="H53" s="4">
        <v>337.94180005996526</v>
      </c>
      <c r="I53" s="4">
        <v>309.79584999999997</v>
      </c>
      <c r="J53" s="4">
        <v>348.32162</v>
      </c>
      <c r="K53" s="4">
        <v>355.62520000000001</v>
      </c>
      <c r="L53" s="4">
        <v>356.60703000000001</v>
      </c>
      <c r="M53" s="4">
        <v>361.61302181819894</v>
      </c>
      <c r="N53" s="4">
        <v>306.00936275914813</v>
      </c>
      <c r="O53" s="4">
        <v>400.76379922241171</v>
      </c>
      <c r="P53" s="4">
        <v>320.93742919039266</v>
      </c>
      <c r="Q53" s="4">
        <v>344.90285366411553</v>
      </c>
      <c r="R53" s="4">
        <v>252.86487473087186</v>
      </c>
    </row>
    <row r="54" spans="1:18" ht="11.25" customHeight="1" x14ac:dyDescent="0.25">
      <c r="A54" s="48" t="s">
        <v>185</v>
      </c>
      <c r="B54" s="49" t="s">
        <v>184</v>
      </c>
      <c r="C54" s="4">
        <v>17.26855832616792</v>
      </c>
      <c r="D54" s="4">
        <v>22.77411</v>
      </c>
      <c r="E54" s="4">
        <v>24.404959999999999</v>
      </c>
      <c r="F54" s="4">
        <v>16.30012</v>
      </c>
      <c r="G54" s="4">
        <v>14.006270000000001</v>
      </c>
      <c r="H54" s="4">
        <v>26.750671718916763</v>
      </c>
      <c r="I54" s="4">
        <v>25.399329999999999</v>
      </c>
      <c r="J54" s="4">
        <v>23.80247</v>
      </c>
      <c r="K54" s="4">
        <v>23.001670000000001</v>
      </c>
      <c r="L54" s="4">
        <v>23.696429999999999</v>
      </c>
      <c r="M54" s="4">
        <v>28.565969236648549</v>
      </c>
      <c r="N54" s="4">
        <v>33.080156682908303</v>
      </c>
      <c r="O54" s="4">
        <v>27.658001071772919</v>
      </c>
      <c r="P54" s="4">
        <v>15.596436003727158</v>
      </c>
      <c r="Q54" s="4">
        <v>35.890104049310033</v>
      </c>
      <c r="R54" s="4">
        <v>31.966973486420535</v>
      </c>
    </row>
    <row r="55" spans="1:18" ht="11.25" customHeight="1" x14ac:dyDescent="0.25">
      <c r="A55" s="50" t="s">
        <v>183</v>
      </c>
      <c r="B55" s="51" t="s">
        <v>182</v>
      </c>
      <c r="C55" s="7">
        <v>1.88688258335722</v>
      </c>
      <c r="D55" s="7">
        <v>2.3820700000000001</v>
      </c>
      <c r="E55" s="7">
        <v>1.7197800000000001</v>
      </c>
      <c r="F55" s="7">
        <v>3.5000200000000001</v>
      </c>
      <c r="G55" s="7">
        <v>3.0007899999999998</v>
      </c>
      <c r="H55" s="7">
        <v>5.8039441810539039</v>
      </c>
      <c r="I55" s="7">
        <v>5.3998799999999996</v>
      </c>
      <c r="J55" s="7">
        <v>4.8004199999999999</v>
      </c>
      <c r="K55" s="7">
        <v>4.6002999999999998</v>
      </c>
      <c r="L55" s="7">
        <v>4.9000500000000002</v>
      </c>
      <c r="M55" s="7">
        <v>5.75618610872265</v>
      </c>
      <c r="N55" s="7">
        <v>5.9233782363619181</v>
      </c>
      <c r="O55" s="7">
        <v>5.6841785820432484</v>
      </c>
      <c r="P55" s="7">
        <v>3.0092572514581075</v>
      </c>
      <c r="Q55" s="7">
        <v>10.165992518636378</v>
      </c>
      <c r="R55" s="7">
        <v>9.5875417674768357</v>
      </c>
    </row>
    <row r="56" spans="1:18" ht="11.25" customHeight="1" x14ac:dyDescent="0.25">
      <c r="A56" s="50" t="s">
        <v>181</v>
      </c>
      <c r="B56" s="51" t="s">
        <v>180</v>
      </c>
      <c r="C56" s="7">
        <v>15.3816757428107</v>
      </c>
      <c r="D56" s="7">
        <v>20.392040000000001</v>
      </c>
      <c r="E56" s="7">
        <v>22.685179999999999</v>
      </c>
      <c r="F56" s="7">
        <v>12.8001</v>
      </c>
      <c r="G56" s="7">
        <v>11.00548</v>
      </c>
      <c r="H56" s="7">
        <v>20.946727537862859</v>
      </c>
      <c r="I56" s="7">
        <v>19.99945</v>
      </c>
      <c r="J56" s="7">
        <v>19.002050000000001</v>
      </c>
      <c r="K56" s="7">
        <v>18.40137</v>
      </c>
      <c r="L56" s="7">
        <v>18.796379999999999</v>
      </c>
      <c r="M56" s="7">
        <v>22.8097831279259</v>
      </c>
      <c r="N56" s="7">
        <v>27.156778446546383</v>
      </c>
      <c r="O56" s="7">
        <v>21.97382248972967</v>
      </c>
      <c r="P56" s="7">
        <v>12.563294162606301</v>
      </c>
      <c r="Q56" s="7">
        <v>23.048994566801721</v>
      </c>
      <c r="R56" s="7">
        <v>20.65977515455786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2.3884589662749998E-2</v>
      </c>
      <c r="Q58" s="7">
        <v>2.6751169638719365</v>
      </c>
      <c r="R58" s="7">
        <v>1.719656564385841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297.07652622527871</v>
      </c>
      <c r="D61" s="5">
        <v>277.49843999999996</v>
      </c>
      <c r="E61" s="5">
        <v>367.10327000000001</v>
      </c>
      <c r="F61" s="5">
        <v>403.20306999999997</v>
      </c>
      <c r="G61" s="5">
        <v>405.29683</v>
      </c>
      <c r="H61" s="5">
        <v>415.18435910598947</v>
      </c>
      <c r="I61" s="5">
        <v>442.56058000000002</v>
      </c>
      <c r="J61" s="5">
        <v>436.42677000000003</v>
      </c>
      <c r="K61" s="5">
        <v>536.23405000000002</v>
      </c>
      <c r="L61" s="5">
        <v>539.89664999999991</v>
      </c>
      <c r="M61" s="5">
        <v>575.30860876052759</v>
      </c>
      <c r="N61" s="5">
        <v>544.40145218305133</v>
      </c>
      <c r="O61" s="5">
        <v>638.31445214244536</v>
      </c>
      <c r="P61" s="5">
        <v>648.32330180567465</v>
      </c>
      <c r="Q61" s="5">
        <v>741.84161864707596</v>
      </c>
      <c r="R61" s="5">
        <v>702.35820686205352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297.07652622527871</v>
      </c>
      <c r="D68" s="4">
        <v>277.49843999999996</v>
      </c>
      <c r="E68" s="4">
        <v>367.10327000000001</v>
      </c>
      <c r="F68" s="4">
        <v>403.20306999999997</v>
      </c>
      <c r="G68" s="4">
        <v>405.29683</v>
      </c>
      <c r="H68" s="4">
        <v>415.18435910598947</v>
      </c>
      <c r="I68" s="4">
        <v>442.56058000000002</v>
      </c>
      <c r="J68" s="4">
        <v>436.42677000000003</v>
      </c>
      <c r="K68" s="4">
        <v>536.23405000000002</v>
      </c>
      <c r="L68" s="4">
        <v>539.89664999999991</v>
      </c>
      <c r="M68" s="4">
        <v>575.30860876052759</v>
      </c>
      <c r="N68" s="4">
        <v>544.40145218305133</v>
      </c>
      <c r="O68" s="4">
        <v>638.31445214244536</v>
      </c>
      <c r="P68" s="4">
        <v>648.32330180567465</v>
      </c>
      <c r="Q68" s="4">
        <v>741.84161864707596</v>
      </c>
      <c r="R68" s="4">
        <v>702.35820686205352</v>
      </c>
    </row>
    <row r="69" spans="1:18" ht="11.25" customHeight="1" x14ac:dyDescent="0.25">
      <c r="A69" s="50" t="s">
        <v>155</v>
      </c>
      <c r="B69" s="51" t="s">
        <v>154</v>
      </c>
      <c r="C69" s="7">
        <v>284.87150090761367</v>
      </c>
      <c r="D69" s="7">
        <v>266.29847999999998</v>
      </c>
      <c r="E69" s="7">
        <v>355.60318000000001</v>
      </c>
      <c r="F69" s="7">
        <v>390.90580999999997</v>
      </c>
      <c r="G69" s="7">
        <v>389.29694000000001</v>
      </c>
      <c r="H69" s="7">
        <v>383.25073677166654</v>
      </c>
      <c r="I69" s="7">
        <v>417.68714</v>
      </c>
      <c r="J69" s="7">
        <v>407.92691000000002</v>
      </c>
      <c r="K69" s="7">
        <v>496.01778999999999</v>
      </c>
      <c r="L69" s="7">
        <v>503.67874999999998</v>
      </c>
      <c r="M69" s="7">
        <v>551.51953688252343</v>
      </c>
      <c r="N69" s="7">
        <v>525.19824209420062</v>
      </c>
      <c r="O69" s="7">
        <v>616.96166934673556</v>
      </c>
      <c r="P69" s="7">
        <v>631.58020445208717</v>
      </c>
      <c r="Q69" s="7">
        <v>713.72901540898147</v>
      </c>
      <c r="R69" s="7">
        <v>669.26937454954168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3.7498805770516901</v>
      </c>
      <c r="D71" s="7">
        <v>3.9</v>
      </c>
      <c r="E71" s="7">
        <v>3.80002</v>
      </c>
      <c r="F71" s="7">
        <v>3.89933</v>
      </c>
      <c r="G71" s="7">
        <v>5.3999699999999997</v>
      </c>
      <c r="H71" s="7">
        <v>21.400557740568843</v>
      </c>
      <c r="I71" s="7">
        <v>16.3734</v>
      </c>
      <c r="J71" s="7">
        <v>20.599609999999998</v>
      </c>
      <c r="K71" s="7">
        <v>22.899709999999999</v>
      </c>
      <c r="L71" s="7">
        <v>20.701000000000001</v>
      </c>
      <c r="M71" s="7">
        <v>9.0283827006882937</v>
      </c>
      <c r="N71" s="7">
        <v>8.2879526129741308</v>
      </c>
      <c r="O71" s="7">
        <v>8.1446296793479149</v>
      </c>
      <c r="P71" s="7">
        <v>9.0522594821820999</v>
      </c>
      <c r="Q71" s="7">
        <v>9.434557241665031</v>
      </c>
      <c r="R71" s="7">
        <v>8.3595974837564686</v>
      </c>
    </row>
    <row r="72" spans="1:18" ht="11.25" customHeight="1" x14ac:dyDescent="0.25">
      <c r="A72" s="55" t="s">
        <v>149</v>
      </c>
      <c r="B72" s="51" t="s">
        <v>148</v>
      </c>
      <c r="C72" s="7">
        <v>8.4551447406133597</v>
      </c>
      <c r="D72" s="7">
        <v>7.2999599999999996</v>
      </c>
      <c r="E72" s="7">
        <v>7.7000700000000002</v>
      </c>
      <c r="F72" s="7">
        <v>8.3979300000000006</v>
      </c>
      <c r="G72" s="7">
        <v>10.599919999999999</v>
      </c>
      <c r="H72" s="7">
        <v>10.533064593754069</v>
      </c>
      <c r="I72" s="7">
        <v>8.5000400000000003</v>
      </c>
      <c r="J72" s="7">
        <v>7.9002499999999998</v>
      </c>
      <c r="K72" s="7">
        <v>17.316549999999999</v>
      </c>
      <c r="L72" s="7">
        <v>15.5169</v>
      </c>
      <c r="M72" s="7">
        <v>14.7606891773158</v>
      </c>
      <c r="N72" s="7">
        <v>10.915257475876627</v>
      </c>
      <c r="O72" s="7">
        <v>13.208153116361915</v>
      </c>
      <c r="P72" s="7">
        <v>7.6908378714053702</v>
      </c>
      <c r="Q72" s="7">
        <v>18.510851956913378</v>
      </c>
      <c r="R72" s="7">
        <v>23.980102496261477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0.16719403951605355</v>
      </c>
      <c r="R73" s="7">
        <v>0.74913233249394084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0.16719403951605355</v>
      </c>
      <c r="R77" s="6">
        <v>0.74913233249394084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6.0189165950129002</v>
      </c>
      <c r="D79" s="5">
        <v>5.1000199999999998</v>
      </c>
      <c r="E79" s="5">
        <v>5.4</v>
      </c>
      <c r="F79" s="5">
        <v>2.4</v>
      </c>
      <c r="G79" s="5">
        <v>2.1</v>
      </c>
      <c r="H79" s="5">
        <v>1.8152269563727987</v>
      </c>
      <c r="I79" s="5">
        <v>2.3999899999999998</v>
      </c>
      <c r="J79" s="5">
        <v>4.2000200000000003</v>
      </c>
      <c r="K79" s="5">
        <v>8.9000299999999992</v>
      </c>
      <c r="L79" s="5">
        <v>9.9</v>
      </c>
      <c r="M79" s="5">
        <v>14.521843074122973</v>
      </c>
      <c r="N79" s="5">
        <v>14.091907901022241</v>
      </c>
      <c r="O79" s="5">
        <v>17.722332029548888</v>
      </c>
      <c r="P79" s="5">
        <v>15.739944587752021</v>
      </c>
      <c r="Q79" s="5">
        <v>19.442037306460104</v>
      </c>
      <c r="R79" s="5">
        <v>33.796658398615456</v>
      </c>
    </row>
    <row r="80" spans="1:18" ht="11.25" customHeight="1" x14ac:dyDescent="0.25">
      <c r="A80" s="58" t="s">
        <v>133</v>
      </c>
      <c r="B80" s="47">
        <v>7200</v>
      </c>
      <c r="C80" s="5">
        <v>6.1144549536639001</v>
      </c>
      <c r="D80" s="5">
        <v>5.5999699999999999</v>
      </c>
      <c r="E80" s="5">
        <v>5.5908999999999995</v>
      </c>
      <c r="F80" s="5">
        <v>5.7005999999999997</v>
      </c>
      <c r="G80" s="5">
        <v>6.2999499999999999</v>
      </c>
      <c r="H80" s="5">
        <v>6.9503896512877432</v>
      </c>
      <c r="I80" s="5">
        <v>6.2161499999999998</v>
      </c>
      <c r="J80" s="5">
        <v>8.31203</v>
      </c>
      <c r="K80" s="5">
        <v>28.521160000000002</v>
      </c>
      <c r="L80" s="5">
        <v>32.900260000000003</v>
      </c>
      <c r="M80" s="5">
        <v>30.4767627674028</v>
      </c>
      <c r="N80" s="5">
        <v>29.6168911818095</v>
      </c>
      <c r="O80" s="5">
        <v>33.51001595344615</v>
      </c>
      <c r="P80" s="5">
        <v>7.7624916403936304</v>
      </c>
      <c r="Q80" s="5">
        <v>16.265662515895524</v>
      </c>
      <c r="R80" s="5">
        <v>17.507385587410031</v>
      </c>
    </row>
    <row r="81" spans="1:18" ht="11.25" customHeight="1" x14ac:dyDescent="0.25">
      <c r="A81" s="48" t="s">
        <v>132</v>
      </c>
      <c r="B81" s="49" t="s">
        <v>131</v>
      </c>
      <c r="C81" s="4">
        <v>0.76430686920798996</v>
      </c>
      <c r="D81" s="4">
        <v>0.89998999999999996</v>
      </c>
      <c r="E81" s="4">
        <v>0.59902999999999995</v>
      </c>
      <c r="F81" s="4">
        <v>0.20355000000000001</v>
      </c>
      <c r="G81" s="4">
        <v>0.79998999999999998</v>
      </c>
      <c r="H81" s="4">
        <v>1.2181092394589381</v>
      </c>
      <c r="I81" s="4">
        <v>0.7</v>
      </c>
      <c r="J81" s="4">
        <v>3.16595</v>
      </c>
      <c r="K81" s="4">
        <v>17.571680000000001</v>
      </c>
      <c r="L81" s="4">
        <v>17.500109999999999</v>
      </c>
      <c r="M81" s="4">
        <v>16.026573524237669</v>
      </c>
      <c r="N81" s="4">
        <v>18.8449412439094</v>
      </c>
      <c r="O81" s="4">
        <v>21.8304736859941</v>
      </c>
      <c r="P81" s="4">
        <v>0.76430686920798996</v>
      </c>
      <c r="Q81" s="4">
        <v>0.6687799897535871</v>
      </c>
      <c r="R81" s="4">
        <v>0.64488323446121254</v>
      </c>
    </row>
    <row r="82" spans="1:18" ht="11.25" customHeight="1" x14ac:dyDescent="0.25">
      <c r="A82" s="48" t="s">
        <v>130</v>
      </c>
      <c r="B82" s="49" t="s">
        <v>129</v>
      </c>
      <c r="C82" s="4">
        <v>5.3501480844559097</v>
      </c>
      <c r="D82" s="4">
        <v>4.69998</v>
      </c>
      <c r="E82" s="4">
        <v>4.9918699999999996</v>
      </c>
      <c r="F82" s="4">
        <v>5.4970499999999998</v>
      </c>
      <c r="G82" s="4">
        <v>5.4999599999999997</v>
      </c>
      <c r="H82" s="4">
        <v>5.7322804118288051</v>
      </c>
      <c r="I82" s="4">
        <v>5.5161499999999997</v>
      </c>
      <c r="J82" s="4">
        <v>5.1460800000000004</v>
      </c>
      <c r="K82" s="4">
        <v>10.949479999999999</v>
      </c>
      <c r="L82" s="4">
        <v>15.40015</v>
      </c>
      <c r="M82" s="4">
        <v>14.450189243165131</v>
      </c>
      <c r="N82" s="4">
        <v>10.7719499379001</v>
      </c>
      <c r="O82" s="4">
        <v>11.679542267452049</v>
      </c>
      <c r="P82" s="4">
        <v>6.99818477118564</v>
      </c>
      <c r="Q82" s="4">
        <v>15.596882526141938</v>
      </c>
      <c r="R82" s="4">
        <v>16.86250235294882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520</v>
      </c>
      <c r="B1" s="42" t="s">
        <v>321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12881.986242476358</v>
      </c>
      <c r="D2" s="45">
        <v>11978.856659999998</v>
      </c>
      <c r="E2" s="45">
        <v>13264.905480000001</v>
      </c>
      <c r="F2" s="45">
        <v>13249.005070000001</v>
      </c>
      <c r="G2" s="45">
        <v>13562.894</v>
      </c>
      <c r="H2" s="45">
        <v>12876.096786978816</v>
      </c>
      <c r="I2" s="45">
        <v>13953.34943</v>
      </c>
      <c r="J2" s="45">
        <v>14750.853709999999</v>
      </c>
      <c r="K2" s="45">
        <v>15187.75704</v>
      </c>
      <c r="L2" s="45">
        <v>15239.7</v>
      </c>
      <c r="M2" s="45">
        <v>14265.13128241129</v>
      </c>
      <c r="N2" s="45">
        <v>15166.188974873388</v>
      </c>
      <c r="O2" s="45">
        <v>14647.960727310438</v>
      </c>
      <c r="P2" s="45">
        <v>15173.378236361928</v>
      </c>
      <c r="Q2" s="45">
        <v>14530.749391007754</v>
      </c>
      <c r="R2" s="45">
        <v>13043.790453240352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12881.986242476358</v>
      </c>
      <c r="D21" s="5">
        <v>11978.856659999998</v>
      </c>
      <c r="E21" s="5">
        <v>13264.905480000001</v>
      </c>
      <c r="F21" s="5">
        <v>13249.005070000001</v>
      </c>
      <c r="G21" s="5">
        <v>13562.894</v>
      </c>
      <c r="H21" s="5">
        <v>12876.096786978816</v>
      </c>
      <c r="I21" s="5">
        <v>13953.34943</v>
      </c>
      <c r="J21" s="5">
        <v>14750.853709999999</v>
      </c>
      <c r="K21" s="5">
        <v>15187.75704</v>
      </c>
      <c r="L21" s="5">
        <v>15239.7</v>
      </c>
      <c r="M21" s="5">
        <v>14265.13128241129</v>
      </c>
      <c r="N21" s="5">
        <v>15166.188974873388</v>
      </c>
      <c r="O21" s="5">
        <v>14647.960727310438</v>
      </c>
      <c r="P21" s="5">
        <v>15173.378236361928</v>
      </c>
      <c r="Q21" s="5">
        <v>14530.749391007754</v>
      </c>
      <c r="R21" s="5">
        <v>13043.790453240352</v>
      </c>
    </row>
    <row r="22" spans="1:18" ht="11.25" customHeight="1" x14ac:dyDescent="0.25">
      <c r="A22" s="48" t="s">
        <v>249</v>
      </c>
      <c r="B22" s="49" t="s">
        <v>248</v>
      </c>
      <c r="C22" s="4">
        <v>12881.986242476358</v>
      </c>
      <c r="D22" s="4">
        <v>11978.856659999998</v>
      </c>
      <c r="E22" s="4">
        <v>13264.905480000001</v>
      </c>
      <c r="F22" s="4">
        <v>13249.005070000001</v>
      </c>
      <c r="G22" s="4">
        <v>13562.894</v>
      </c>
      <c r="H22" s="4">
        <v>12876.096786978816</v>
      </c>
      <c r="I22" s="4">
        <v>13953.34943</v>
      </c>
      <c r="J22" s="4">
        <v>14750.853709999999</v>
      </c>
      <c r="K22" s="4">
        <v>15187.75704</v>
      </c>
      <c r="L22" s="4">
        <v>15239.7</v>
      </c>
      <c r="M22" s="4">
        <v>14265.13128241129</v>
      </c>
      <c r="N22" s="4">
        <v>15166.188974873388</v>
      </c>
      <c r="O22" s="4">
        <v>14647.960727310438</v>
      </c>
      <c r="P22" s="4">
        <v>15173.378236361928</v>
      </c>
      <c r="Q22" s="4">
        <v>14530.749391007754</v>
      </c>
      <c r="R22" s="4">
        <v>13043.790453240352</v>
      </c>
    </row>
    <row r="23" spans="1:18" ht="11.25" customHeight="1" x14ac:dyDescent="0.25">
      <c r="A23" s="50" t="s">
        <v>247</v>
      </c>
      <c r="B23" s="51" t="s">
        <v>246</v>
      </c>
      <c r="C23" s="7">
        <v>11398.920416547244</v>
      </c>
      <c r="D23" s="7">
        <v>10773.861019999998</v>
      </c>
      <c r="E23" s="7">
        <v>12057.91408</v>
      </c>
      <c r="F23" s="7">
        <v>12111.013220000001</v>
      </c>
      <c r="G23" s="7">
        <v>11902.170239999999</v>
      </c>
      <c r="H23" s="7">
        <v>10972.804006724495</v>
      </c>
      <c r="I23" s="7">
        <v>11696.757600000001</v>
      </c>
      <c r="J23" s="7">
        <v>12148.14423</v>
      </c>
      <c r="K23" s="7">
        <v>12319.046270000001</v>
      </c>
      <c r="L23" s="7">
        <v>11978.1</v>
      </c>
      <c r="M23" s="7">
        <v>11208.665469073523</v>
      </c>
      <c r="N23" s="7">
        <v>12017.364096684802</v>
      </c>
      <c r="O23" s="7">
        <v>11812.812998531614</v>
      </c>
      <c r="P23" s="7">
        <v>12370.688831565896</v>
      </c>
      <c r="Q23" s="7">
        <v>12038.681469040399</v>
      </c>
      <c r="R23" s="7">
        <v>10780.130877460291</v>
      </c>
    </row>
    <row r="24" spans="1:18" ht="11.25" customHeight="1" x14ac:dyDescent="0.25">
      <c r="A24" s="52" t="s">
        <v>245</v>
      </c>
      <c r="B24" s="53" t="s">
        <v>244</v>
      </c>
      <c r="C24" s="6">
        <v>10593.914206553929</v>
      </c>
      <c r="D24" s="6">
        <v>9693.5649299999986</v>
      </c>
      <c r="E24" s="6">
        <v>10976.521790000001</v>
      </c>
      <c r="F24" s="6">
        <v>10958.121480000002</v>
      </c>
      <c r="G24" s="6">
        <v>10787.15429</v>
      </c>
      <c r="H24" s="6">
        <v>9888.2517138061048</v>
      </c>
      <c r="I24" s="6">
        <v>10166.663140000001</v>
      </c>
      <c r="J24" s="6">
        <v>10830.23943</v>
      </c>
      <c r="K24" s="6">
        <v>11180.942000000001</v>
      </c>
      <c r="L24" s="6">
        <v>10912.5</v>
      </c>
      <c r="M24" s="6">
        <v>10483.528699780147</v>
      </c>
      <c r="N24" s="6">
        <v>11239.681857265676</v>
      </c>
      <c r="O24" s="6">
        <v>10905.867626446987</v>
      </c>
      <c r="P24" s="6">
        <v>11550.969714340328</v>
      </c>
      <c r="Q24" s="6">
        <v>11353.48101910462</v>
      </c>
      <c r="R24" s="6">
        <v>9976.1764451653107</v>
      </c>
    </row>
    <row r="25" spans="1:18" ht="11.25" customHeight="1" x14ac:dyDescent="0.25">
      <c r="A25" s="52" t="s">
        <v>243</v>
      </c>
      <c r="B25" s="53" t="s">
        <v>242</v>
      </c>
      <c r="C25" s="6">
        <v>805.00620999331409</v>
      </c>
      <c r="D25" s="6">
        <v>1080.29609</v>
      </c>
      <c r="E25" s="6">
        <v>1081.39229</v>
      </c>
      <c r="F25" s="6">
        <v>1152.89174</v>
      </c>
      <c r="G25" s="6">
        <v>1115.01595</v>
      </c>
      <c r="H25" s="6">
        <v>1084.5522929183896</v>
      </c>
      <c r="I25" s="6">
        <v>1530.09446</v>
      </c>
      <c r="J25" s="6">
        <v>1317.9048</v>
      </c>
      <c r="K25" s="6">
        <v>1138.10427</v>
      </c>
      <c r="L25" s="6">
        <v>1065.5999999999999</v>
      </c>
      <c r="M25" s="6">
        <v>725.13676929337544</v>
      </c>
      <c r="N25" s="6">
        <v>777.68223941912595</v>
      </c>
      <c r="O25" s="6">
        <v>906.94537208462714</v>
      </c>
      <c r="P25" s="6">
        <v>819.71911722556774</v>
      </c>
      <c r="Q25" s="6">
        <v>685.2004499357796</v>
      </c>
      <c r="R25" s="6">
        <v>803.95443229498005</v>
      </c>
    </row>
    <row r="26" spans="1:18" ht="11.25" customHeight="1" x14ac:dyDescent="0.25">
      <c r="A26" s="50" t="s">
        <v>241</v>
      </c>
      <c r="B26" s="51" t="s">
        <v>240</v>
      </c>
      <c r="C26" s="7">
        <v>1483.065825929114</v>
      </c>
      <c r="D26" s="7">
        <v>1204.9956399999999</v>
      </c>
      <c r="E26" s="7">
        <v>1206.9914000000001</v>
      </c>
      <c r="F26" s="7">
        <v>1137.9918500000001</v>
      </c>
      <c r="G26" s="7">
        <v>1660.7237599999999</v>
      </c>
      <c r="H26" s="7">
        <v>1903.2927802543213</v>
      </c>
      <c r="I26" s="7">
        <v>2256.5918299999998</v>
      </c>
      <c r="J26" s="7">
        <v>2602.70948</v>
      </c>
      <c r="K26" s="7">
        <v>2868.7107699999997</v>
      </c>
      <c r="L26" s="7">
        <v>3261.6</v>
      </c>
      <c r="M26" s="7">
        <v>3056.4658133377679</v>
      </c>
      <c r="N26" s="7">
        <v>3148.8248781885864</v>
      </c>
      <c r="O26" s="7">
        <v>2835.1477287788239</v>
      </c>
      <c r="P26" s="7">
        <v>2802.6894047960327</v>
      </c>
      <c r="Q26" s="7">
        <v>2492.0679219673539</v>
      </c>
      <c r="R26" s="7">
        <v>2263.6595757800605</v>
      </c>
    </row>
    <row r="27" spans="1:18" ht="11.25" customHeight="1" x14ac:dyDescent="0.25">
      <c r="A27" s="52" t="s">
        <v>239</v>
      </c>
      <c r="B27" s="53" t="s">
        <v>238</v>
      </c>
      <c r="C27" s="6">
        <v>1237.4128212477333</v>
      </c>
      <c r="D27" s="6">
        <v>978.59645999999998</v>
      </c>
      <c r="E27" s="6">
        <v>993.79291999999998</v>
      </c>
      <c r="F27" s="6">
        <v>921.6934</v>
      </c>
      <c r="G27" s="6">
        <v>1416.1202599999999</v>
      </c>
      <c r="H27" s="6">
        <v>1658.6666222189488</v>
      </c>
      <c r="I27" s="6">
        <v>1956.0929100000001</v>
      </c>
      <c r="J27" s="6">
        <v>2288.0083300000001</v>
      </c>
      <c r="K27" s="6">
        <v>2592.6097399999999</v>
      </c>
      <c r="L27" s="6">
        <v>2963.1</v>
      </c>
      <c r="M27" s="6">
        <v>2775.2722960488713</v>
      </c>
      <c r="N27" s="6">
        <v>2923.4737747205436</v>
      </c>
      <c r="O27" s="6">
        <v>2624.0080182229381</v>
      </c>
      <c r="P27" s="6">
        <v>2097.1863953377347</v>
      </c>
      <c r="Q27" s="6">
        <v>1809.9246965711648</v>
      </c>
      <c r="R27" s="6">
        <v>1561.2145415021237</v>
      </c>
    </row>
    <row r="28" spans="1:18" ht="11.25" customHeight="1" x14ac:dyDescent="0.25">
      <c r="A28" s="52" t="s">
        <v>237</v>
      </c>
      <c r="B28" s="53" t="s">
        <v>236</v>
      </c>
      <c r="C28" s="6">
        <v>225.35110346804339</v>
      </c>
      <c r="D28" s="6">
        <v>206.09925000000001</v>
      </c>
      <c r="E28" s="6">
        <v>187.79866000000001</v>
      </c>
      <c r="F28" s="6">
        <v>185.79866999999999</v>
      </c>
      <c r="G28" s="6">
        <v>211.10301999999999</v>
      </c>
      <c r="H28" s="6">
        <v>215.20032063060981</v>
      </c>
      <c r="I28" s="6">
        <v>246.69910999999999</v>
      </c>
      <c r="J28" s="6">
        <v>155.30056999999999</v>
      </c>
      <c r="K28" s="6">
        <v>73.100269999999995</v>
      </c>
      <c r="L28" s="6">
        <v>85.3</v>
      </c>
      <c r="M28" s="6">
        <v>68.023370189312601</v>
      </c>
      <c r="N28" s="6">
        <v>30.452851820005662</v>
      </c>
      <c r="O28" s="6">
        <v>12.181137147454963</v>
      </c>
      <c r="P28" s="6">
        <v>466.94372790675516</v>
      </c>
      <c r="Q28" s="6">
        <v>500.42944182426271</v>
      </c>
      <c r="R28" s="6">
        <v>489.27529844214666</v>
      </c>
    </row>
    <row r="29" spans="1:18" ht="11.25" customHeight="1" x14ac:dyDescent="0.25">
      <c r="A29" s="56" t="s">
        <v>235</v>
      </c>
      <c r="B29" s="53" t="s">
        <v>234</v>
      </c>
      <c r="C29" s="6">
        <v>20.301901213337327</v>
      </c>
      <c r="D29" s="6">
        <v>20.29993</v>
      </c>
      <c r="E29" s="6">
        <v>25.399819999999998</v>
      </c>
      <c r="F29" s="6">
        <v>30.499780000000001</v>
      </c>
      <c r="G29" s="6">
        <v>33.500480000000003</v>
      </c>
      <c r="H29" s="6">
        <v>29.425837404762611</v>
      </c>
      <c r="I29" s="6">
        <v>53.799810000000001</v>
      </c>
      <c r="J29" s="6">
        <v>159.40057999999999</v>
      </c>
      <c r="K29" s="6">
        <v>203.00076000000001</v>
      </c>
      <c r="L29" s="6">
        <v>213.2</v>
      </c>
      <c r="M29" s="6">
        <v>213.17014709958394</v>
      </c>
      <c r="N29" s="6">
        <v>194.89825164803673</v>
      </c>
      <c r="O29" s="6">
        <v>198.95857340843085</v>
      </c>
      <c r="P29" s="6">
        <v>238.55928155154308</v>
      </c>
      <c r="Q29" s="6">
        <v>181.71378357192611</v>
      </c>
      <c r="R29" s="6">
        <v>213.16973583579011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8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521</v>
      </c>
      <c r="B1" s="42" t="s">
        <v>322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898.56667592373469</v>
      </c>
      <c r="D2" s="45">
        <v>904.1883200000002</v>
      </c>
      <c r="E2" s="45">
        <v>918.90000999999847</v>
      </c>
      <c r="F2" s="45">
        <v>896.50000000000182</v>
      </c>
      <c r="G2" s="45">
        <v>892.28770000000077</v>
      </c>
      <c r="H2" s="45">
        <v>892.96761422830969</v>
      </c>
      <c r="I2" s="45">
        <v>867.79684999999881</v>
      </c>
      <c r="J2" s="45">
        <v>868.50316000000021</v>
      </c>
      <c r="K2" s="45">
        <v>864.30324999999903</v>
      </c>
      <c r="L2" s="45">
        <v>748.09999999999491</v>
      </c>
      <c r="M2" s="45">
        <v>836.29274890947727</v>
      </c>
      <c r="N2" s="45">
        <v>850.29139199388601</v>
      </c>
      <c r="O2" s="45">
        <v>861.47232273882901</v>
      </c>
      <c r="P2" s="45">
        <v>857.98222986529095</v>
      </c>
      <c r="Q2" s="45">
        <v>867.07691662905381</v>
      </c>
      <c r="R2" s="45">
        <v>856.56693713179925</v>
      </c>
    </row>
    <row r="3" spans="1:18" ht="11.25" customHeight="1" x14ac:dyDescent="0.25">
      <c r="A3" s="46" t="s">
        <v>286</v>
      </c>
      <c r="B3" s="47" t="s">
        <v>285</v>
      </c>
      <c r="C3" s="5">
        <v>898.56667592373469</v>
      </c>
      <c r="D3" s="5">
        <v>904.1883200000002</v>
      </c>
      <c r="E3" s="5">
        <v>918.90000999999847</v>
      </c>
      <c r="F3" s="5">
        <v>896.50000000000182</v>
      </c>
      <c r="G3" s="5">
        <v>892.28770000000077</v>
      </c>
      <c r="H3" s="5">
        <v>892.96761422830969</v>
      </c>
      <c r="I3" s="5">
        <v>867.79684999999881</v>
      </c>
      <c r="J3" s="5">
        <v>868.50316000000021</v>
      </c>
      <c r="K3" s="5">
        <v>864.30324999999903</v>
      </c>
      <c r="L3" s="5">
        <v>748.09999999999491</v>
      </c>
      <c r="M3" s="5">
        <v>836.29274890947727</v>
      </c>
      <c r="N3" s="5">
        <v>850.29139199388601</v>
      </c>
      <c r="O3" s="5">
        <v>861.47232273882901</v>
      </c>
      <c r="P3" s="5">
        <v>857.98222986529095</v>
      </c>
      <c r="Q3" s="5">
        <v>867.07691662905381</v>
      </c>
      <c r="R3" s="5">
        <v>856.56693713179925</v>
      </c>
    </row>
    <row r="4" spans="1:18" ht="11.25" customHeight="1" x14ac:dyDescent="0.25">
      <c r="A4" s="48" t="s">
        <v>284</v>
      </c>
      <c r="B4" s="49" t="s">
        <v>283</v>
      </c>
      <c r="C4" s="4">
        <v>898.56667592373469</v>
      </c>
      <c r="D4" s="4">
        <v>904.1883200000002</v>
      </c>
      <c r="E4" s="4">
        <v>918.90000999999847</v>
      </c>
      <c r="F4" s="4">
        <v>896.50000000000182</v>
      </c>
      <c r="G4" s="4">
        <v>892.28770000000077</v>
      </c>
      <c r="H4" s="4">
        <v>892.96761422830969</v>
      </c>
      <c r="I4" s="4">
        <v>867.79684999999881</v>
      </c>
      <c r="J4" s="4">
        <v>868.50316000000021</v>
      </c>
      <c r="K4" s="4">
        <v>864.30324999999903</v>
      </c>
      <c r="L4" s="4">
        <v>748.09999999999491</v>
      </c>
      <c r="M4" s="4">
        <v>836.29274890947727</v>
      </c>
      <c r="N4" s="4">
        <v>850.29139199388601</v>
      </c>
      <c r="O4" s="4">
        <v>861.47232273882901</v>
      </c>
      <c r="P4" s="4">
        <v>857.98222986529095</v>
      </c>
      <c r="Q4" s="4">
        <v>867.07691662905381</v>
      </c>
      <c r="R4" s="4">
        <v>856.56693713179925</v>
      </c>
    </row>
    <row r="5" spans="1:18" ht="11.25" customHeight="1" x14ac:dyDescent="0.25">
      <c r="A5" s="50" t="s">
        <v>282</v>
      </c>
      <c r="B5" s="51" t="s">
        <v>281</v>
      </c>
      <c r="C5" s="7">
        <v>898.56667592373469</v>
      </c>
      <c r="D5" s="7">
        <v>904.1883200000002</v>
      </c>
      <c r="E5" s="7">
        <v>918.90000999999847</v>
      </c>
      <c r="F5" s="7">
        <v>896.50000000000182</v>
      </c>
      <c r="G5" s="7">
        <v>892.28770000000077</v>
      </c>
      <c r="H5" s="7">
        <v>892.96761422830969</v>
      </c>
      <c r="I5" s="7">
        <v>867.79684999999881</v>
      </c>
      <c r="J5" s="7">
        <v>868.50316000000021</v>
      </c>
      <c r="K5" s="7">
        <v>864.30324999999903</v>
      </c>
      <c r="L5" s="7">
        <v>748.09999999999491</v>
      </c>
      <c r="M5" s="7">
        <v>836.29274890947727</v>
      </c>
      <c r="N5" s="7">
        <v>850.29139199388601</v>
      </c>
      <c r="O5" s="7">
        <v>861.47232273882901</v>
      </c>
      <c r="P5" s="7">
        <v>857.98222986529095</v>
      </c>
      <c r="Q5" s="7">
        <v>867.07691662905381</v>
      </c>
      <c r="R5" s="7">
        <v>856.56693713179925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898.56667592373469</v>
      </c>
      <c r="D7" s="6">
        <v>904.1883200000002</v>
      </c>
      <c r="E7" s="6">
        <v>918.90000999999847</v>
      </c>
      <c r="F7" s="6">
        <v>896.50000000000182</v>
      </c>
      <c r="G7" s="6">
        <v>892.28770000000077</v>
      </c>
      <c r="H7" s="6">
        <v>892.96761422830969</v>
      </c>
      <c r="I7" s="6">
        <v>867.79684999999881</v>
      </c>
      <c r="J7" s="6">
        <v>868.50316000000021</v>
      </c>
      <c r="K7" s="6">
        <v>864.30324999999903</v>
      </c>
      <c r="L7" s="6">
        <v>748.09999999999491</v>
      </c>
      <c r="M7" s="6">
        <v>836.29274890947727</v>
      </c>
      <c r="N7" s="6">
        <v>850.29139199388601</v>
      </c>
      <c r="O7" s="6">
        <v>861.47232273882901</v>
      </c>
      <c r="P7" s="6">
        <v>857.98222986529095</v>
      </c>
      <c r="Q7" s="6">
        <v>867.07691662905381</v>
      </c>
      <c r="R7" s="6">
        <v>856.56693713179925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9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522</v>
      </c>
      <c r="B1" s="42" t="s">
        <v>323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491.09352286403623</v>
      </c>
      <c r="D2" s="45">
        <v>456.49410999999998</v>
      </c>
      <c r="E2" s="45">
        <v>474.50000999999997</v>
      </c>
      <c r="F2" s="45">
        <v>499.4</v>
      </c>
      <c r="G2" s="45">
        <v>511.59294999999997</v>
      </c>
      <c r="H2" s="45">
        <v>507.16223073592266</v>
      </c>
      <c r="I2" s="45">
        <v>523.09823000000006</v>
      </c>
      <c r="J2" s="45">
        <v>517.29852000000005</v>
      </c>
      <c r="K2" s="45">
        <v>501.70191999999997</v>
      </c>
      <c r="L2" s="45">
        <v>311.10001999999997</v>
      </c>
      <c r="M2" s="45">
        <v>431.73666902632294</v>
      </c>
      <c r="N2" s="45">
        <v>427.00871060556199</v>
      </c>
      <c r="O2" s="45">
        <v>377.01970697090059</v>
      </c>
      <c r="P2" s="45">
        <v>465.79726760294204</v>
      </c>
      <c r="Q2" s="45">
        <v>484.01808292908737</v>
      </c>
      <c r="R2" s="45">
        <v>508.37982264239622</v>
      </c>
    </row>
    <row r="3" spans="1:18" ht="11.25" customHeight="1" x14ac:dyDescent="0.25">
      <c r="A3" s="46" t="s">
        <v>286</v>
      </c>
      <c r="B3" s="47" t="s">
        <v>285</v>
      </c>
      <c r="C3" s="5">
        <v>491.09352286403623</v>
      </c>
      <c r="D3" s="5">
        <v>456.49410999999998</v>
      </c>
      <c r="E3" s="5">
        <v>474.50000999999997</v>
      </c>
      <c r="F3" s="5">
        <v>499.4</v>
      </c>
      <c r="G3" s="5">
        <v>511.59294999999997</v>
      </c>
      <c r="H3" s="5">
        <v>507.16223073592266</v>
      </c>
      <c r="I3" s="5">
        <v>523.09823000000006</v>
      </c>
      <c r="J3" s="5">
        <v>517.29852000000005</v>
      </c>
      <c r="K3" s="5">
        <v>501.70191999999997</v>
      </c>
      <c r="L3" s="5">
        <v>311.10001999999997</v>
      </c>
      <c r="M3" s="5">
        <v>431.73666902632294</v>
      </c>
      <c r="N3" s="5">
        <v>427.00871060556199</v>
      </c>
      <c r="O3" s="5">
        <v>377.01970697090059</v>
      </c>
      <c r="P3" s="5">
        <v>465.79726760294204</v>
      </c>
      <c r="Q3" s="5">
        <v>484.01808292908737</v>
      </c>
      <c r="R3" s="5">
        <v>508.37982264239622</v>
      </c>
    </row>
    <row r="4" spans="1:18" ht="11.25" customHeight="1" x14ac:dyDescent="0.25">
      <c r="A4" s="48" t="s">
        <v>284</v>
      </c>
      <c r="B4" s="49" t="s">
        <v>283</v>
      </c>
      <c r="C4" s="4">
        <v>491.09352286403623</v>
      </c>
      <c r="D4" s="4">
        <v>456.49410999999998</v>
      </c>
      <c r="E4" s="4">
        <v>474.50000999999997</v>
      </c>
      <c r="F4" s="4">
        <v>499.4</v>
      </c>
      <c r="G4" s="4">
        <v>511.59294999999997</v>
      </c>
      <c r="H4" s="4">
        <v>507.16223073592266</v>
      </c>
      <c r="I4" s="4">
        <v>523.09823000000006</v>
      </c>
      <c r="J4" s="4">
        <v>517.29852000000005</v>
      </c>
      <c r="K4" s="4">
        <v>501.70191999999997</v>
      </c>
      <c r="L4" s="4">
        <v>311.10001999999997</v>
      </c>
      <c r="M4" s="4">
        <v>431.73666902632294</v>
      </c>
      <c r="N4" s="4">
        <v>427.00871060556199</v>
      </c>
      <c r="O4" s="4">
        <v>377.01970697090059</v>
      </c>
      <c r="P4" s="4">
        <v>465.79726760294204</v>
      </c>
      <c r="Q4" s="4">
        <v>484.01808292908737</v>
      </c>
      <c r="R4" s="4">
        <v>508.37982264239622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491.09352286403623</v>
      </c>
      <c r="D11" s="7">
        <v>456.49410999999998</v>
      </c>
      <c r="E11" s="7">
        <v>474.50000999999997</v>
      </c>
      <c r="F11" s="7">
        <v>499.4</v>
      </c>
      <c r="G11" s="7">
        <v>511.59294999999997</v>
      </c>
      <c r="H11" s="7">
        <v>507.16223073592266</v>
      </c>
      <c r="I11" s="7">
        <v>523.09823000000006</v>
      </c>
      <c r="J11" s="7">
        <v>517.29852000000005</v>
      </c>
      <c r="K11" s="7">
        <v>501.70191999999997</v>
      </c>
      <c r="L11" s="7">
        <v>311.10001999999997</v>
      </c>
      <c r="M11" s="7">
        <v>431.73666902632294</v>
      </c>
      <c r="N11" s="7">
        <v>427.00871060556199</v>
      </c>
      <c r="O11" s="7">
        <v>377.01970697090059</v>
      </c>
      <c r="P11" s="7">
        <v>465.79726760294204</v>
      </c>
      <c r="Q11" s="7">
        <v>484.01808292908737</v>
      </c>
      <c r="R11" s="7">
        <v>508.37982264239622</v>
      </c>
    </row>
    <row r="12" spans="1:18" ht="11.25" customHeight="1" x14ac:dyDescent="0.25">
      <c r="A12" s="52" t="s">
        <v>268</v>
      </c>
      <c r="B12" s="53" t="s">
        <v>267</v>
      </c>
      <c r="C12" s="6">
        <v>491.09352286403623</v>
      </c>
      <c r="D12" s="6">
        <v>456.49410999999998</v>
      </c>
      <c r="E12" s="6">
        <v>474.50000999999997</v>
      </c>
      <c r="F12" s="6">
        <v>499.4</v>
      </c>
      <c r="G12" s="6">
        <v>511.59294999999997</v>
      </c>
      <c r="H12" s="6">
        <v>507.16223073592266</v>
      </c>
      <c r="I12" s="6">
        <v>523.09823000000006</v>
      </c>
      <c r="J12" s="6">
        <v>517.29852000000005</v>
      </c>
      <c r="K12" s="6">
        <v>501.70191999999997</v>
      </c>
      <c r="L12" s="6">
        <v>311.10001999999997</v>
      </c>
      <c r="M12" s="6">
        <v>431.73666902632294</v>
      </c>
      <c r="N12" s="6">
        <v>427.00871060556199</v>
      </c>
      <c r="O12" s="6">
        <v>377.01970697090059</v>
      </c>
      <c r="P12" s="6">
        <v>465.79726760294204</v>
      </c>
      <c r="Q12" s="6">
        <v>484.01808292908737</v>
      </c>
      <c r="R12" s="6">
        <v>508.37982264239622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0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523</v>
      </c>
      <c r="B1" s="42" t="s">
        <v>324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1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524</v>
      </c>
      <c r="B1" s="42" t="s">
        <v>325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2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525</v>
      </c>
      <c r="B1" s="42" t="s">
        <v>326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13.49929</v>
      </c>
      <c r="L2" s="45">
        <v>16.999359999999999</v>
      </c>
      <c r="M2" s="45">
        <v>10.12715769462776</v>
      </c>
      <c r="N2" s="45">
        <v>18.653966681018616</v>
      </c>
      <c r="O2" s="45">
        <v>11.464642201248722</v>
      </c>
      <c r="P2" s="45">
        <v>7.3566059394235843</v>
      </c>
      <c r="Q2" s="45">
        <v>3.8214871338755332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13.49929</v>
      </c>
      <c r="L3" s="5">
        <v>16.999359999999999</v>
      </c>
      <c r="M3" s="5">
        <v>10.12715769462776</v>
      </c>
      <c r="N3" s="5">
        <v>18.653966681018616</v>
      </c>
      <c r="O3" s="5">
        <v>11.464642201248722</v>
      </c>
      <c r="P3" s="5">
        <v>7.3566059394235843</v>
      </c>
      <c r="Q3" s="5">
        <v>3.8214871338755332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13.49929</v>
      </c>
      <c r="L15" s="4">
        <v>16.999359999999999</v>
      </c>
      <c r="M15" s="4">
        <v>10.12715769462776</v>
      </c>
      <c r="N15" s="4">
        <v>18.653966681018616</v>
      </c>
      <c r="O15" s="4">
        <v>11.464642201248722</v>
      </c>
      <c r="P15" s="4">
        <v>7.3566059394235843</v>
      </c>
      <c r="Q15" s="4">
        <v>3.8214871338755332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13.49929</v>
      </c>
      <c r="L17" s="7">
        <v>16.999359999999999</v>
      </c>
      <c r="M17" s="7">
        <v>10.12715769462776</v>
      </c>
      <c r="N17" s="7">
        <v>18.653966681018616</v>
      </c>
      <c r="O17" s="7">
        <v>11.464642201248722</v>
      </c>
      <c r="P17" s="7">
        <v>7.3566059394235843</v>
      </c>
      <c r="Q17" s="7">
        <v>3.8214871338755332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3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526</v>
      </c>
      <c r="B1" s="42" t="s">
        <v>327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4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527</v>
      </c>
      <c r="B1" s="42" t="s">
        <v>328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5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330</v>
      </c>
      <c r="B1" s="42" t="s">
        <v>329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4.7769179325499997E-2</v>
      </c>
      <c r="O2" s="45">
        <v>0.40603725674168067</v>
      </c>
      <c r="P2" s="45">
        <v>2.7228432215534499</v>
      </c>
      <c r="Q2" s="45">
        <v>2.9139199448032445</v>
      </c>
      <c r="R2" s="45">
        <v>6.4966014730907515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4.7769179325499997E-2</v>
      </c>
      <c r="O61" s="5">
        <v>0.40603725674168067</v>
      </c>
      <c r="P61" s="5">
        <v>2.7228432215534499</v>
      </c>
      <c r="Q61" s="5">
        <v>2.9139199448032445</v>
      </c>
      <c r="R61" s="5">
        <v>6.4966014730907515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4.7769179325499997E-2</v>
      </c>
      <c r="O68" s="4">
        <v>0.40603725674168067</v>
      </c>
      <c r="P68" s="4">
        <v>2.7228432215534499</v>
      </c>
      <c r="Q68" s="4">
        <v>2.9139199448032445</v>
      </c>
      <c r="R68" s="4">
        <v>6.4966014730907515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4.7769179325499997E-2</v>
      </c>
      <c r="O71" s="7">
        <v>0.40603725674168067</v>
      </c>
      <c r="P71" s="7">
        <v>2.7228432215534499</v>
      </c>
      <c r="Q71" s="7">
        <v>2.9139199448032445</v>
      </c>
      <c r="R71" s="7">
        <v>6.4966014730907515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6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528</v>
      </c>
      <c r="B1" s="42" t="s">
        <v>331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8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333</v>
      </c>
      <c r="B1" s="42" t="s">
        <v>332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22456.888315658704</v>
      </c>
      <c r="D2" s="45">
        <v>22301.1</v>
      </c>
      <c r="E2" s="45">
        <v>24326.5</v>
      </c>
      <c r="F2" s="45">
        <v>25404.2</v>
      </c>
      <c r="G2" s="45">
        <v>25315.9</v>
      </c>
      <c r="H2" s="45">
        <v>23268.797172064598</v>
      </c>
      <c r="I2" s="45">
        <v>25829.500000000004</v>
      </c>
      <c r="J2" s="45">
        <v>26214.099999999991</v>
      </c>
      <c r="K2" s="45">
        <v>26084.200000000004</v>
      </c>
      <c r="L2" s="45">
        <v>25782.2</v>
      </c>
      <c r="M2" s="45">
        <v>26218.711187541801</v>
      </c>
      <c r="N2" s="45">
        <v>26036.853921849608</v>
      </c>
      <c r="O2" s="45">
        <v>25108.388267889601</v>
      </c>
      <c r="P2" s="45">
        <v>25759.912104710002</v>
      </c>
      <c r="Q2" s="45">
        <v>24721.0518773287</v>
      </c>
      <c r="R2" s="45">
        <v>22713.7909620713</v>
      </c>
    </row>
    <row r="3" spans="1:18" ht="11.25" customHeight="1" x14ac:dyDescent="0.25">
      <c r="A3" s="46" t="s">
        <v>286</v>
      </c>
      <c r="B3" s="47" t="s">
        <v>285</v>
      </c>
      <c r="C3" s="5">
        <v>648.25164803668315</v>
      </c>
      <c r="D3" s="5">
        <v>647.60181999999622</v>
      </c>
      <c r="E3" s="5">
        <v>654.10337000000072</v>
      </c>
      <c r="F3" s="5">
        <v>638.09371000000101</v>
      </c>
      <c r="G3" s="5">
        <v>649.60321000000113</v>
      </c>
      <c r="H3" s="5">
        <v>644.57425886456622</v>
      </c>
      <c r="I3" s="5">
        <v>622.80000000000007</v>
      </c>
      <c r="J3" s="5">
        <v>624.80294999999751</v>
      </c>
      <c r="K3" s="5">
        <v>633.60151000000405</v>
      </c>
      <c r="L3" s="5">
        <v>547.60132000000158</v>
      </c>
      <c r="M3" s="5">
        <v>610.0124199866259</v>
      </c>
      <c r="N3" s="5">
        <v>637.05050000690244</v>
      </c>
      <c r="O3" s="5">
        <v>643.68930405491847</v>
      </c>
      <c r="P3" s="5">
        <v>639.5811740790341</v>
      </c>
      <c r="Q3" s="5">
        <v>644.78799308048826</v>
      </c>
      <c r="R3" s="5">
        <v>631.41385377988263</v>
      </c>
    </row>
    <row r="4" spans="1:18" ht="11.25" customHeight="1" x14ac:dyDescent="0.25">
      <c r="A4" s="48" t="s">
        <v>284</v>
      </c>
      <c r="B4" s="49" t="s">
        <v>283</v>
      </c>
      <c r="C4" s="4">
        <v>648.25164803668315</v>
      </c>
      <c r="D4" s="4">
        <v>647.60181999999622</v>
      </c>
      <c r="E4" s="4">
        <v>654.10337000000072</v>
      </c>
      <c r="F4" s="4">
        <v>638.09371000000101</v>
      </c>
      <c r="G4" s="4">
        <v>649.60321000000113</v>
      </c>
      <c r="H4" s="4">
        <v>644.57425886456622</v>
      </c>
      <c r="I4" s="4">
        <v>622.80000000000007</v>
      </c>
      <c r="J4" s="4">
        <v>624.80294999999751</v>
      </c>
      <c r="K4" s="4">
        <v>617.8015100000041</v>
      </c>
      <c r="L4" s="4">
        <v>527.50494000000162</v>
      </c>
      <c r="M4" s="4">
        <v>598.07012515525105</v>
      </c>
      <c r="N4" s="4">
        <v>615.07667751717281</v>
      </c>
      <c r="O4" s="4">
        <v>630.31393384377861</v>
      </c>
      <c r="P4" s="4">
        <v>630.98272180044421</v>
      </c>
      <c r="Q4" s="4">
        <v>640.48876694119338</v>
      </c>
      <c r="R4" s="4">
        <v>631.41385377988263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619.4468329034072</v>
      </c>
      <c r="D11" s="7">
        <v>618.80173999999624</v>
      </c>
      <c r="E11" s="7">
        <v>620.80320000000074</v>
      </c>
      <c r="F11" s="7">
        <v>609.28948000000105</v>
      </c>
      <c r="G11" s="7">
        <v>615.40304000000117</v>
      </c>
      <c r="H11" s="7">
        <v>608.55625084708504</v>
      </c>
      <c r="I11" s="7">
        <v>592.20000000000005</v>
      </c>
      <c r="J11" s="7">
        <v>588.80277999999748</v>
      </c>
      <c r="K11" s="7">
        <v>585.4014300000041</v>
      </c>
      <c r="L11" s="7">
        <v>502.3094800000016</v>
      </c>
      <c r="M11" s="7">
        <v>562.95977835100916</v>
      </c>
      <c r="N11" s="7">
        <v>579.96628935507886</v>
      </c>
      <c r="O11" s="7">
        <v>599.69390871351243</v>
      </c>
      <c r="P11" s="7">
        <v>597.66373864836532</v>
      </c>
      <c r="Q11" s="7">
        <v>604.47082763080709</v>
      </c>
      <c r="R11" s="7">
        <v>596.30346018567673</v>
      </c>
    </row>
    <row r="12" spans="1:18" ht="11.25" customHeight="1" x14ac:dyDescent="0.25">
      <c r="A12" s="52" t="s">
        <v>268</v>
      </c>
      <c r="B12" s="53" t="s">
        <v>267</v>
      </c>
      <c r="C12" s="6">
        <v>619.4468329034072</v>
      </c>
      <c r="D12" s="6">
        <v>618.80173999999624</v>
      </c>
      <c r="E12" s="6">
        <v>620.80320000000074</v>
      </c>
      <c r="F12" s="6">
        <v>609.28948000000105</v>
      </c>
      <c r="G12" s="6">
        <v>615.40304000000117</v>
      </c>
      <c r="H12" s="6">
        <v>608.55625084708504</v>
      </c>
      <c r="I12" s="6">
        <v>592.20000000000005</v>
      </c>
      <c r="J12" s="6">
        <v>588.80277999999748</v>
      </c>
      <c r="K12" s="6">
        <v>585.4014300000041</v>
      </c>
      <c r="L12" s="6">
        <v>502.3094800000016</v>
      </c>
      <c r="M12" s="6">
        <v>562.95977835100916</v>
      </c>
      <c r="N12" s="6">
        <v>579.96628935507886</v>
      </c>
      <c r="O12" s="6">
        <v>599.69390871351243</v>
      </c>
      <c r="P12" s="6">
        <v>597.66373864836532</v>
      </c>
      <c r="Q12" s="6">
        <v>604.47082763080709</v>
      </c>
      <c r="R12" s="6">
        <v>596.30346018567673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28.804815133276001</v>
      </c>
      <c r="D14" s="7">
        <v>28.800080000000001</v>
      </c>
      <c r="E14" s="7">
        <v>33.300170000000001</v>
      </c>
      <c r="F14" s="7">
        <v>28.80423</v>
      </c>
      <c r="G14" s="7">
        <v>34.20017</v>
      </c>
      <c r="H14" s="7">
        <v>36.018008017481236</v>
      </c>
      <c r="I14" s="7">
        <v>30.6</v>
      </c>
      <c r="J14" s="7">
        <v>36.000169999999997</v>
      </c>
      <c r="K14" s="7">
        <v>32.400080000000003</v>
      </c>
      <c r="L14" s="7">
        <v>25.195460000000001</v>
      </c>
      <c r="M14" s="7">
        <v>35.1103468042419</v>
      </c>
      <c r="N14" s="7">
        <v>35.110388162093955</v>
      </c>
      <c r="O14" s="7">
        <v>30.620025130266178</v>
      </c>
      <c r="P14" s="7">
        <v>33.318983152078893</v>
      </c>
      <c r="Q14" s="7">
        <v>36.017939310386325</v>
      </c>
      <c r="R14" s="7">
        <v>35.110393594205931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15.8</v>
      </c>
      <c r="L15" s="4">
        <v>20.09638</v>
      </c>
      <c r="M15" s="4">
        <v>11.942294831374801</v>
      </c>
      <c r="N15" s="4">
        <v>21.973822489729599</v>
      </c>
      <c r="O15" s="4">
        <v>13.375370211139799</v>
      </c>
      <c r="P15" s="4">
        <v>8.5984522785898498</v>
      </c>
      <c r="Q15" s="4">
        <v>4.2992261392949302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15.8</v>
      </c>
      <c r="L19" s="7">
        <v>20.09638</v>
      </c>
      <c r="M19" s="7">
        <v>11.942294831374801</v>
      </c>
      <c r="N19" s="7">
        <v>21.973822489729599</v>
      </c>
      <c r="O19" s="7">
        <v>13.375370211139799</v>
      </c>
      <c r="P19" s="7">
        <v>8.5984522785898498</v>
      </c>
      <c r="Q19" s="7">
        <v>4.2992261392949302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12874.486481322243</v>
      </c>
      <c r="D21" s="5">
        <v>11969.13348</v>
      </c>
      <c r="E21" s="5">
        <v>13256.46831</v>
      </c>
      <c r="F21" s="5">
        <v>13242.16949</v>
      </c>
      <c r="G21" s="5">
        <v>13552.966879999998</v>
      </c>
      <c r="H21" s="5">
        <v>12868.961979970019</v>
      </c>
      <c r="I21" s="5">
        <v>13942.900000000001</v>
      </c>
      <c r="J21" s="5">
        <v>14744.269829999997</v>
      </c>
      <c r="K21" s="5">
        <v>15183.536239999999</v>
      </c>
      <c r="L21" s="5">
        <v>15232.436519999999</v>
      </c>
      <c r="M21" s="5">
        <v>14257.905799178385</v>
      </c>
      <c r="N21" s="5">
        <v>15159.996223132182</v>
      </c>
      <c r="O21" s="5">
        <v>14645.066184575577</v>
      </c>
      <c r="P21" s="5">
        <v>15171.482626596558</v>
      </c>
      <c r="Q21" s="5">
        <v>14526.407582145852</v>
      </c>
      <c r="R21" s="5">
        <v>13041.815412121548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12874.486481322243</v>
      </c>
      <c r="D30" s="4">
        <v>11969.13348</v>
      </c>
      <c r="E30" s="4">
        <v>13256.46831</v>
      </c>
      <c r="F30" s="4">
        <v>13242.16949</v>
      </c>
      <c r="G30" s="4">
        <v>13552.966879999998</v>
      </c>
      <c r="H30" s="4">
        <v>12868.961979970019</v>
      </c>
      <c r="I30" s="4">
        <v>13942.900000000001</v>
      </c>
      <c r="J30" s="4">
        <v>14744.269829999997</v>
      </c>
      <c r="K30" s="4">
        <v>15183.536239999999</v>
      </c>
      <c r="L30" s="4">
        <v>15232.436519999999</v>
      </c>
      <c r="M30" s="4">
        <v>14257.905799178385</v>
      </c>
      <c r="N30" s="4">
        <v>15159.996223132182</v>
      </c>
      <c r="O30" s="4">
        <v>14645.066184575577</v>
      </c>
      <c r="P30" s="4">
        <v>15171.482626596558</v>
      </c>
      <c r="Q30" s="4">
        <v>14526.407582145852</v>
      </c>
      <c r="R30" s="4">
        <v>13041.815412121548</v>
      </c>
    </row>
    <row r="31" spans="1:18" ht="11.25" customHeight="1" x14ac:dyDescent="0.25">
      <c r="A31" s="50" t="s">
        <v>231</v>
      </c>
      <c r="B31" s="51" t="s">
        <v>230</v>
      </c>
      <c r="C31" s="7">
        <v>355.99980892328301</v>
      </c>
      <c r="D31" s="7">
        <v>367.83931999999999</v>
      </c>
      <c r="E31" s="7">
        <v>472.94045</v>
      </c>
      <c r="F31" s="7">
        <v>433.53960999999998</v>
      </c>
      <c r="G31" s="7">
        <v>394.1</v>
      </c>
      <c r="H31" s="7">
        <v>400.66399159262397</v>
      </c>
      <c r="I31" s="7">
        <v>459.76020999999997</v>
      </c>
      <c r="J31" s="7">
        <v>588.5</v>
      </c>
      <c r="K31" s="7">
        <v>549.1</v>
      </c>
      <c r="L31" s="7">
        <v>638.39999999999964</v>
      </c>
      <c r="M31" s="7">
        <v>591.14359415305239</v>
      </c>
      <c r="N31" s="7">
        <v>580.63437470144345</v>
      </c>
      <c r="O31" s="7">
        <v>562.24324066112501</v>
      </c>
      <c r="P31" s="7">
        <v>538.59749689500302</v>
      </c>
      <c r="Q31" s="7">
        <v>489.99235693130868</v>
      </c>
      <c r="R31" s="7">
        <v>505.756186108723</v>
      </c>
    </row>
    <row r="32" spans="1:18" ht="11.25" customHeight="1" x14ac:dyDescent="0.25">
      <c r="A32" s="52" t="s">
        <v>229</v>
      </c>
      <c r="B32" s="53" t="s">
        <v>228</v>
      </c>
      <c r="C32" s="6">
        <v>355.99980892328301</v>
      </c>
      <c r="D32" s="6">
        <v>367.83931999999999</v>
      </c>
      <c r="E32" s="6">
        <v>472.94045</v>
      </c>
      <c r="F32" s="6">
        <v>433.53960999999998</v>
      </c>
      <c r="G32" s="6">
        <v>394.1</v>
      </c>
      <c r="H32" s="6">
        <v>400.66399159262397</v>
      </c>
      <c r="I32" s="6">
        <v>459.76020999999997</v>
      </c>
      <c r="J32" s="6">
        <v>588.5</v>
      </c>
      <c r="K32" s="6">
        <v>549.1</v>
      </c>
      <c r="L32" s="6">
        <v>638.39999999999964</v>
      </c>
      <c r="M32" s="6">
        <v>591.14359415305239</v>
      </c>
      <c r="N32" s="6">
        <v>580.63437470144345</v>
      </c>
      <c r="O32" s="6">
        <v>562.24324066112501</v>
      </c>
      <c r="P32" s="6">
        <v>538.59749689500302</v>
      </c>
      <c r="Q32" s="6">
        <v>489.99235693130868</v>
      </c>
      <c r="R32" s="6">
        <v>505.756186108723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239.44392506095755</v>
      </c>
      <c r="D34" s="7">
        <v>165.49991999999838</v>
      </c>
      <c r="E34" s="7">
        <v>250.50447000000167</v>
      </c>
      <c r="F34" s="7">
        <v>301.19599000000017</v>
      </c>
      <c r="G34" s="7">
        <v>294.60151999999835</v>
      </c>
      <c r="H34" s="7">
        <v>347.59223372314227</v>
      </c>
      <c r="I34" s="7">
        <v>443.60131000000183</v>
      </c>
      <c r="J34" s="7">
        <v>386.20188999999846</v>
      </c>
      <c r="K34" s="7">
        <v>393.89827999999943</v>
      </c>
      <c r="L34" s="7">
        <v>302.40073999999913</v>
      </c>
      <c r="M34" s="7">
        <v>271.44836151714662</v>
      </c>
      <c r="N34" s="7">
        <v>427.03308359014409</v>
      </c>
      <c r="O34" s="7">
        <v>282.48382335287351</v>
      </c>
      <c r="P34" s="7">
        <v>342.8158705337064</v>
      </c>
      <c r="Q34" s="7">
        <v>324.01814082439887</v>
      </c>
      <c r="R34" s="7">
        <v>266.50462094362592</v>
      </c>
    </row>
    <row r="35" spans="1:18" ht="11.25" customHeight="1" x14ac:dyDescent="0.25">
      <c r="A35" s="50" t="s">
        <v>223</v>
      </c>
      <c r="B35" s="51" t="s">
        <v>222</v>
      </c>
      <c r="C35" s="7">
        <v>3996.2175993739734</v>
      </c>
      <c r="D35" s="7">
        <v>3887.2980400000001</v>
      </c>
      <c r="E35" s="7">
        <v>4467.6796299999996</v>
      </c>
      <c r="F35" s="7">
        <v>4420.3412900000003</v>
      </c>
      <c r="G35" s="7">
        <v>4443.6231600000001</v>
      </c>
      <c r="H35" s="7">
        <v>4170.7963051904308</v>
      </c>
      <c r="I35" s="7">
        <v>4415.1130300000004</v>
      </c>
      <c r="J35" s="7">
        <v>4467.4220400000004</v>
      </c>
      <c r="K35" s="7">
        <v>4424.4807199999996</v>
      </c>
      <c r="L35" s="7">
        <v>4342.3108700000003</v>
      </c>
      <c r="M35" s="7">
        <v>3992.0942008216334</v>
      </c>
      <c r="N35" s="7">
        <v>4180.0469802064599</v>
      </c>
      <c r="O35" s="7">
        <v>4278.6494586782428</v>
      </c>
      <c r="P35" s="7">
        <v>4308.4261691787924</v>
      </c>
      <c r="Q35" s="7">
        <v>4439.8797124949688</v>
      </c>
      <c r="R35" s="7">
        <v>3671.6636363648513</v>
      </c>
    </row>
    <row r="36" spans="1:18" ht="11.25" customHeight="1" x14ac:dyDescent="0.25">
      <c r="A36" s="56" t="s">
        <v>221</v>
      </c>
      <c r="B36" s="53" t="s">
        <v>220</v>
      </c>
      <c r="C36" s="6">
        <v>3996.2175993739734</v>
      </c>
      <c r="D36" s="6">
        <v>3887.2980400000001</v>
      </c>
      <c r="E36" s="6">
        <v>4467.6796299999996</v>
      </c>
      <c r="F36" s="6">
        <v>4420.3412900000003</v>
      </c>
      <c r="G36" s="6">
        <v>4443.6231600000001</v>
      </c>
      <c r="H36" s="6">
        <v>4170.7963051904308</v>
      </c>
      <c r="I36" s="6">
        <v>4415.1130300000004</v>
      </c>
      <c r="J36" s="6">
        <v>4467.4220400000004</v>
      </c>
      <c r="K36" s="6">
        <v>4424.4807199999996</v>
      </c>
      <c r="L36" s="6">
        <v>4342.3108700000003</v>
      </c>
      <c r="M36" s="6">
        <v>3992.0942008216334</v>
      </c>
      <c r="N36" s="6">
        <v>4180.0469802064599</v>
      </c>
      <c r="O36" s="6">
        <v>4278.6494586782428</v>
      </c>
      <c r="P36" s="6">
        <v>4308.4261691787924</v>
      </c>
      <c r="Q36" s="6">
        <v>4439.8797124949688</v>
      </c>
      <c r="R36" s="6">
        <v>3671.6636363648513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791.1561669545323</v>
      </c>
      <c r="D38" s="7">
        <v>456.09976999999998</v>
      </c>
      <c r="E38" s="7">
        <v>681.51215000000002</v>
      </c>
      <c r="F38" s="7">
        <v>634.99157000000002</v>
      </c>
      <c r="G38" s="7">
        <v>738.40385000000003</v>
      </c>
      <c r="H38" s="7">
        <v>612.25721976630541</v>
      </c>
      <c r="I38" s="7">
        <v>739.50217999999995</v>
      </c>
      <c r="J38" s="7">
        <v>741.50365999999997</v>
      </c>
      <c r="K38" s="7">
        <v>706.39692000000002</v>
      </c>
      <c r="L38" s="7">
        <v>653.60163999999997</v>
      </c>
      <c r="M38" s="7">
        <v>630.86366676220621</v>
      </c>
      <c r="N38" s="7">
        <v>822.20408689004671</v>
      </c>
      <c r="O38" s="7">
        <v>639.12950275637183</v>
      </c>
      <c r="P38" s="7">
        <v>693.94358687984334</v>
      </c>
      <c r="Q38" s="7">
        <v>560.5470844027584</v>
      </c>
      <c r="R38" s="7">
        <v>563.62932828712189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791.1561669545323</v>
      </c>
      <c r="D40" s="6">
        <v>456.09976999999998</v>
      </c>
      <c r="E40" s="6">
        <v>681.51215000000002</v>
      </c>
      <c r="F40" s="6">
        <v>634.99157000000002</v>
      </c>
      <c r="G40" s="6">
        <v>738.40385000000003</v>
      </c>
      <c r="H40" s="6">
        <v>612.25721976630541</v>
      </c>
      <c r="I40" s="6">
        <v>739.50217999999995</v>
      </c>
      <c r="J40" s="6">
        <v>741.50365999999997</v>
      </c>
      <c r="K40" s="6">
        <v>706.39692000000002</v>
      </c>
      <c r="L40" s="6">
        <v>653.60163999999997</v>
      </c>
      <c r="M40" s="6">
        <v>630.86366676220621</v>
      </c>
      <c r="N40" s="6">
        <v>822.20408689004671</v>
      </c>
      <c r="O40" s="6">
        <v>639.12950275637183</v>
      </c>
      <c r="P40" s="6">
        <v>693.94358687984334</v>
      </c>
      <c r="Q40" s="6">
        <v>560.5470844027584</v>
      </c>
      <c r="R40" s="6">
        <v>563.62932828712189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253.94192630903856</v>
      </c>
      <c r="D42" s="7">
        <v>227.49988999999999</v>
      </c>
      <c r="E42" s="7">
        <v>214.80383</v>
      </c>
      <c r="F42" s="7">
        <v>198.89735999999999</v>
      </c>
      <c r="G42" s="7">
        <v>273.00142</v>
      </c>
      <c r="H42" s="7">
        <v>216.919718729718</v>
      </c>
      <c r="I42" s="7">
        <v>268.80079000000001</v>
      </c>
      <c r="J42" s="7">
        <v>336.50166000000002</v>
      </c>
      <c r="K42" s="7">
        <v>262.39886000000001</v>
      </c>
      <c r="L42" s="7">
        <v>279.30070000000001</v>
      </c>
      <c r="M42" s="7">
        <v>211.61746441196141</v>
      </c>
      <c r="N42" s="7">
        <v>297.31572372784399</v>
      </c>
      <c r="O42" s="7">
        <v>264.52256224174403</v>
      </c>
      <c r="P42" s="7">
        <v>300.49233381067381</v>
      </c>
      <c r="Q42" s="7">
        <v>311.07270131925247</v>
      </c>
      <c r="R42" s="7">
        <v>232.77953358277395</v>
      </c>
    </row>
    <row r="43" spans="1:18" ht="11.25" customHeight="1" x14ac:dyDescent="0.25">
      <c r="A43" s="50" t="s">
        <v>207</v>
      </c>
      <c r="B43" s="51" t="s">
        <v>206</v>
      </c>
      <c r="C43" s="7">
        <v>5377.3731515510299</v>
      </c>
      <c r="D43" s="7">
        <v>5182.6973900000003</v>
      </c>
      <c r="E43" s="7">
        <v>5254.4936600000001</v>
      </c>
      <c r="F43" s="7">
        <v>5162.1314400000001</v>
      </c>
      <c r="G43" s="7">
        <v>5191.0270600000003</v>
      </c>
      <c r="H43" s="7">
        <v>5074.4931206339088</v>
      </c>
      <c r="I43" s="7">
        <v>5620.9165899999998</v>
      </c>
      <c r="J43" s="7">
        <v>5990.22955</v>
      </c>
      <c r="K43" s="7">
        <v>6634.97109</v>
      </c>
      <c r="L43" s="7">
        <v>6787.9169899999997</v>
      </c>
      <c r="M43" s="7">
        <v>6516.8147511225861</v>
      </c>
      <c r="N43" s="7">
        <v>6646.5398177870538</v>
      </c>
      <c r="O43" s="7">
        <v>6540.287510025486</v>
      </c>
      <c r="P43" s="7">
        <v>6740.4770308171137</v>
      </c>
      <c r="Q43" s="7">
        <v>6171.1769965726216</v>
      </c>
      <c r="R43" s="7">
        <v>5620.8877011801815</v>
      </c>
    </row>
    <row r="44" spans="1:18" ht="11.25" customHeight="1" x14ac:dyDescent="0.25">
      <c r="A44" s="50" t="s">
        <v>205</v>
      </c>
      <c r="B44" s="51" t="s">
        <v>204</v>
      </c>
      <c r="C44" s="7">
        <v>1344.2298356539411</v>
      </c>
      <c r="D44" s="7">
        <v>1247.69937</v>
      </c>
      <c r="E44" s="7">
        <v>1340.42389</v>
      </c>
      <c r="F44" s="7">
        <v>1210.4839199999999</v>
      </c>
      <c r="G44" s="7">
        <v>1380.5072</v>
      </c>
      <c r="H44" s="7">
        <v>1259.1948438043094</v>
      </c>
      <c r="I44" s="7">
        <v>1215.2035900000001</v>
      </c>
      <c r="J44" s="7">
        <v>1339.40661</v>
      </c>
      <c r="K44" s="7">
        <v>1310.79429</v>
      </c>
      <c r="L44" s="7">
        <v>1371.00343</v>
      </c>
      <c r="M44" s="7">
        <v>1155.058756090571</v>
      </c>
      <c r="N44" s="7">
        <v>1236.2678229557532</v>
      </c>
      <c r="O44" s="7">
        <v>1229.5820771291176</v>
      </c>
      <c r="P44" s="7">
        <v>1270.6614862672163</v>
      </c>
      <c r="Q44" s="7">
        <v>1169.3887789151245</v>
      </c>
      <c r="R44" s="7">
        <v>1376.7096568552329</v>
      </c>
    </row>
    <row r="45" spans="1:18" ht="11.25" customHeight="1" x14ac:dyDescent="0.25">
      <c r="A45" s="50" t="s">
        <v>203</v>
      </c>
      <c r="B45" s="51" t="s">
        <v>202</v>
      </c>
      <c r="C45" s="7">
        <v>516.12406749548609</v>
      </c>
      <c r="D45" s="7">
        <v>434.49977999999999</v>
      </c>
      <c r="E45" s="7">
        <v>574.11023</v>
      </c>
      <c r="F45" s="7">
        <v>880.58830999999998</v>
      </c>
      <c r="G45" s="7">
        <v>837.70267000000001</v>
      </c>
      <c r="H45" s="7">
        <v>787.04454652958179</v>
      </c>
      <c r="I45" s="7">
        <v>780.00229999999988</v>
      </c>
      <c r="J45" s="7">
        <v>894.50441999999998</v>
      </c>
      <c r="K45" s="7">
        <v>901.49608000000001</v>
      </c>
      <c r="L45" s="7">
        <v>857.50214999999992</v>
      </c>
      <c r="M45" s="7">
        <v>888.86500429922773</v>
      </c>
      <c r="N45" s="7">
        <v>969.95433327343699</v>
      </c>
      <c r="O45" s="7">
        <v>848.1680097306139</v>
      </c>
      <c r="P45" s="7">
        <v>976.06865221421037</v>
      </c>
      <c r="Q45" s="7">
        <v>1060.3318106854172</v>
      </c>
      <c r="R45" s="7">
        <v>803.88474879903629</v>
      </c>
    </row>
    <row r="46" spans="1:18" ht="11.25" customHeight="1" x14ac:dyDescent="0.25">
      <c r="A46" s="52" t="s">
        <v>201</v>
      </c>
      <c r="B46" s="53" t="s">
        <v>200</v>
      </c>
      <c r="C46" s="6">
        <v>95.634261939558826</v>
      </c>
      <c r="D46" s="6">
        <v>52.499969999999998</v>
      </c>
      <c r="E46" s="6">
        <v>95.601699999999994</v>
      </c>
      <c r="F46" s="6">
        <v>119.79841</v>
      </c>
      <c r="G46" s="6">
        <v>114.6006</v>
      </c>
      <c r="H46" s="6">
        <v>154.48543721028534</v>
      </c>
      <c r="I46" s="6">
        <v>117.70035</v>
      </c>
      <c r="J46" s="6">
        <v>171.30085</v>
      </c>
      <c r="K46" s="6">
        <v>151.29934</v>
      </c>
      <c r="L46" s="6">
        <v>165.00040999999999</v>
      </c>
      <c r="M46" s="6">
        <v>183.91134040317235</v>
      </c>
      <c r="N46" s="6">
        <v>202.82817528091715</v>
      </c>
      <c r="O46" s="6">
        <v>159.74057754156019</v>
      </c>
      <c r="P46" s="6">
        <v>169.19860843452898</v>
      </c>
      <c r="Q46" s="6">
        <v>189.16583188332922</v>
      </c>
      <c r="R46" s="6">
        <v>129.26357846808659</v>
      </c>
    </row>
    <row r="47" spans="1:18" ht="11.25" customHeight="1" x14ac:dyDescent="0.25">
      <c r="A47" s="52" t="s">
        <v>199</v>
      </c>
      <c r="B47" s="53" t="s">
        <v>198</v>
      </c>
      <c r="C47" s="6">
        <v>71.224118157783295</v>
      </c>
      <c r="D47" s="6">
        <v>50.19997</v>
      </c>
      <c r="E47" s="6">
        <v>47.100839999999998</v>
      </c>
      <c r="F47" s="6">
        <v>250.79667000000001</v>
      </c>
      <c r="G47" s="6">
        <v>250.80131</v>
      </c>
      <c r="H47" s="6">
        <v>211.66511202188508</v>
      </c>
      <c r="I47" s="6">
        <v>263.80077999999997</v>
      </c>
      <c r="J47" s="6">
        <v>268.80133000000001</v>
      </c>
      <c r="K47" s="6">
        <v>280.89877999999999</v>
      </c>
      <c r="L47" s="6">
        <v>250.80063000000001</v>
      </c>
      <c r="M47" s="6">
        <v>255.80395528804848</v>
      </c>
      <c r="N47" s="6">
        <v>295.93041588913729</v>
      </c>
      <c r="O47" s="6">
        <v>284.89617358189781</v>
      </c>
      <c r="P47" s="6">
        <v>316.99660236350547</v>
      </c>
      <c r="Q47" s="6">
        <v>328.03074937950015</v>
      </c>
      <c r="R47" s="6">
        <v>257.81061825286849</v>
      </c>
    </row>
    <row r="48" spans="1:18" ht="11.25" customHeight="1" x14ac:dyDescent="0.25">
      <c r="A48" s="52" t="s">
        <v>197</v>
      </c>
      <c r="B48" s="53" t="s">
        <v>196</v>
      </c>
      <c r="C48" s="6">
        <v>222.62910977488201</v>
      </c>
      <c r="D48" s="6">
        <v>227.29989</v>
      </c>
      <c r="E48" s="6">
        <v>302.7054</v>
      </c>
      <c r="F48" s="6">
        <v>395.89474000000001</v>
      </c>
      <c r="G48" s="6">
        <v>327</v>
      </c>
      <c r="H48" s="6">
        <v>289.69602163320297</v>
      </c>
      <c r="I48" s="6">
        <v>257.10075999999998</v>
      </c>
      <c r="J48" s="6">
        <v>256.20125999999999</v>
      </c>
      <c r="K48" s="6">
        <v>253.3989</v>
      </c>
      <c r="L48" s="6">
        <v>221.70054999999999</v>
      </c>
      <c r="M48" s="6">
        <v>236.60074519919746</v>
      </c>
      <c r="N48" s="6">
        <v>243.12152569294042</v>
      </c>
      <c r="O48" s="6">
        <v>176.98529898070572</v>
      </c>
      <c r="P48" s="6">
        <v>243.1214900134205</v>
      </c>
      <c r="Q48" s="6">
        <v>315.77796254160222</v>
      </c>
      <c r="R48" s="6">
        <v>231.01207149728961</v>
      </c>
    </row>
    <row r="49" spans="1:18" ht="11.25" customHeight="1" x14ac:dyDescent="0.25">
      <c r="A49" s="52" t="s">
        <v>195</v>
      </c>
      <c r="B49" s="53" t="s">
        <v>194</v>
      </c>
      <c r="C49" s="6">
        <v>92.242637265378605</v>
      </c>
      <c r="D49" s="6">
        <v>64.899969999999996</v>
      </c>
      <c r="E49" s="6">
        <v>81.401449999999997</v>
      </c>
      <c r="F49" s="6">
        <v>70.899060000000006</v>
      </c>
      <c r="G49" s="6">
        <v>80.60042</v>
      </c>
      <c r="H49" s="6">
        <v>73.492840181825784</v>
      </c>
      <c r="I49" s="6">
        <v>75.400220000000004</v>
      </c>
      <c r="J49" s="6">
        <v>109.60054</v>
      </c>
      <c r="K49" s="6">
        <v>110.59952</v>
      </c>
      <c r="L49" s="6">
        <v>105.90027000000001</v>
      </c>
      <c r="M49" s="6">
        <v>100.7451991974782</v>
      </c>
      <c r="N49" s="6">
        <v>106.45374201919998</v>
      </c>
      <c r="O49" s="6">
        <v>99.240744570153126</v>
      </c>
      <c r="P49" s="6">
        <v>110.20361085783736</v>
      </c>
      <c r="Q49" s="6">
        <v>110.06012036848222</v>
      </c>
      <c r="R49" s="6">
        <v>88.492527388074635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34.393940357883267</v>
      </c>
      <c r="D51" s="6">
        <v>39.599980000000002</v>
      </c>
      <c r="E51" s="6">
        <v>47.300840000000001</v>
      </c>
      <c r="F51" s="6">
        <v>43.19943</v>
      </c>
      <c r="G51" s="6">
        <v>64.700339999999997</v>
      </c>
      <c r="H51" s="6">
        <v>57.705135482382524</v>
      </c>
      <c r="I51" s="6">
        <v>66.000190000000003</v>
      </c>
      <c r="J51" s="6">
        <v>88.600440000000006</v>
      </c>
      <c r="K51" s="6">
        <v>105.29953999999999</v>
      </c>
      <c r="L51" s="6">
        <v>114.10029</v>
      </c>
      <c r="M51" s="6">
        <v>111.80376421133121</v>
      </c>
      <c r="N51" s="6">
        <v>121.62047439124215</v>
      </c>
      <c r="O51" s="6">
        <v>127.30521505629711</v>
      </c>
      <c r="P51" s="6">
        <v>136.54834054491809</v>
      </c>
      <c r="Q51" s="6">
        <v>117.29714651250337</v>
      </c>
      <c r="R51" s="6">
        <v>97.305953192716885</v>
      </c>
    </row>
    <row r="52" spans="1:18" ht="11.25" customHeight="1" x14ac:dyDescent="0.25">
      <c r="A52" s="46" t="s">
        <v>189</v>
      </c>
      <c r="B52" s="47" t="s">
        <v>188</v>
      </c>
      <c r="C52" s="5">
        <v>590.85697907709914</v>
      </c>
      <c r="D52" s="5">
        <v>564.64998999999989</v>
      </c>
      <c r="E52" s="5">
        <v>585.64994000000002</v>
      </c>
      <c r="F52" s="5">
        <v>610</v>
      </c>
      <c r="G52" s="5">
        <v>609.69994999999994</v>
      </c>
      <c r="H52" s="5">
        <v>607.55230725136119</v>
      </c>
      <c r="I52" s="5">
        <v>618.20000000000005</v>
      </c>
      <c r="J52" s="5">
        <v>617.70000000000005</v>
      </c>
      <c r="K52" s="5">
        <v>597.24995000000001</v>
      </c>
      <c r="L52" s="5">
        <v>422.74999000000003</v>
      </c>
      <c r="M52" s="5">
        <v>518.41501862997939</v>
      </c>
      <c r="N52" s="5">
        <v>549.08283175695055</v>
      </c>
      <c r="O52" s="5">
        <v>496.09486884695184</v>
      </c>
      <c r="P52" s="5">
        <v>501.61220900443425</v>
      </c>
      <c r="Q52" s="5">
        <v>531.85009955967382</v>
      </c>
      <c r="R52" s="5">
        <v>550.18152288143642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590.85697907709914</v>
      </c>
      <c r="D54" s="4">
        <v>564.64998999999989</v>
      </c>
      <c r="E54" s="4">
        <v>585.64994000000002</v>
      </c>
      <c r="F54" s="4">
        <v>610</v>
      </c>
      <c r="G54" s="4">
        <v>609.69994999999994</v>
      </c>
      <c r="H54" s="4">
        <v>607.55230725136119</v>
      </c>
      <c r="I54" s="4">
        <v>618.20000000000005</v>
      </c>
      <c r="J54" s="4">
        <v>617.70000000000005</v>
      </c>
      <c r="K54" s="4">
        <v>597.24995000000001</v>
      </c>
      <c r="L54" s="4">
        <v>422.74999000000003</v>
      </c>
      <c r="M54" s="4">
        <v>518.41501862997939</v>
      </c>
      <c r="N54" s="4">
        <v>549.08283175695055</v>
      </c>
      <c r="O54" s="4">
        <v>496.09486884695184</v>
      </c>
      <c r="P54" s="4">
        <v>501.61220900443425</v>
      </c>
      <c r="Q54" s="4">
        <v>531.85009955967382</v>
      </c>
      <c r="R54" s="4">
        <v>550.18152288143642</v>
      </c>
    </row>
    <row r="55" spans="1:18" ht="11.25" customHeight="1" x14ac:dyDescent="0.25">
      <c r="A55" s="50" t="s">
        <v>183</v>
      </c>
      <c r="B55" s="51" t="s">
        <v>182</v>
      </c>
      <c r="C55" s="7">
        <v>184.84283940001899</v>
      </c>
      <c r="D55" s="7">
        <v>185.7</v>
      </c>
      <c r="E55" s="7">
        <v>192.2</v>
      </c>
      <c r="F55" s="7">
        <v>192.2</v>
      </c>
      <c r="G55" s="7">
        <v>183.94999000000001</v>
      </c>
      <c r="H55" s="7">
        <v>177.31919365625299</v>
      </c>
      <c r="I55" s="7">
        <v>174.1</v>
      </c>
      <c r="J55" s="7">
        <v>180.1</v>
      </c>
      <c r="K55" s="7">
        <v>171.2</v>
      </c>
      <c r="L55" s="7">
        <v>151.80000000000001</v>
      </c>
      <c r="M55" s="7">
        <v>167.00105092194499</v>
      </c>
      <c r="N55" s="7">
        <v>200.367822680806</v>
      </c>
      <c r="O55" s="7">
        <v>191.90073490217307</v>
      </c>
      <c r="P55" s="7">
        <v>178.7642105330475</v>
      </c>
      <c r="Q55" s="7">
        <v>188.7479690542763</v>
      </c>
      <c r="R55" s="7">
        <v>190.192987484475</v>
      </c>
    </row>
    <row r="56" spans="1:18" ht="11.25" customHeight="1" x14ac:dyDescent="0.25">
      <c r="A56" s="50" t="s">
        <v>181</v>
      </c>
      <c r="B56" s="51" t="s">
        <v>180</v>
      </c>
      <c r="C56" s="7">
        <v>354.90111779879601</v>
      </c>
      <c r="D56" s="7">
        <v>332.04998999999998</v>
      </c>
      <c r="E56" s="7">
        <v>345.2</v>
      </c>
      <c r="F56" s="7">
        <v>369.6</v>
      </c>
      <c r="G56" s="7">
        <v>375.3</v>
      </c>
      <c r="H56" s="7">
        <v>384.47023980128</v>
      </c>
      <c r="I56" s="7">
        <v>396</v>
      </c>
      <c r="J56" s="7">
        <v>389.3</v>
      </c>
      <c r="K56" s="7">
        <v>380.5</v>
      </c>
      <c r="L56" s="7">
        <v>246.44999000000001</v>
      </c>
      <c r="M56" s="7">
        <v>303.66867297219801</v>
      </c>
      <c r="N56" s="7">
        <v>303.740326741187</v>
      </c>
      <c r="O56" s="7">
        <v>262.01394860036299</v>
      </c>
      <c r="P56" s="7">
        <v>244.79315945352101</v>
      </c>
      <c r="Q56" s="7">
        <v>259.88822012037798</v>
      </c>
      <c r="R56" s="7">
        <v>273.14416738320398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51.113021878284101</v>
      </c>
      <c r="D58" s="7">
        <v>46.9</v>
      </c>
      <c r="E58" s="7">
        <v>48.249940000000002</v>
      </c>
      <c r="F58" s="7">
        <v>48.2</v>
      </c>
      <c r="G58" s="7">
        <v>50.449960000000004</v>
      </c>
      <c r="H58" s="7">
        <v>45.762873793828199</v>
      </c>
      <c r="I58" s="7">
        <v>48.1</v>
      </c>
      <c r="J58" s="7">
        <v>48.3</v>
      </c>
      <c r="K58" s="7">
        <v>45.549950000000003</v>
      </c>
      <c r="L58" s="7">
        <v>24.5</v>
      </c>
      <c r="M58" s="7">
        <v>47.745294735836403</v>
      </c>
      <c r="N58" s="7">
        <v>44.9746823349575</v>
      </c>
      <c r="O58" s="7">
        <v>42.180185344415797</v>
      </c>
      <c r="P58" s="7">
        <v>78.054839017865703</v>
      </c>
      <c r="Q58" s="7">
        <v>83.213910385019602</v>
      </c>
      <c r="R58" s="7">
        <v>86.844368013757503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3596.7803573134584</v>
      </c>
      <c r="D60" s="5">
        <v>3860.3000000000011</v>
      </c>
      <c r="E60" s="5">
        <v>4321.8500000000004</v>
      </c>
      <c r="F60" s="5">
        <v>4501</v>
      </c>
      <c r="G60" s="5">
        <v>4432.9000000000005</v>
      </c>
      <c r="H60" s="5">
        <v>4281.6709658928075</v>
      </c>
      <c r="I60" s="5">
        <v>4574.0000000000009</v>
      </c>
      <c r="J60" s="5">
        <v>4480.6000000000004</v>
      </c>
      <c r="K60" s="5">
        <v>4518.2999999999993</v>
      </c>
      <c r="L60" s="5">
        <v>4502.3000000000011</v>
      </c>
      <c r="M60" s="5">
        <v>5039.0035349192685</v>
      </c>
      <c r="N60" s="5">
        <v>4486.7679373268402</v>
      </c>
      <c r="O60" s="5">
        <v>4768.4150186299821</v>
      </c>
      <c r="P60" s="5">
        <v>4498.9968472341661</v>
      </c>
      <c r="Q60" s="5">
        <v>4418.6013184293497</v>
      </c>
      <c r="R60" s="5">
        <v>4241.0193942868082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4746.512849909217</v>
      </c>
      <c r="D79" s="5">
        <v>5259.4147099999991</v>
      </c>
      <c r="E79" s="5">
        <v>5508.4283800000012</v>
      </c>
      <c r="F79" s="5">
        <v>6412.9368000000004</v>
      </c>
      <c r="G79" s="5">
        <v>6070.7299599999988</v>
      </c>
      <c r="H79" s="5">
        <v>4866.0376600858435</v>
      </c>
      <c r="I79" s="5">
        <v>6071.6</v>
      </c>
      <c r="J79" s="5">
        <v>5746.7272200000007</v>
      </c>
      <c r="K79" s="5">
        <v>5151.5123000000003</v>
      </c>
      <c r="L79" s="5">
        <v>5077.1121699999985</v>
      </c>
      <c r="M79" s="5">
        <v>5793.3744148275428</v>
      </c>
      <c r="N79" s="5">
        <v>5203.9564296267263</v>
      </c>
      <c r="O79" s="5">
        <v>4555.1228917821718</v>
      </c>
      <c r="P79" s="5">
        <v>4948.2392477958074</v>
      </c>
      <c r="Q79" s="5">
        <v>4599.4048841133381</v>
      </c>
      <c r="R79" s="5">
        <v>4249.3607790016249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9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335</v>
      </c>
      <c r="B1" s="42" t="s">
        <v>334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1932.8365338683407</v>
      </c>
      <c r="D2" s="45">
        <v>1958.1054800000002</v>
      </c>
      <c r="E2" s="45">
        <v>1917.0098800000001</v>
      </c>
      <c r="F2" s="45">
        <v>1954.4982600000003</v>
      </c>
      <c r="G2" s="45">
        <v>1953.2276199999997</v>
      </c>
      <c r="H2" s="45">
        <v>2000.9481623473571</v>
      </c>
      <c r="I2" s="45">
        <v>1969.5854500000005</v>
      </c>
      <c r="J2" s="45">
        <v>2014.0095399999996</v>
      </c>
      <c r="K2" s="45">
        <v>1974.0239700000002</v>
      </c>
      <c r="L2" s="45">
        <v>2022.8650100000004</v>
      </c>
      <c r="M2" s="45">
        <v>1960.4471195184849</v>
      </c>
      <c r="N2" s="45">
        <v>1993.7206203912829</v>
      </c>
      <c r="O2" s="45">
        <v>1976.5306227873828</v>
      </c>
      <c r="P2" s="45">
        <v>2029.7590311294612</v>
      </c>
      <c r="Q2" s="45">
        <v>2027.5138226632309</v>
      </c>
      <c r="R2" s="45">
        <v>1998.7128957485374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1932.8365338683407</v>
      </c>
      <c r="D79" s="5">
        <v>1958.1054800000002</v>
      </c>
      <c r="E79" s="5">
        <v>1917.0098800000001</v>
      </c>
      <c r="F79" s="5">
        <v>1954.4982600000003</v>
      </c>
      <c r="G79" s="5">
        <v>1953.2276199999997</v>
      </c>
      <c r="H79" s="5">
        <v>2000.9481623473571</v>
      </c>
      <c r="I79" s="5">
        <v>1969.5854500000005</v>
      </c>
      <c r="J79" s="5">
        <v>2014.0095399999996</v>
      </c>
      <c r="K79" s="5">
        <v>1974.0239700000002</v>
      </c>
      <c r="L79" s="5">
        <v>2022.8650100000004</v>
      </c>
      <c r="M79" s="5">
        <v>1960.4471195184849</v>
      </c>
      <c r="N79" s="5">
        <v>1993.7206203912829</v>
      </c>
      <c r="O79" s="5">
        <v>1976.5306227873828</v>
      </c>
      <c r="P79" s="5">
        <v>2029.7590311294612</v>
      </c>
      <c r="Q79" s="5">
        <v>2027.5138226632309</v>
      </c>
      <c r="R79" s="5">
        <v>1998.7128957485374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0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337</v>
      </c>
      <c r="B1" s="42" t="s">
        <v>336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5411.1493264545561</v>
      </c>
      <c r="D2" s="45">
        <v>6157.60923</v>
      </c>
      <c r="E2" s="45">
        <v>6726.1547700000001</v>
      </c>
      <c r="F2" s="45">
        <v>7757.053899999999</v>
      </c>
      <c r="G2" s="45">
        <v>7369.1172299999989</v>
      </c>
      <c r="H2" s="45">
        <v>5943.5264901909541</v>
      </c>
      <c r="I2" s="45">
        <v>7437.6024100000004</v>
      </c>
      <c r="J2" s="45">
        <v>6910.0176800000017</v>
      </c>
      <c r="K2" s="45">
        <v>6322.7732100000003</v>
      </c>
      <c r="L2" s="45">
        <v>6166.1471599999986</v>
      </c>
      <c r="M2" s="45">
        <v>7374.7253272188664</v>
      </c>
      <c r="N2" s="45">
        <v>6399.4256439540841</v>
      </c>
      <c r="O2" s="45">
        <v>5797.9722250471486</v>
      </c>
      <c r="P2" s="45">
        <v>6046.0478100550927</v>
      </c>
      <c r="Q2" s="45">
        <v>5490.014688086203</v>
      </c>
      <c r="R2" s="45">
        <v>5055.5585548877543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2597.4730104136788</v>
      </c>
      <c r="D60" s="5">
        <v>2856.3000000000011</v>
      </c>
      <c r="E60" s="5">
        <v>3134.7362699999999</v>
      </c>
      <c r="F60" s="5">
        <v>3298.6153599999998</v>
      </c>
      <c r="G60" s="5">
        <v>3251.6148900000003</v>
      </c>
      <c r="H60" s="5">
        <v>3078.4369924524676</v>
      </c>
      <c r="I60" s="5">
        <v>3335.587860000001</v>
      </c>
      <c r="J60" s="5">
        <v>3177.3</v>
      </c>
      <c r="K60" s="5">
        <v>3145.2848799999997</v>
      </c>
      <c r="L60" s="5">
        <v>3111.9000000000005</v>
      </c>
      <c r="M60" s="5">
        <v>3541.7980319098087</v>
      </c>
      <c r="N60" s="5">
        <v>3189.1898347186402</v>
      </c>
      <c r="O60" s="5">
        <v>3219.3799560523585</v>
      </c>
      <c r="P60" s="5">
        <v>3127.567593388746</v>
      </c>
      <c r="Q60" s="5">
        <v>2918.1236266360966</v>
      </c>
      <c r="R60" s="5">
        <v>2804.9106716346673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2813.6763160408768</v>
      </c>
      <c r="D79" s="5">
        <v>3301.3092299999989</v>
      </c>
      <c r="E79" s="5">
        <v>3591.4185000000007</v>
      </c>
      <c r="F79" s="5">
        <v>4458.4385400000001</v>
      </c>
      <c r="G79" s="5">
        <v>4117.5023399999991</v>
      </c>
      <c r="H79" s="5">
        <v>2865.0894977384864</v>
      </c>
      <c r="I79" s="5">
        <v>4102.0145499999999</v>
      </c>
      <c r="J79" s="5">
        <v>3732.7176800000016</v>
      </c>
      <c r="K79" s="5">
        <v>3177.4883300000001</v>
      </c>
      <c r="L79" s="5">
        <v>3054.2471599999985</v>
      </c>
      <c r="M79" s="5">
        <v>3832.9272953090576</v>
      </c>
      <c r="N79" s="5">
        <v>3210.2358092354434</v>
      </c>
      <c r="O79" s="5">
        <v>2578.5922689947893</v>
      </c>
      <c r="P79" s="5">
        <v>2918.4802166663462</v>
      </c>
      <c r="Q79" s="5">
        <v>2571.8910614501074</v>
      </c>
      <c r="R79" s="5">
        <v>2250.647883253087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1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529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645.62412472839571</v>
      </c>
      <c r="D2" s="45">
        <v>1007.1559226722403</v>
      </c>
      <c r="E2" s="45">
        <v>1159.7419677161897</v>
      </c>
      <c r="F2" s="45">
        <v>1993.5850128241184</v>
      </c>
      <c r="G2" s="45">
        <v>1605.3646082556691</v>
      </c>
      <c r="H2" s="45">
        <v>502.51499581463361</v>
      </c>
      <c r="I2" s="45">
        <v>1625.2084623930486</v>
      </c>
      <c r="J2" s="45">
        <v>1311.7665283307972</v>
      </c>
      <c r="K2" s="45">
        <v>807.13946260724663</v>
      </c>
      <c r="L2" s="45">
        <v>831.29504224700793</v>
      </c>
      <c r="M2" s="45">
        <v>1320.4013828109967</v>
      </c>
      <c r="N2" s="45">
        <v>908.72126543637182</v>
      </c>
      <c r="O2" s="45">
        <v>500.90807160810311</v>
      </c>
      <c r="P2" s="45">
        <v>837.07780110658371</v>
      </c>
      <c r="Q2" s="45">
        <v>604.39395347209984</v>
      </c>
      <c r="R2" s="45">
        <v>377.54860517724154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645.62412472839571</v>
      </c>
      <c r="D79" s="5">
        <v>1007.1559226722403</v>
      </c>
      <c r="E79" s="5">
        <v>1159.7419677161897</v>
      </c>
      <c r="F79" s="5">
        <v>1993.5850128241184</v>
      </c>
      <c r="G79" s="5">
        <v>1605.3646082556691</v>
      </c>
      <c r="H79" s="5">
        <v>502.51499581463361</v>
      </c>
      <c r="I79" s="5">
        <v>1625.2084623930486</v>
      </c>
      <c r="J79" s="5">
        <v>1311.7665283307972</v>
      </c>
      <c r="K79" s="5">
        <v>807.13946260724663</v>
      </c>
      <c r="L79" s="5">
        <v>831.29504224700793</v>
      </c>
      <c r="M79" s="5">
        <v>1320.4013828109967</v>
      </c>
      <c r="N79" s="5">
        <v>908.72126543637182</v>
      </c>
      <c r="O79" s="5">
        <v>500.90807160810311</v>
      </c>
      <c r="P79" s="5">
        <v>837.07780110658371</v>
      </c>
      <c r="Q79" s="5">
        <v>604.39395347209984</v>
      </c>
      <c r="R79" s="5">
        <v>377.54860517724154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2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530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4765.52520172616</v>
      </c>
      <c r="D2" s="45">
        <v>5150.4533073277598</v>
      </c>
      <c r="E2" s="45">
        <v>5566.4128022838104</v>
      </c>
      <c r="F2" s="45">
        <v>5763.4688871758808</v>
      </c>
      <c r="G2" s="45">
        <v>5763.7526217443301</v>
      </c>
      <c r="H2" s="45">
        <v>5441.0114943763201</v>
      </c>
      <c r="I2" s="45">
        <v>5812.3939476069518</v>
      </c>
      <c r="J2" s="45">
        <v>5598.2511516692048</v>
      </c>
      <c r="K2" s="45">
        <v>5515.6337473927533</v>
      </c>
      <c r="L2" s="45">
        <v>5334.852117752991</v>
      </c>
      <c r="M2" s="45">
        <v>6054.3239444078699</v>
      </c>
      <c r="N2" s="45">
        <v>5490.704378517712</v>
      </c>
      <c r="O2" s="45">
        <v>5297.0641534390452</v>
      </c>
      <c r="P2" s="45">
        <v>5208.9700089485086</v>
      </c>
      <c r="Q2" s="45">
        <v>4885.6207346141036</v>
      </c>
      <c r="R2" s="45">
        <v>4678.009949710513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2597.4730104136788</v>
      </c>
      <c r="D60" s="5">
        <v>2856.3000000000011</v>
      </c>
      <c r="E60" s="5">
        <v>3134.7362699999999</v>
      </c>
      <c r="F60" s="5">
        <v>3298.6153599999998</v>
      </c>
      <c r="G60" s="5">
        <v>3251.6148900000003</v>
      </c>
      <c r="H60" s="5">
        <v>3078.4369924524676</v>
      </c>
      <c r="I60" s="5">
        <v>3335.587860000001</v>
      </c>
      <c r="J60" s="5">
        <v>3177.3</v>
      </c>
      <c r="K60" s="5">
        <v>3145.2848799999997</v>
      </c>
      <c r="L60" s="5">
        <v>3111.9000000000005</v>
      </c>
      <c r="M60" s="5">
        <v>3541.7980319098087</v>
      </c>
      <c r="N60" s="5">
        <v>3189.1898347186402</v>
      </c>
      <c r="O60" s="5">
        <v>3219.3799560523585</v>
      </c>
      <c r="P60" s="5">
        <v>3127.567593388746</v>
      </c>
      <c r="Q60" s="5">
        <v>2918.1236266360966</v>
      </c>
      <c r="R60" s="5">
        <v>2804.9106716346673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2168.0521913124812</v>
      </c>
      <c r="D79" s="5">
        <v>2294.1533073277587</v>
      </c>
      <c r="E79" s="5">
        <v>2431.676532283811</v>
      </c>
      <c r="F79" s="5">
        <v>2464.8535271758815</v>
      </c>
      <c r="G79" s="5">
        <v>2512.1377317443303</v>
      </c>
      <c r="H79" s="5">
        <v>2362.5745019238529</v>
      </c>
      <c r="I79" s="5">
        <v>2476.8060876069512</v>
      </c>
      <c r="J79" s="5">
        <v>2420.9511516692041</v>
      </c>
      <c r="K79" s="5">
        <v>2370.3488673927536</v>
      </c>
      <c r="L79" s="5">
        <v>2222.9521177529905</v>
      </c>
      <c r="M79" s="5">
        <v>2512.5259124980612</v>
      </c>
      <c r="N79" s="5">
        <v>2301.5145437990714</v>
      </c>
      <c r="O79" s="5">
        <v>2077.6841973866863</v>
      </c>
      <c r="P79" s="5">
        <v>2081.4024155597626</v>
      </c>
      <c r="Q79" s="5">
        <v>1967.4971079780075</v>
      </c>
      <c r="R79" s="5">
        <v>1873.0992780758456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3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339</v>
      </c>
      <c r="B1" s="42" t="s">
        <v>338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999.30734689977942</v>
      </c>
      <c r="D2" s="45">
        <v>1003.9999999999998</v>
      </c>
      <c r="E2" s="45">
        <v>1187.11373</v>
      </c>
      <c r="F2" s="45">
        <v>1202.3846399999998</v>
      </c>
      <c r="G2" s="45">
        <v>1181.28511</v>
      </c>
      <c r="H2" s="45">
        <v>1203.2339734403397</v>
      </c>
      <c r="I2" s="45">
        <v>1238.4121399999997</v>
      </c>
      <c r="J2" s="45">
        <v>1303.2999999999997</v>
      </c>
      <c r="K2" s="45">
        <v>1373.0151199999998</v>
      </c>
      <c r="L2" s="45">
        <v>1390.4000000000003</v>
      </c>
      <c r="M2" s="45">
        <v>1497.2055030094596</v>
      </c>
      <c r="N2" s="45">
        <v>1297.5781026081997</v>
      </c>
      <c r="O2" s="45">
        <v>1549.0350625776236</v>
      </c>
      <c r="P2" s="45">
        <v>1371.4292538454201</v>
      </c>
      <c r="Q2" s="45">
        <v>1500.4776917932531</v>
      </c>
      <c r="R2" s="45">
        <v>1436.1087226521406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999.30734689977942</v>
      </c>
      <c r="D60" s="5">
        <v>1003.9999999999998</v>
      </c>
      <c r="E60" s="5">
        <v>1187.11373</v>
      </c>
      <c r="F60" s="5">
        <v>1202.3846399999998</v>
      </c>
      <c r="G60" s="5">
        <v>1181.28511</v>
      </c>
      <c r="H60" s="5">
        <v>1203.2339734403397</v>
      </c>
      <c r="I60" s="5">
        <v>1238.4121399999997</v>
      </c>
      <c r="J60" s="5">
        <v>1303.2999999999997</v>
      </c>
      <c r="K60" s="5">
        <v>1373.0151199999998</v>
      </c>
      <c r="L60" s="5">
        <v>1390.4000000000003</v>
      </c>
      <c r="M60" s="5">
        <v>1497.2055030094596</v>
      </c>
      <c r="N60" s="5">
        <v>1297.5781026081997</v>
      </c>
      <c r="O60" s="5">
        <v>1549.0350625776236</v>
      </c>
      <c r="P60" s="5">
        <v>1371.4292538454201</v>
      </c>
      <c r="Q60" s="5">
        <v>1500.4776917932531</v>
      </c>
      <c r="R60" s="5">
        <v>1436.1087226521406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4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531</v>
      </c>
      <c r="B1" s="42" t="s">
        <v>340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12874.486481322243</v>
      </c>
      <c r="D2" s="45">
        <v>11969.13348</v>
      </c>
      <c r="E2" s="45">
        <v>13256.46831</v>
      </c>
      <c r="F2" s="45">
        <v>13242.16949</v>
      </c>
      <c r="G2" s="45">
        <v>13552.966879999998</v>
      </c>
      <c r="H2" s="45">
        <v>12868.961979970019</v>
      </c>
      <c r="I2" s="45">
        <v>13942.900000000001</v>
      </c>
      <c r="J2" s="45">
        <v>14744.269829999997</v>
      </c>
      <c r="K2" s="45">
        <v>15183.536239999999</v>
      </c>
      <c r="L2" s="45">
        <v>15232.436519999999</v>
      </c>
      <c r="M2" s="45">
        <v>14257.905799178385</v>
      </c>
      <c r="N2" s="45">
        <v>15159.996223132182</v>
      </c>
      <c r="O2" s="45">
        <v>14645.066184575577</v>
      </c>
      <c r="P2" s="45">
        <v>15171.482626596558</v>
      </c>
      <c r="Q2" s="45">
        <v>14526.407582145852</v>
      </c>
      <c r="R2" s="45">
        <v>13041.815412121548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12874.486481322243</v>
      </c>
      <c r="D21" s="5">
        <v>11969.13348</v>
      </c>
      <c r="E21" s="5">
        <v>13256.46831</v>
      </c>
      <c r="F21" s="5">
        <v>13242.16949</v>
      </c>
      <c r="G21" s="5">
        <v>13552.966879999998</v>
      </c>
      <c r="H21" s="5">
        <v>12868.961979970019</v>
      </c>
      <c r="I21" s="5">
        <v>13942.900000000001</v>
      </c>
      <c r="J21" s="5">
        <v>14744.269829999997</v>
      </c>
      <c r="K21" s="5">
        <v>15183.536239999999</v>
      </c>
      <c r="L21" s="5">
        <v>15232.436519999999</v>
      </c>
      <c r="M21" s="5">
        <v>14257.905799178385</v>
      </c>
      <c r="N21" s="5">
        <v>15159.996223132182</v>
      </c>
      <c r="O21" s="5">
        <v>14645.066184575577</v>
      </c>
      <c r="P21" s="5">
        <v>15171.482626596558</v>
      </c>
      <c r="Q21" s="5">
        <v>14526.407582145852</v>
      </c>
      <c r="R21" s="5">
        <v>13041.815412121548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12874.486481322243</v>
      </c>
      <c r="D30" s="4">
        <v>11969.13348</v>
      </c>
      <c r="E30" s="4">
        <v>13256.46831</v>
      </c>
      <c r="F30" s="4">
        <v>13242.16949</v>
      </c>
      <c r="G30" s="4">
        <v>13552.966879999998</v>
      </c>
      <c r="H30" s="4">
        <v>12868.961979970019</v>
      </c>
      <c r="I30" s="4">
        <v>13942.900000000001</v>
      </c>
      <c r="J30" s="4">
        <v>14744.269829999997</v>
      </c>
      <c r="K30" s="4">
        <v>15183.536239999999</v>
      </c>
      <c r="L30" s="4">
        <v>15232.436519999999</v>
      </c>
      <c r="M30" s="4">
        <v>14257.905799178385</v>
      </c>
      <c r="N30" s="4">
        <v>15159.996223132182</v>
      </c>
      <c r="O30" s="4">
        <v>14645.066184575577</v>
      </c>
      <c r="P30" s="4">
        <v>15171.482626596558</v>
      </c>
      <c r="Q30" s="4">
        <v>14526.407582145852</v>
      </c>
      <c r="R30" s="4">
        <v>13041.815412121548</v>
      </c>
    </row>
    <row r="31" spans="1:18" ht="11.25" customHeight="1" x14ac:dyDescent="0.25">
      <c r="A31" s="50" t="s">
        <v>231</v>
      </c>
      <c r="B31" s="51" t="s">
        <v>230</v>
      </c>
      <c r="C31" s="7">
        <v>355.99980892328301</v>
      </c>
      <c r="D31" s="7">
        <v>367.83931999999999</v>
      </c>
      <c r="E31" s="7">
        <v>472.94045</v>
      </c>
      <c r="F31" s="7">
        <v>433.53960999999998</v>
      </c>
      <c r="G31" s="7">
        <v>394.1</v>
      </c>
      <c r="H31" s="7">
        <v>400.66399159262397</v>
      </c>
      <c r="I31" s="7">
        <v>459.76020999999997</v>
      </c>
      <c r="J31" s="7">
        <v>588.5</v>
      </c>
      <c r="K31" s="7">
        <v>549.1</v>
      </c>
      <c r="L31" s="7">
        <v>638.39999999999964</v>
      </c>
      <c r="M31" s="7">
        <v>591.14359415305239</v>
      </c>
      <c r="N31" s="7">
        <v>580.63437470144345</v>
      </c>
      <c r="O31" s="7">
        <v>562.24324066112501</v>
      </c>
      <c r="P31" s="7">
        <v>538.59749689500302</v>
      </c>
      <c r="Q31" s="7">
        <v>489.99235693130868</v>
      </c>
      <c r="R31" s="7">
        <v>505.756186108723</v>
      </c>
    </row>
    <row r="32" spans="1:18" ht="11.25" customHeight="1" x14ac:dyDescent="0.25">
      <c r="A32" s="52" t="s">
        <v>229</v>
      </c>
      <c r="B32" s="53" t="s">
        <v>228</v>
      </c>
      <c r="C32" s="6">
        <v>355.99980892328301</v>
      </c>
      <c r="D32" s="6">
        <v>367.83931999999999</v>
      </c>
      <c r="E32" s="6">
        <v>472.94045</v>
      </c>
      <c r="F32" s="6">
        <v>433.53960999999998</v>
      </c>
      <c r="G32" s="6">
        <v>394.1</v>
      </c>
      <c r="H32" s="6">
        <v>400.66399159262397</v>
      </c>
      <c r="I32" s="6">
        <v>459.76020999999997</v>
      </c>
      <c r="J32" s="6">
        <v>588.5</v>
      </c>
      <c r="K32" s="6">
        <v>549.1</v>
      </c>
      <c r="L32" s="6">
        <v>638.39999999999964</v>
      </c>
      <c r="M32" s="6">
        <v>591.14359415305239</v>
      </c>
      <c r="N32" s="6">
        <v>580.63437470144345</v>
      </c>
      <c r="O32" s="6">
        <v>562.24324066112501</v>
      </c>
      <c r="P32" s="6">
        <v>538.59749689500302</v>
      </c>
      <c r="Q32" s="6">
        <v>489.99235693130868</v>
      </c>
      <c r="R32" s="6">
        <v>505.756186108723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239.44392506095755</v>
      </c>
      <c r="D34" s="7">
        <v>165.49991999999838</v>
      </c>
      <c r="E34" s="7">
        <v>250.50447000000167</v>
      </c>
      <c r="F34" s="7">
        <v>301.19599000000017</v>
      </c>
      <c r="G34" s="7">
        <v>294.60151999999835</v>
      </c>
      <c r="H34" s="7">
        <v>347.59223372314227</v>
      </c>
      <c r="I34" s="7">
        <v>443.60131000000183</v>
      </c>
      <c r="J34" s="7">
        <v>386.20188999999846</v>
      </c>
      <c r="K34" s="7">
        <v>393.89827999999943</v>
      </c>
      <c r="L34" s="7">
        <v>302.40073999999913</v>
      </c>
      <c r="M34" s="7">
        <v>271.44836151714662</v>
      </c>
      <c r="N34" s="7">
        <v>427.03308359014409</v>
      </c>
      <c r="O34" s="7">
        <v>282.48382335287351</v>
      </c>
      <c r="P34" s="7">
        <v>342.8158705337064</v>
      </c>
      <c r="Q34" s="7">
        <v>324.01814082439887</v>
      </c>
      <c r="R34" s="7">
        <v>266.50462094362592</v>
      </c>
    </row>
    <row r="35" spans="1:18" ht="11.25" customHeight="1" x14ac:dyDescent="0.25">
      <c r="A35" s="50" t="s">
        <v>223</v>
      </c>
      <c r="B35" s="51" t="s">
        <v>222</v>
      </c>
      <c r="C35" s="7">
        <v>3996.2175993739734</v>
      </c>
      <c r="D35" s="7">
        <v>3887.2980400000001</v>
      </c>
      <c r="E35" s="7">
        <v>4467.6796299999996</v>
      </c>
      <c r="F35" s="7">
        <v>4420.3412900000003</v>
      </c>
      <c r="G35" s="7">
        <v>4443.6231600000001</v>
      </c>
      <c r="H35" s="7">
        <v>4170.7963051904308</v>
      </c>
      <c r="I35" s="7">
        <v>4415.1130300000004</v>
      </c>
      <c r="J35" s="7">
        <v>4467.4220400000004</v>
      </c>
      <c r="K35" s="7">
        <v>4424.4807199999996</v>
      </c>
      <c r="L35" s="7">
        <v>4342.3108700000003</v>
      </c>
      <c r="M35" s="7">
        <v>3992.0942008216334</v>
      </c>
      <c r="N35" s="7">
        <v>4180.0469802064599</v>
      </c>
      <c r="O35" s="7">
        <v>4278.6494586782428</v>
      </c>
      <c r="P35" s="7">
        <v>4308.4261691787924</v>
      </c>
      <c r="Q35" s="7">
        <v>4439.8797124949688</v>
      </c>
      <c r="R35" s="7">
        <v>3671.6636363648513</v>
      </c>
    </row>
    <row r="36" spans="1:18" ht="11.25" customHeight="1" x14ac:dyDescent="0.25">
      <c r="A36" s="56" t="s">
        <v>221</v>
      </c>
      <c r="B36" s="53" t="s">
        <v>220</v>
      </c>
      <c r="C36" s="6">
        <v>3996.2175993739734</v>
      </c>
      <c r="D36" s="6">
        <v>3887.2980400000001</v>
      </c>
      <c r="E36" s="6">
        <v>4467.6796299999996</v>
      </c>
      <c r="F36" s="6">
        <v>4420.3412900000003</v>
      </c>
      <c r="G36" s="6">
        <v>4443.6231600000001</v>
      </c>
      <c r="H36" s="6">
        <v>4170.7963051904308</v>
      </c>
      <c r="I36" s="6">
        <v>4415.1130300000004</v>
      </c>
      <c r="J36" s="6">
        <v>4467.4220400000004</v>
      </c>
      <c r="K36" s="6">
        <v>4424.4807199999996</v>
      </c>
      <c r="L36" s="6">
        <v>4342.3108700000003</v>
      </c>
      <c r="M36" s="6">
        <v>3992.0942008216334</v>
      </c>
      <c r="N36" s="6">
        <v>4180.0469802064599</v>
      </c>
      <c r="O36" s="6">
        <v>4278.6494586782428</v>
      </c>
      <c r="P36" s="6">
        <v>4308.4261691787924</v>
      </c>
      <c r="Q36" s="6">
        <v>4439.8797124949688</v>
      </c>
      <c r="R36" s="6">
        <v>3671.6636363648513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791.1561669545323</v>
      </c>
      <c r="D38" s="7">
        <v>456.09976999999998</v>
      </c>
      <c r="E38" s="7">
        <v>681.51215000000002</v>
      </c>
      <c r="F38" s="7">
        <v>634.99157000000002</v>
      </c>
      <c r="G38" s="7">
        <v>738.40385000000003</v>
      </c>
      <c r="H38" s="7">
        <v>612.25721976630541</v>
      </c>
      <c r="I38" s="7">
        <v>739.50217999999995</v>
      </c>
      <c r="J38" s="7">
        <v>741.50365999999997</v>
      </c>
      <c r="K38" s="7">
        <v>706.39692000000002</v>
      </c>
      <c r="L38" s="7">
        <v>653.60163999999997</v>
      </c>
      <c r="M38" s="7">
        <v>630.86366676220621</v>
      </c>
      <c r="N38" s="7">
        <v>822.20408689004671</v>
      </c>
      <c r="O38" s="7">
        <v>639.12950275637183</v>
      </c>
      <c r="P38" s="7">
        <v>693.94358687984334</v>
      </c>
      <c r="Q38" s="7">
        <v>560.5470844027584</v>
      </c>
      <c r="R38" s="7">
        <v>563.62932828712189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791.1561669545323</v>
      </c>
      <c r="D40" s="6">
        <v>456.09976999999998</v>
      </c>
      <c r="E40" s="6">
        <v>681.51215000000002</v>
      </c>
      <c r="F40" s="6">
        <v>634.99157000000002</v>
      </c>
      <c r="G40" s="6">
        <v>738.40385000000003</v>
      </c>
      <c r="H40" s="6">
        <v>612.25721976630541</v>
      </c>
      <c r="I40" s="6">
        <v>739.50217999999995</v>
      </c>
      <c r="J40" s="6">
        <v>741.50365999999997</v>
      </c>
      <c r="K40" s="6">
        <v>706.39692000000002</v>
      </c>
      <c r="L40" s="6">
        <v>653.60163999999997</v>
      </c>
      <c r="M40" s="6">
        <v>630.86366676220621</v>
      </c>
      <c r="N40" s="6">
        <v>822.20408689004671</v>
      </c>
      <c r="O40" s="6">
        <v>639.12950275637183</v>
      </c>
      <c r="P40" s="6">
        <v>693.94358687984334</v>
      </c>
      <c r="Q40" s="6">
        <v>560.5470844027584</v>
      </c>
      <c r="R40" s="6">
        <v>563.62932828712189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253.94192630903856</v>
      </c>
      <c r="D42" s="7">
        <v>227.49988999999999</v>
      </c>
      <c r="E42" s="7">
        <v>214.80383</v>
      </c>
      <c r="F42" s="7">
        <v>198.89735999999999</v>
      </c>
      <c r="G42" s="7">
        <v>273.00142</v>
      </c>
      <c r="H42" s="7">
        <v>216.919718729718</v>
      </c>
      <c r="I42" s="7">
        <v>268.80079000000001</v>
      </c>
      <c r="J42" s="7">
        <v>336.50166000000002</v>
      </c>
      <c r="K42" s="7">
        <v>262.39886000000001</v>
      </c>
      <c r="L42" s="7">
        <v>279.30070000000001</v>
      </c>
      <c r="M42" s="7">
        <v>211.61746441196141</v>
      </c>
      <c r="N42" s="7">
        <v>297.31572372784399</v>
      </c>
      <c r="O42" s="7">
        <v>264.52256224174403</v>
      </c>
      <c r="P42" s="7">
        <v>300.49233381067381</v>
      </c>
      <c r="Q42" s="7">
        <v>311.07270131925247</v>
      </c>
      <c r="R42" s="7">
        <v>232.77953358277395</v>
      </c>
    </row>
    <row r="43" spans="1:18" ht="11.25" customHeight="1" x14ac:dyDescent="0.25">
      <c r="A43" s="50" t="s">
        <v>207</v>
      </c>
      <c r="B43" s="51" t="s">
        <v>206</v>
      </c>
      <c r="C43" s="7">
        <v>5377.3731515510299</v>
      </c>
      <c r="D43" s="7">
        <v>5182.6973900000003</v>
      </c>
      <c r="E43" s="7">
        <v>5254.4936600000001</v>
      </c>
      <c r="F43" s="7">
        <v>5162.1314400000001</v>
      </c>
      <c r="G43" s="7">
        <v>5191.0270600000003</v>
      </c>
      <c r="H43" s="7">
        <v>5074.4931206339088</v>
      </c>
      <c r="I43" s="7">
        <v>5620.9165899999998</v>
      </c>
      <c r="J43" s="7">
        <v>5990.22955</v>
      </c>
      <c r="K43" s="7">
        <v>6634.97109</v>
      </c>
      <c r="L43" s="7">
        <v>6787.9169899999997</v>
      </c>
      <c r="M43" s="7">
        <v>6516.8147511225861</v>
      </c>
      <c r="N43" s="7">
        <v>6646.5398177870538</v>
      </c>
      <c r="O43" s="7">
        <v>6540.287510025486</v>
      </c>
      <c r="P43" s="7">
        <v>6740.4770308171137</v>
      </c>
      <c r="Q43" s="7">
        <v>6171.1769965726216</v>
      </c>
      <c r="R43" s="7">
        <v>5620.8877011801815</v>
      </c>
    </row>
    <row r="44" spans="1:18" ht="11.25" customHeight="1" x14ac:dyDescent="0.25">
      <c r="A44" s="50" t="s">
        <v>205</v>
      </c>
      <c r="B44" s="51" t="s">
        <v>204</v>
      </c>
      <c r="C44" s="7">
        <v>1344.2298356539411</v>
      </c>
      <c r="D44" s="7">
        <v>1247.69937</v>
      </c>
      <c r="E44" s="7">
        <v>1340.42389</v>
      </c>
      <c r="F44" s="7">
        <v>1210.4839199999999</v>
      </c>
      <c r="G44" s="7">
        <v>1380.5072</v>
      </c>
      <c r="H44" s="7">
        <v>1259.1948438043094</v>
      </c>
      <c r="I44" s="7">
        <v>1215.2035900000001</v>
      </c>
      <c r="J44" s="7">
        <v>1339.40661</v>
      </c>
      <c r="K44" s="7">
        <v>1310.79429</v>
      </c>
      <c r="L44" s="7">
        <v>1371.00343</v>
      </c>
      <c r="M44" s="7">
        <v>1155.058756090571</v>
      </c>
      <c r="N44" s="7">
        <v>1236.2678229557532</v>
      </c>
      <c r="O44" s="7">
        <v>1229.5820771291176</v>
      </c>
      <c r="P44" s="7">
        <v>1270.6614862672163</v>
      </c>
      <c r="Q44" s="7">
        <v>1169.3887789151245</v>
      </c>
      <c r="R44" s="7">
        <v>1376.7096568552329</v>
      </c>
    </row>
    <row r="45" spans="1:18" ht="11.25" customHeight="1" x14ac:dyDescent="0.25">
      <c r="A45" s="50" t="s">
        <v>203</v>
      </c>
      <c r="B45" s="51" t="s">
        <v>202</v>
      </c>
      <c r="C45" s="7">
        <v>516.12406749548609</v>
      </c>
      <c r="D45" s="7">
        <v>434.49977999999999</v>
      </c>
      <c r="E45" s="7">
        <v>574.11023</v>
      </c>
      <c r="F45" s="7">
        <v>880.58830999999998</v>
      </c>
      <c r="G45" s="7">
        <v>837.70267000000001</v>
      </c>
      <c r="H45" s="7">
        <v>787.04454652958179</v>
      </c>
      <c r="I45" s="7">
        <v>780.00229999999988</v>
      </c>
      <c r="J45" s="7">
        <v>894.50441999999998</v>
      </c>
      <c r="K45" s="7">
        <v>901.49608000000001</v>
      </c>
      <c r="L45" s="7">
        <v>857.50214999999992</v>
      </c>
      <c r="M45" s="7">
        <v>888.86500429922773</v>
      </c>
      <c r="N45" s="7">
        <v>969.95433327343699</v>
      </c>
      <c r="O45" s="7">
        <v>848.1680097306139</v>
      </c>
      <c r="P45" s="7">
        <v>976.06865221421037</v>
      </c>
      <c r="Q45" s="7">
        <v>1060.3318106854172</v>
      </c>
      <c r="R45" s="7">
        <v>803.88474879903629</v>
      </c>
    </row>
    <row r="46" spans="1:18" ht="11.25" customHeight="1" x14ac:dyDescent="0.25">
      <c r="A46" s="52" t="s">
        <v>201</v>
      </c>
      <c r="B46" s="53" t="s">
        <v>200</v>
      </c>
      <c r="C46" s="6">
        <v>95.634261939558826</v>
      </c>
      <c r="D46" s="6">
        <v>52.499969999999998</v>
      </c>
      <c r="E46" s="6">
        <v>95.601699999999994</v>
      </c>
      <c r="F46" s="6">
        <v>119.79841</v>
      </c>
      <c r="G46" s="6">
        <v>114.6006</v>
      </c>
      <c r="H46" s="6">
        <v>154.48543721028534</v>
      </c>
      <c r="I46" s="6">
        <v>117.70035</v>
      </c>
      <c r="J46" s="6">
        <v>171.30085</v>
      </c>
      <c r="K46" s="6">
        <v>151.29934</v>
      </c>
      <c r="L46" s="6">
        <v>165.00040999999999</v>
      </c>
      <c r="M46" s="6">
        <v>183.91134040317235</v>
      </c>
      <c r="N46" s="6">
        <v>202.82817528091715</v>
      </c>
      <c r="O46" s="6">
        <v>159.74057754156019</v>
      </c>
      <c r="P46" s="6">
        <v>169.19860843452898</v>
      </c>
      <c r="Q46" s="6">
        <v>189.16583188332922</v>
      </c>
      <c r="R46" s="6">
        <v>129.26357846808659</v>
      </c>
    </row>
    <row r="47" spans="1:18" ht="11.25" customHeight="1" x14ac:dyDescent="0.25">
      <c r="A47" s="52" t="s">
        <v>199</v>
      </c>
      <c r="B47" s="53" t="s">
        <v>198</v>
      </c>
      <c r="C47" s="6">
        <v>71.224118157783295</v>
      </c>
      <c r="D47" s="6">
        <v>50.19997</v>
      </c>
      <c r="E47" s="6">
        <v>47.100839999999998</v>
      </c>
      <c r="F47" s="6">
        <v>250.79667000000001</v>
      </c>
      <c r="G47" s="6">
        <v>250.80131</v>
      </c>
      <c r="H47" s="6">
        <v>211.66511202188508</v>
      </c>
      <c r="I47" s="6">
        <v>263.80077999999997</v>
      </c>
      <c r="J47" s="6">
        <v>268.80133000000001</v>
      </c>
      <c r="K47" s="6">
        <v>280.89877999999999</v>
      </c>
      <c r="L47" s="6">
        <v>250.80063000000001</v>
      </c>
      <c r="M47" s="6">
        <v>255.80395528804848</v>
      </c>
      <c r="N47" s="6">
        <v>295.93041588913729</v>
      </c>
      <c r="O47" s="6">
        <v>284.89617358189781</v>
      </c>
      <c r="P47" s="6">
        <v>316.99660236350547</v>
      </c>
      <c r="Q47" s="6">
        <v>328.03074937950015</v>
      </c>
      <c r="R47" s="6">
        <v>257.81061825286849</v>
      </c>
    </row>
    <row r="48" spans="1:18" ht="11.25" customHeight="1" x14ac:dyDescent="0.25">
      <c r="A48" s="52" t="s">
        <v>197</v>
      </c>
      <c r="B48" s="53" t="s">
        <v>196</v>
      </c>
      <c r="C48" s="6">
        <v>222.62910977488201</v>
      </c>
      <c r="D48" s="6">
        <v>227.29989</v>
      </c>
      <c r="E48" s="6">
        <v>302.7054</v>
      </c>
      <c r="F48" s="6">
        <v>395.89474000000001</v>
      </c>
      <c r="G48" s="6">
        <v>327</v>
      </c>
      <c r="H48" s="6">
        <v>289.69602163320297</v>
      </c>
      <c r="I48" s="6">
        <v>257.10075999999998</v>
      </c>
      <c r="J48" s="6">
        <v>256.20125999999999</v>
      </c>
      <c r="K48" s="6">
        <v>253.3989</v>
      </c>
      <c r="L48" s="6">
        <v>221.70054999999999</v>
      </c>
      <c r="M48" s="6">
        <v>236.60074519919746</v>
      </c>
      <c r="N48" s="6">
        <v>243.12152569294042</v>
      </c>
      <c r="O48" s="6">
        <v>176.98529898070572</v>
      </c>
      <c r="P48" s="6">
        <v>243.1214900134205</v>
      </c>
      <c r="Q48" s="6">
        <v>315.77796254160222</v>
      </c>
      <c r="R48" s="6">
        <v>231.01207149728961</v>
      </c>
    </row>
    <row r="49" spans="1:18" ht="11.25" customHeight="1" x14ac:dyDescent="0.25">
      <c r="A49" s="52" t="s">
        <v>195</v>
      </c>
      <c r="B49" s="53" t="s">
        <v>194</v>
      </c>
      <c r="C49" s="6">
        <v>92.242637265378605</v>
      </c>
      <c r="D49" s="6">
        <v>64.899969999999996</v>
      </c>
      <c r="E49" s="6">
        <v>81.401449999999997</v>
      </c>
      <c r="F49" s="6">
        <v>70.899060000000006</v>
      </c>
      <c r="G49" s="6">
        <v>80.60042</v>
      </c>
      <c r="H49" s="6">
        <v>73.492840181825784</v>
      </c>
      <c r="I49" s="6">
        <v>75.400220000000004</v>
      </c>
      <c r="J49" s="6">
        <v>109.60054</v>
      </c>
      <c r="K49" s="6">
        <v>110.59952</v>
      </c>
      <c r="L49" s="6">
        <v>105.90027000000001</v>
      </c>
      <c r="M49" s="6">
        <v>100.7451991974782</v>
      </c>
      <c r="N49" s="6">
        <v>106.45374201919998</v>
      </c>
      <c r="O49" s="6">
        <v>99.240744570153126</v>
      </c>
      <c r="P49" s="6">
        <v>110.20361085783736</v>
      </c>
      <c r="Q49" s="6">
        <v>110.06012036848222</v>
      </c>
      <c r="R49" s="6">
        <v>88.492527388074635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34.393940357883267</v>
      </c>
      <c r="D51" s="6">
        <v>39.599980000000002</v>
      </c>
      <c r="E51" s="6">
        <v>47.300840000000001</v>
      </c>
      <c r="F51" s="6">
        <v>43.19943</v>
      </c>
      <c r="G51" s="6">
        <v>64.700339999999997</v>
      </c>
      <c r="H51" s="6">
        <v>57.705135482382524</v>
      </c>
      <c r="I51" s="6">
        <v>66.000190000000003</v>
      </c>
      <c r="J51" s="6">
        <v>88.600440000000006</v>
      </c>
      <c r="K51" s="6">
        <v>105.29953999999999</v>
      </c>
      <c r="L51" s="6">
        <v>114.10029</v>
      </c>
      <c r="M51" s="6">
        <v>111.80376421133121</v>
      </c>
      <c r="N51" s="6">
        <v>121.62047439124215</v>
      </c>
      <c r="O51" s="6">
        <v>127.30521505629711</v>
      </c>
      <c r="P51" s="6">
        <v>136.54834054491809</v>
      </c>
      <c r="Q51" s="6">
        <v>117.29714651250337</v>
      </c>
      <c r="R51" s="6">
        <v>97.305953192716885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5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532</v>
      </c>
      <c r="B1" s="42" t="s">
        <v>341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833.09448743670214</v>
      </c>
      <c r="D2" s="45">
        <v>833.30181999999627</v>
      </c>
      <c r="E2" s="45">
        <v>846.30337000000077</v>
      </c>
      <c r="F2" s="45">
        <v>830.29371000000106</v>
      </c>
      <c r="G2" s="45">
        <v>833.5532000000012</v>
      </c>
      <c r="H2" s="45">
        <v>821.89345252081921</v>
      </c>
      <c r="I2" s="45">
        <v>796.90000000000009</v>
      </c>
      <c r="J2" s="45">
        <v>804.90294999999753</v>
      </c>
      <c r="K2" s="45">
        <v>789.00151000000415</v>
      </c>
      <c r="L2" s="45">
        <v>679.30494000000158</v>
      </c>
      <c r="M2" s="45">
        <v>765.07117607719601</v>
      </c>
      <c r="N2" s="45">
        <v>815.44450019797887</v>
      </c>
      <c r="O2" s="45">
        <v>822.21466874595171</v>
      </c>
      <c r="P2" s="45">
        <v>809.74693233349171</v>
      </c>
      <c r="Q2" s="45">
        <v>829.23673599546964</v>
      </c>
      <c r="R2" s="45">
        <v>821.60684126435763</v>
      </c>
    </row>
    <row r="3" spans="1:18" ht="11.25" customHeight="1" x14ac:dyDescent="0.25">
      <c r="A3" s="46" t="s">
        <v>286</v>
      </c>
      <c r="B3" s="47" t="s">
        <v>285</v>
      </c>
      <c r="C3" s="5">
        <v>648.25164803668315</v>
      </c>
      <c r="D3" s="5">
        <v>647.60181999999622</v>
      </c>
      <c r="E3" s="5">
        <v>654.10337000000072</v>
      </c>
      <c r="F3" s="5">
        <v>638.09371000000101</v>
      </c>
      <c r="G3" s="5">
        <v>649.60321000000113</v>
      </c>
      <c r="H3" s="5">
        <v>644.57425886456622</v>
      </c>
      <c r="I3" s="5">
        <v>622.80000000000007</v>
      </c>
      <c r="J3" s="5">
        <v>624.80294999999751</v>
      </c>
      <c r="K3" s="5">
        <v>617.8015100000041</v>
      </c>
      <c r="L3" s="5">
        <v>527.50494000000162</v>
      </c>
      <c r="M3" s="5">
        <v>598.07012515525105</v>
      </c>
      <c r="N3" s="5">
        <v>615.07667751717281</v>
      </c>
      <c r="O3" s="5">
        <v>630.31393384377861</v>
      </c>
      <c r="P3" s="5">
        <v>630.98272180044421</v>
      </c>
      <c r="Q3" s="5">
        <v>640.48876694119338</v>
      </c>
      <c r="R3" s="5">
        <v>631.41385377988263</v>
      </c>
    </row>
    <row r="4" spans="1:18" ht="11.25" customHeight="1" x14ac:dyDescent="0.25">
      <c r="A4" s="48" t="s">
        <v>284</v>
      </c>
      <c r="B4" s="49" t="s">
        <v>283</v>
      </c>
      <c r="C4" s="4">
        <v>648.25164803668315</v>
      </c>
      <c r="D4" s="4">
        <v>647.60181999999622</v>
      </c>
      <c r="E4" s="4">
        <v>654.10337000000072</v>
      </c>
      <c r="F4" s="4">
        <v>638.09371000000101</v>
      </c>
      <c r="G4" s="4">
        <v>649.60321000000113</v>
      </c>
      <c r="H4" s="4">
        <v>644.57425886456622</v>
      </c>
      <c r="I4" s="4">
        <v>622.80000000000007</v>
      </c>
      <c r="J4" s="4">
        <v>624.80294999999751</v>
      </c>
      <c r="K4" s="4">
        <v>617.8015100000041</v>
      </c>
      <c r="L4" s="4">
        <v>527.50494000000162</v>
      </c>
      <c r="M4" s="4">
        <v>598.07012515525105</v>
      </c>
      <c r="N4" s="4">
        <v>615.07667751717281</v>
      </c>
      <c r="O4" s="4">
        <v>630.31393384377861</v>
      </c>
      <c r="P4" s="4">
        <v>630.98272180044421</v>
      </c>
      <c r="Q4" s="4">
        <v>640.48876694119338</v>
      </c>
      <c r="R4" s="4">
        <v>631.41385377988263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619.4468329034072</v>
      </c>
      <c r="D11" s="7">
        <v>618.80173999999624</v>
      </c>
      <c r="E11" s="7">
        <v>620.80320000000074</v>
      </c>
      <c r="F11" s="7">
        <v>609.28948000000105</v>
      </c>
      <c r="G11" s="7">
        <v>615.40304000000117</v>
      </c>
      <c r="H11" s="7">
        <v>608.55625084708504</v>
      </c>
      <c r="I11" s="7">
        <v>592.20000000000005</v>
      </c>
      <c r="J11" s="7">
        <v>588.80277999999748</v>
      </c>
      <c r="K11" s="7">
        <v>585.4014300000041</v>
      </c>
      <c r="L11" s="7">
        <v>502.3094800000016</v>
      </c>
      <c r="M11" s="7">
        <v>562.95977835100916</v>
      </c>
      <c r="N11" s="7">
        <v>579.96628935507886</v>
      </c>
      <c r="O11" s="7">
        <v>599.69390871351243</v>
      </c>
      <c r="P11" s="7">
        <v>597.66373864836532</v>
      </c>
      <c r="Q11" s="7">
        <v>604.47082763080709</v>
      </c>
      <c r="R11" s="7">
        <v>596.30346018567673</v>
      </c>
    </row>
    <row r="12" spans="1:18" ht="11.25" customHeight="1" x14ac:dyDescent="0.25">
      <c r="A12" s="52" t="s">
        <v>268</v>
      </c>
      <c r="B12" s="53" t="s">
        <v>267</v>
      </c>
      <c r="C12" s="6">
        <v>619.4468329034072</v>
      </c>
      <c r="D12" s="6">
        <v>618.80173999999624</v>
      </c>
      <c r="E12" s="6">
        <v>620.80320000000074</v>
      </c>
      <c r="F12" s="6">
        <v>609.28948000000105</v>
      </c>
      <c r="G12" s="6">
        <v>615.40304000000117</v>
      </c>
      <c r="H12" s="6">
        <v>608.55625084708504</v>
      </c>
      <c r="I12" s="6">
        <v>592.20000000000005</v>
      </c>
      <c r="J12" s="6">
        <v>588.80277999999748</v>
      </c>
      <c r="K12" s="6">
        <v>585.4014300000041</v>
      </c>
      <c r="L12" s="6">
        <v>502.3094800000016</v>
      </c>
      <c r="M12" s="6">
        <v>562.95977835100916</v>
      </c>
      <c r="N12" s="6">
        <v>579.96628935507886</v>
      </c>
      <c r="O12" s="6">
        <v>599.69390871351243</v>
      </c>
      <c r="P12" s="6">
        <v>597.66373864836532</v>
      </c>
      <c r="Q12" s="6">
        <v>604.47082763080709</v>
      </c>
      <c r="R12" s="6">
        <v>596.30346018567673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28.804815133276001</v>
      </c>
      <c r="D14" s="7">
        <v>28.800080000000001</v>
      </c>
      <c r="E14" s="7">
        <v>33.300170000000001</v>
      </c>
      <c r="F14" s="7">
        <v>28.80423</v>
      </c>
      <c r="G14" s="7">
        <v>34.20017</v>
      </c>
      <c r="H14" s="7">
        <v>36.018008017481236</v>
      </c>
      <c r="I14" s="7">
        <v>30.6</v>
      </c>
      <c r="J14" s="7">
        <v>36.000169999999997</v>
      </c>
      <c r="K14" s="7">
        <v>32.400080000000003</v>
      </c>
      <c r="L14" s="7">
        <v>25.195460000000001</v>
      </c>
      <c r="M14" s="7">
        <v>35.1103468042419</v>
      </c>
      <c r="N14" s="7">
        <v>35.110388162093955</v>
      </c>
      <c r="O14" s="7">
        <v>30.620025130266178</v>
      </c>
      <c r="P14" s="7">
        <v>33.318983152078893</v>
      </c>
      <c r="Q14" s="7">
        <v>36.017939310386325</v>
      </c>
      <c r="R14" s="7">
        <v>35.110393594205931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184.84283940001899</v>
      </c>
      <c r="D52" s="5">
        <v>185.7</v>
      </c>
      <c r="E52" s="5">
        <v>192.2</v>
      </c>
      <c r="F52" s="5">
        <v>192.2</v>
      </c>
      <c r="G52" s="5">
        <v>183.94999000000001</v>
      </c>
      <c r="H52" s="5">
        <v>177.31919365625299</v>
      </c>
      <c r="I52" s="5">
        <v>174.1</v>
      </c>
      <c r="J52" s="5">
        <v>180.1</v>
      </c>
      <c r="K52" s="5">
        <v>171.2</v>
      </c>
      <c r="L52" s="5">
        <v>151.80000000000001</v>
      </c>
      <c r="M52" s="5">
        <v>167.00105092194499</v>
      </c>
      <c r="N52" s="5">
        <v>200.367822680806</v>
      </c>
      <c r="O52" s="5">
        <v>191.90073490217307</v>
      </c>
      <c r="P52" s="5">
        <v>178.7642105330475</v>
      </c>
      <c r="Q52" s="5">
        <v>188.7479690542763</v>
      </c>
      <c r="R52" s="5">
        <v>190.192987484475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184.84283940001899</v>
      </c>
      <c r="D54" s="4">
        <v>185.7</v>
      </c>
      <c r="E54" s="4">
        <v>192.2</v>
      </c>
      <c r="F54" s="4">
        <v>192.2</v>
      </c>
      <c r="G54" s="4">
        <v>183.94999000000001</v>
      </c>
      <c r="H54" s="4">
        <v>177.31919365625299</v>
      </c>
      <c r="I54" s="4">
        <v>174.1</v>
      </c>
      <c r="J54" s="4">
        <v>180.1</v>
      </c>
      <c r="K54" s="4">
        <v>171.2</v>
      </c>
      <c r="L54" s="4">
        <v>151.80000000000001</v>
      </c>
      <c r="M54" s="4">
        <v>167.00105092194499</v>
      </c>
      <c r="N54" s="4">
        <v>200.367822680806</v>
      </c>
      <c r="O54" s="4">
        <v>191.90073490217307</v>
      </c>
      <c r="P54" s="4">
        <v>178.7642105330475</v>
      </c>
      <c r="Q54" s="4">
        <v>188.7479690542763</v>
      </c>
      <c r="R54" s="4">
        <v>190.192987484475</v>
      </c>
    </row>
    <row r="55" spans="1:18" ht="11.25" customHeight="1" x14ac:dyDescent="0.25">
      <c r="A55" s="50" t="s">
        <v>183</v>
      </c>
      <c r="B55" s="51" t="s">
        <v>182</v>
      </c>
      <c r="C55" s="7">
        <v>184.84283940001899</v>
      </c>
      <c r="D55" s="7">
        <v>185.7</v>
      </c>
      <c r="E55" s="7">
        <v>192.2</v>
      </c>
      <c r="F55" s="7">
        <v>192.2</v>
      </c>
      <c r="G55" s="7">
        <v>183.94999000000001</v>
      </c>
      <c r="H55" s="7">
        <v>177.31919365625299</v>
      </c>
      <c r="I55" s="7">
        <v>174.1</v>
      </c>
      <c r="J55" s="7">
        <v>180.1</v>
      </c>
      <c r="K55" s="7">
        <v>171.2</v>
      </c>
      <c r="L55" s="7">
        <v>151.80000000000001</v>
      </c>
      <c r="M55" s="7">
        <v>167.00105092194499</v>
      </c>
      <c r="N55" s="7">
        <v>200.367822680806</v>
      </c>
      <c r="O55" s="7">
        <v>191.90073490217307</v>
      </c>
      <c r="P55" s="7">
        <v>178.7642105330475</v>
      </c>
      <c r="Q55" s="7">
        <v>188.7479690542763</v>
      </c>
      <c r="R55" s="7">
        <v>190.192987484475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6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533</v>
      </c>
      <c r="B1" s="42" t="s">
        <v>342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406.0141396770801</v>
      </c>
      <c r="D2" s="45">
        <v>378.94998999999996</v>
      </c>
      <c r="E2" s="45">
        <v>393.44993999999997</v>
      </c>
      <c r="F2" s="45">
        <v>417.8</v>
      </c>
      <c r="G2" s="45">
        <v>425.74995999999999</v>
      </c>
      <c r="H2" s="45">
        <v>430.23311359510819</v>
      </c>
      <c r="I2" s="45">
        <v>444.1</v>
      </c>
      <c r="J2" s="45">
        <v>437.6</v>
      </c>
      <c r="K2" s="45">
        <v>426.04995000000002</v>
      </c>
      <c r="L2" s="45">
        <v>270.94999000000001</v>
      </c>
      <c r="M2" s="45">
        <v>351.41396770803442</v>
      </c>
      <c r="N2" s="45">
        <v>348.7150090761445</v>
      </c>
      <c r="O2" s="45">
        <v>304.1941339447788</v>
      </c>
      <c r="P2" s="45">
        <v>322.84799847138675</v>
      </c>
      <c r="Q2" s="45">
        <v>343.10213050539755</v>
      </c>
      <c r="R2" s="45">
        <v>359.98853539696148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406.0141396770801</v>
      </c>
      <c r="D52" s="5">
        <v>378.94998999999996</v>
      </c>
      <c r="E52" s="5">
        <v>393.44993999999997</v>
      </c>
      <c r="F52" s="5">
        <v>417.8</v>
      </c>
      <c r="G52" s="5">
        <v>425.74995999999999</v>
      </c>
      <c r="H52" s="5">
        <v>430.23311359510819</v>
      </c>
      <c r="I52" s="5">
        <v>444.1</v>
      </c>
      <c r="J52" s="5">
        <v>437.6</v>
      </c>
      <c r="K52" s="5">
        <v>426.04995000000002</v>
      </c>
      <c r="L52" s="5">
        <v>270.94999000000001</v>
      </c>
      <c r="M52" s="5">
        <v>351.41396770803442</v>
      </c>
      <c r="N52" s="5">
        <v>348.7150090761445</v>
      </c>
      <c r="O52" s="5">
        <v>304.1941339447788</v>
      </c>
      <c r="P52" s="5">
        <v>322.84799847138675</v>
      </c>
      <c r="Q52" s="5">
        <v>343.10213050539755</v>
      </c>
      <c r="R52" s="5">
        <v>359.98853539696148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406.0141396770801</v>
      </c>
      <c r="D54" s="4">
        <v>378.94998999999996</v>
      </c>
      <c r="E54" s="4">
        <v>393.44993999999997</v>
      </c>
      <c r="F54" s="4">
        <v>417.8</v>
      </c>
      <c r="G54" s="4">
        <v>425.74995999999999</v>
      </c>
      <c r="H54" s="4">
        <v>430.23311359510819</v>
      </c>
      <c r="I54" s="4">
        <v>444.1</v>
      </c>
      <c r="J54" s="4">
        <v>437.6</v>
      </c>
      <c r="K54" s="4">
        <v>426.04995000000002</v>
      </c>
      <c r="L54" s="4">
        <v>270.94999000000001</v>
      </c>
      <c r="M54" s="4">
        <v>351.41396770803442</v>
      </c>
      <c r="N54" s="4">
        <v>348.7150090761445</v>
      </c>
      <c r="O54" s="4">
        <v>304.1941339447788</v>
      </c>
      <c r="P54" s="4">
        <v>322.84799847138675</v>
      </c>
      <c r="Q54" s="4">
        <v>343.10213050539755</v>
      </c>
      <c r="R54" s="4">
        <v>359.98853539696148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354.90111779879601</v>
      </c>
      <c r="D56" s="7">
        <v>332.04998999999998</v>
      </c>
      <c r="E56" s="7">
        <v>345.2</v>
      </c>
      <c r="F56" s="7">
        <v>369.6</v>
      </c>
      <c r="G56" s="7">
        <v>375.3</v>
      </c>
      <c r="H56" s="7">
        <v>384.47023980128</v>
      </c>
      <c r="I56" s="7">
        <v>396</v>
      </c>
      <c r="J56" s="7">
        <v>389.3</v>
      </c>
      <c r="K56" s="7">
        <v>380.5</v>
      </c>
      <c r="L56" s="7">
        <v>246.44999000000001</v>
      </c>
      <c r="M56" s="7">
        <v>303.66867297219801</v>
      </c>
      <c r="N56" s="7">
        <v>303.740326741187</v>
      </c>
      <c r="O56" s="7">
        <v>262.01394860036299</v>
      </c>
      <c r="P56" s="7">
        <v>244.79315945352101</v>
      </c>
      <c r="Q56" s="7">
        <v>259.88822012037798</v>
      </c>
      <c r="R56" s="7">
        <v>273.14416738320398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51.113021878284101</v>
      </c>
      <c r="D58" s="7">
        <v>46.9</v>
      </c>
      <c r="E58" s="7">
        <v>48.249940000000002</v>
      </c>
      <c r="F58" s="7">
        <v>48.2</v>
      </c>
      <c r="G58" s="7">
        <v>50.449960000000004</v>
      </c>
      <c r="H58" s="7">
        <v>45.762873793828199</v>
      </c>
      <c r="I58" s="7">
        <v>48.1</v>
      </c>
      <c r="J58" s="7">
        <v>48.3</v>
      </c>
      <c r="K58" s="7">
        <v>45.549950000000003</v>
      </c>
      <c r="L58" s="7">
        <v>24.5</v>
      </c>
      <c r="M58" s="7">
        <v>47.745294735836403</v>
      </c>
      <c r="N58" s="7">
        <v>44.9746823349575</v>
      </c>
      <c r="O58" s="7">
        <v>42.180185344415797</v>
      </c>
      <c r="P58" s="7">
        <v>78.054839017865703</v>
      </c>
      <c r="Q58" s="7">
        <v>83.213910385019602</v>
      </c>
      <c r="R58" s="7">
        <v>86.844368013757503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7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534</v>
      </c>
      <c r="B1" s="42" t="s">
        <v>343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8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535</v>
      </c>
      <c r="B1" s="42" t="s">
        <v>344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9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536</v>
      </c>
      <c r="B1" s="42" t="s">
        <v>345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15.8</v>
      </c>
      <c r="L2" s="45">
        <v>20.09638</v>
      </c>
      <c r="M2" s="45">
        <v>11.942294831374801</v>
      </c>
      <c r="N2" s="45">
        <v>21.973822489729599</v>
      </c>
      <c r="O2" s="45">
        <v>13.375370211139799</v>
      </c>
      <c r="P2" s="45">
        <v>8.5984522785898498</v>
      </c>
      <c r="Q2" s="45">
        <v>4.2992261392949302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15.8</v>
      </c>
      <c r="L3" s="5">
        <v>20.09638</v>
      </c>
      <c r="M3" s="5">
        <v>11.942294831374801</v>
      </c>
      <c r="N3" s="5">
        <v>21.973822489729599</v>
      </c>
      <c r="O3" s="5">
        <v>13.375370211139799</v>
      </c>
      <c r="P3" s="5">
        <v>8.5984522785898498</v>
      </c>
      <c r="Q3" s="5">
        <v>4.2992261392949302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15.8</v>
      </c>
      <c r="L15" s="4">
        <v>20.09638</v>
      </c>
      <c r="M15" s="4">
        <v>11.942294831374801</v>
      </c>
      <c r="N15" s="4">
        <v>21.973822489729599</v>
      </c>
      <c r="O15" s="4">
        <v>13.375370211139799</v>
      </c>
      <c r="P15" s="4">
        <v>8.5984522785898498</v>
      </c>
      <c r="Q15" s="4">
        <v>4.2992261392949302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15.8</v>
      </c>
      <c r="L19" s="7">
        <v>20.09638</v>
      </c>
      <c r="M19" s="7">
        <v>11.942294831374801</v>
      </c>
      <c r="N19" s="7">
        <v>21.973822489729599</v>
      </c>
      <c r="O19" s="7">
        <v>13.375370211139799</v>
      </c>
      <c r="P19" s="7">
        <v>8.5984522785898498</v>
      </c>
      <c r="Q19" s="7">
        <v>4.2992261392949302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0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537</v>
      </c>
      <c r="B1" s="42" t="s">
        <v>346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1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348</v>
      </c>
      <c r="B1" s="42" t="s">
        <v>347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-27.443393522499179</v>
      </c>
      <c r="D2" s="45">
        <v>-28.900000000000091</v>
      </c>
      <c r="E2" s="45">
        <v>-32.200000000000045</v>
      </c>
      <c r="F2" s="45">
        <v>-33.700000000000188</v>
      </c>
      <c r="G2" s="45">
        <v>-27.199999999999903</v>
      </c>
      <c r="H2" s="45">
        <v>-40.126110633418563</v>
      </c>
      <c r="I2" s="45">
        <v>-43.499999999999858</v>
      </c>
      <c r="J2" s="45">
        <v>-40.699999999999648</v>
      </c>
      <c r="K2" s="45">
        <v>-47.19999999999996</v>
      </c>
      <c r="L2" s="45">
        <v>-35.099999999999454</v>
      </c>
      <c r="M2" s="45">
        <v>-32.029234737745981</v>
      </c>
      <c r="N2" s="45">
        <v>-34.417693704021985</v>
      </c>
      <c r="O2" s="45">
        <v>-27.706124008789203</v>
      </c>
      <c r="P2" s="45">
        <v>-60.260819719116597</v>
      </c>
      <c r="Q2" s="45">
        <v>-20.803477596254424</v>
      </c>
      <c r="R2" s="45">
        <v>-3.0094582975088429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-27.443393522499179</v>
      </c>
      <c r="D21" s="5">
        <v>-28.900000000000091</v>
      </c>
      <c r="E21" s="5">
        <v>-32.200000000000045</v>
      </c>
      <c r="F21" s="5">
        <v>-33.700000000000074</v>
      </c>
      <c r="G21" s="5">
        <v>-27.199999999999903</v>
      </c>
      <c r="H21" s="5">
        <v>-40.126110633418563</v>
      </c>
      <c r="I21" s="5">
        <v>-43.499999999999972</v>
      </c>
      <c r="J21" s="5">
        <v>-40.699999999999648</v>
      </c>
      <c r="K21" s="5">
        <v>-47.199999999999733</v>
      </c>
      <c r="L21" s="5">
        <v>-35.099999999999454</v>
      </c>
      <c r="M21" s="5">
        <v>-32.029234737745981</v>
      </c>
      <c r="N21" s="5">
        <v>-34.417693704022213</v>
      </c>
      <c r="O21" s="5">
        <v>-27.70612400878943</v>
      </c>
      <c r="P21" s="5">
        <v>-60.260819719116824</v>
      </c>
      <c r="Q21" s="5">
        <v>-20.803477596254879</v>
      </c>
      <c r="R21" s="5">
        <v>-3.0094582975088429</v>
      </c>
    </row>
    <row r="22" spans="1:18" ht="11.25" customHeight="1" x14ac:dyDescent="0.25">
      <c r="A22" s="48" t="s">
        <v>249</v>
      </c>
      <c r="B22" s="49" t="s">
        <v>248</v>
      </c>
      <c r="C22" s="4">
        <v>1252.6392854215053</v>
      </c>
      <c r="D22" s="4">
        <v>965.29759999999987</v>
      </c>
      <c r="E22" s="4">
        <v>1056.69714</v>
      </c>
      <c r="F22" s="4">
        <v>1137.94769</v>
      </c>
      <c r="G22" s="4">
        <v>1304.45072</v>
      </c>
      <c r="H22" s="4">
        <v>1812.9597783510076</v>
      </c>
      <c r="I22" s="4">
        <v>1965.2033899999999</v>
      </c>
      <c r="J22" s="4">
        <v>2302.2504100000001</v>
      </c>
      <c r="K22" s="4">
        <v>2805.5994000000001</v>
      </c>
      <c r="L22" s="4">
        <v>2909.3</v>
      </c>
      <c r="M22" s="4">
        <v>2786.4239992356902</v>
      </c>
      <c r="N22" s="4">
        <v>2963.0624133458464</v>
      </c>
      <c r="O22" s="4">
        <v>2789.4812267125239</v>
      </c>
      <c r="P22" s="4">
        <v>2266.6953281742622</v>
      </c>
      <c r="Q22" s="4">
        <v>1981.4655584217078</v>
      </c>
      <c r="R22" s="4">
        <v>1730.72513614216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1252.6392854215053</v>
      </c>
      <c r="D26" s="7">
        <v>965.29759999999987</v>
      </c>
      <c r="E26" s="7">
        <v>1056.69714</v>
      </c>
      <c r="F26" s="7">
        <v>1137.94769</v>
      </c>
      <c r="G26" s="7">
        <v>1304.45072</v>
      </c>
      <c r="H26" s="7">
        <v>1812.9597783510076</v>
      </c>
      <c r="I26" s="7">
        <v>1965.2033899999999</v>
      </c>
      <c r="J26" s="7">
        <v>2302.2504100000001</v>
      </c>
      <c r="K26" s="7">
        <v>2805.5994000000001</v>
      </c>
      <c r="L26" s="7">
        <v>2909.3</v>
      </c>
      <c r="M26" s="7">
        <v>2786.4239992356902</v>
      </c>
      <c r="N26" s="7">
        <v>2963.0624133458464</v>
      </c>
      <c r="O26" s="7">
        <v>2789.4812267125239</v>
      </c>
      <c r="P26" s="7">
        <v>2266.6953281742622</v>
      </c>
      <c r="Q26" s="7">
        <v>1981.4655584217078</v>
      </c>
      <c r="R26" s="7">
        <v>1730.72513614216</v>
      </c>
    </row>
    <row r="27" spans="1:18" ht="11.25" customHeight="1" x14ac:dyDescent="0.25">
      <c r="A27" s="52" t="s">
        <v>239</v>
      </c>
      <c r="B27" s="53" t="s">
        <v>238</v>
      </c>
      <c r="C27" s="6">
        <v>1252.6392854215053</v>
      </c>
      <c r="D27" s="6">
        <v>965.29759999999987</v>
      </c>
      <c r="E27" s="6">
        <v>1056.69714</v>
      </c>
      <c r="F27" s="6">
        <v>1137.94769</v>
      </c>
      <c r="G27" s="6">
        <v>1304.45072</v>
      </c>
      <c r="H27" s="6">
        <v>1812.9597783510076</v>
      </c>
      <c r="I27" s="6">
        <v>1965.2033899999999</v>
      </c>
      <c r="J27" s="6">
        <v>2302.2504100000001</v>
      </c>
      <c r="K27" s="6">
        <v>2805.5994000000001</v>
      </c>
      <c r="L27" s="6">
        <v>2909.3</v>
      </c>
      <c r="M27" s="6">
        <v>2786.4239992356902</v>
      </c>
      <c r="N27" s="6">
        <v>2963.0624133458464</v>
      </c>
      <c r="O27" s="6">
        <v>2789.4812267125239</v>
      </c>
      <c r="P27" s="6">
        <v>2266.6953281742622</v>
      </c>
      <c r="Q27" s="6">
        <v>1981.4655584217078</v>
      </c>
      <c r="R27" s="6">
        <v>1730.72513614216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-1280.0826789440046</v>
      </c>
      <c r="D30" s="4">
        <v>-994.19759999999997</v>
      </c>
      <c r="E30" s="4">
        <v>-1088.89714</v>
      </c>
      <c r="F30" s="4">
        <v>-1171.64769</v>
      </c>
      <c r="G30" s="4">
        <v>-1331.6507200000001</v>
      </c>
      <c r="H30" s="4">
        <v>-1853.0858889844262</v>
      </c>
      <c r="I30" s="4">
        <v>-2008.7033899999999</v>
      </c>
      <c r="J30" s="4">
        <v>-2342.9504099999999</v>
      </c>
      <c r="K30" s="4">
        <v>-2852.7993999999999</v>
      </c>
      <c r="L30" s="4">
        <v>-2944.3999999999996</v>
      </c>
      <c r="M30" s="4">
        <v>-2818.453233973436</v>
      </c>
      <c r="N30" s="4">
        <v>-2997.4801070498684</v>
      </c>
      <c r="O30" s="4">
        <v>-2817.1873507213136</v>
      </c>
      <c r="P30" s="4">
        <v>-2326.9561478933788</v>
      </c>
      <c r="Q30" s="4">
        <v>-2002.2690360179627</v>
      </c>
      <c r="R30" s="4">
        <v>-1733.7345944396689</v>
      </c>
    </row>
    <row r="31" spans="1:18" ht="11.25" customHeight="1" x14ac:dyDescent="0.25">
      <c r="A31" s="50" t="s">
        <v>231</v>
      </c>
      <c r="B31" s="51" t="s">
        <v>230</v>
      </c>
      <c r="C31" s="7">
        <v>-35.4686156491831</v>
      </c>
      <c r="D31" s="7">
        <v>-36.79607</v>
      </c>
      <c r="E31" s="7">
        <v>-65.694379999999995</v>
      </c>
      <c r="F31" s="7">
        <v>-64.394120000000001</v>
      </c>
      <c r="G31" s="7">
        <v>-64.400000000000006</v>
      </c>
      <c r="H31" s="7">
        <v>-70.937231298366299</v>
      </c>
      <c r="I31" s="7">
        <v>-77.506699999999995</v>
      </c>
      <c r="J31" s="7">
        <v>-78.8</v>
      </c>
      <c r="K31" s="7">
        <v>-81.400000000000006</v>
      </c>
      <c r="L31" s="7">
        <v>-81.400000000000006</v>
      </c>
      <c r="M31" s="7">
        <v>-68.309926435463794</v>
      </c>
      <c r="N31" s="7">
        <v>-68.309926435463794</v>
      </c>
      <c r="O31" s="7">
        <v>-78.819145887073702</v>
      </c>
      <c r="P31" s="7">
        <v>-82.760103181427297</v>
      </c>
      <c r="Q31" s="7">
        <v>-84.0737556128786</v>
      </c>
      <c r="R31" s="7">
        <v>-80.132798318524905</v>
      </c>
    </row>
    <row r="32" spans="1:18" ht="11.25" customHeight="1" x14ac:dyDescent="0.25">
      <c r="A32" s="52" t="s">
        <v>229</v>
      </c>
      <c r="B32" s="53" t="s">
        <v>228</v>
      </c>
      <c r="C32" s="6">
        <v>-35.4686156491831</v>
      </c>
      <c r="D32" s="6">
        <v>-36.79607</v>
      </c>
      <c r="E32" s="6">
        <v>-65.694379999999995</v>
      </c>
      <c r="F32" s="6">
        <v>-64.394120000000001</v>
      </c>
      <c r="G32" s="6">
        <v>-64.400000000000006</v>
      </c>
      <c r="H32" s="6">
        <v>-70.937231298366299</v>
      </c>
      <c r="I32" s="6">
        <v>-77.506699999999995</v>
      </c>
      <c r="J32" s="6">
        <v>-78.8</v>
      </c>
      <c r="K32" s="6">
        <v>-81.400000000000006</v>
      </c>
      <c r="L32" s="6">
        <v>-81.400000000000006</v>
      </c>
      <c r="M32" s="6">
        <v>-68.309926435463794</v>
      </c>
      <c r="N32" s="6">
        <v>-68.309926435463794</v>
      </c>
      <c r="O32" s="6">
        <v>-78.819145887073702</v>
      </c>
      <c r="P32" s="6">
        <v>-82.760103181427297</v>
      </c>
      <c r="Q32" s="6">
        <v>-84.0737556128786</v>
      </c>
      <c r="R32" s="6">
        <v>-80.132798318524905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-176.55319815535069</v>
      </c>
      <c r="D34" s="7">
        <v>-165.51755</v>
      </c>
      <c r="E34" s="7">
        <v>-141.20038</v>
      </c>
      <c r="F34" s="7">
        <v>-153.39357000000001</v>
      </c>
      <c r="G34" s="7">
        <v>-156.69390999999999</v>
      </c>
      <c r="H34" s="7">
        <v>-220.69360848380632</v>
      </c>
      <c r="I34" s="7">
        <v>-169.89971</v>
      </c>
      <c r="J34" s="7">
        <v>-153.39663999999999</v>
      </c>
      <c r="K34" s="7">
        <v>-135.70487</v>
      </c>
      <c r="L34" s="7">
        <v>-115.9</v>
      </c>
      <c r="M34" s="7">
        <v>-148.9681857265692</v>
      </c>
      <c r="N34" s="7">
        <v>-116.96330969576125</v>
      </c>
      <c r="O34" s="7">
        <v>-123.57886691506582</v>
      </c>
      <c r="P34" s="7">
        <v>-96.207127161555306</v>
      </c>
      <c r="Q34" s="7">
        <v>-82.927295309066693</v>
      </c>
      <c r="R34" s="7">
        <v>-97.305818286041927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-24.69904</v>
      </c>
      <c r="H35" s="7">
        <v>-36.973344797936441</v>
      </c>
      <c r="I35" s="7">
        <v>-15.39997</v>
      </c>
      <c r="J35" s="7">
        <v>-18.499590000000001</v>
      </c>
      <c r="K35" s="7">
        <v>-47.201689999999999</v>
      </c>
      <c r="L35" s="7">
        <v>-13.4</v>
      </c>
      <c r="M35" s="7">
        <v>-4.1081494219929304</v>
      </c>
      <c r="N35" s="7">
        <v>-4.1081660746724316</v>
      </c>
      <c r="O35" s="7">
        <v>-11.297410910480584</v>
      </c>
      <c r="P35" s="7">
        <v>-4.108149421992926</v>
      </c>
      <c r="Q35" s="7">
        <v>0</v>
      </c>
      <c r="R35" s="7">
        <v>-4.1081494219929349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-24.69904</v>
      </c>
      <c r="H36" s="6">
        <v>-36.973344797936441</v>
      </c>
      <c r="I36" s="6">
        <v>-15.39997</v>
      </c>
      <c r="J36" s="6">
        <v>-18.499590000000001</v>
      </c>
      <c r="K36" s="6">
        <v>-47.201689999999999</v>
      </c>
      <c r="L36" s="6">
        <v>-13.4</v>
      </c>
      <c r="M36" s="6">
        <v>-4.1081494219929304</v>
      </c>
      <c r="N36" s="6">
        <v>-4.1081660746724316</v>
      </c>
      <c r="O36" s="6">
        <v>-11.297410910480584</v>
      </c>
      <c r="P36" s="6">
        <v>-4.108149421992926</v>
      </c>
      <c r="Q36" s="6">
        <v>0</v>
      </c>
      <c r="R36" s="6">
        <v>-4.1081494219929349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-239.29741508637136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-434.61559</v>
      </c>
      <c r="L38" s="7">
        <v>-725.1</v>
      </c>
      <c r="M38" s="7">
        <v>-554.098595586128</v>
      </c>
      <c r="N38" s="7">
        <v>-617.94460862747121</v>
      </c>
      <c r="O38" s="7">
        <v>-6.186108722652131</v>
      </c>
      <c r="P38" s="7">
        <v>-175.07404222795483</v>
      </c>
      <c r="Q38" s="7">
        <v>-154.48552593866421</v>
      </c>
      <c r="R38" s="7">
        <v>-51.495175312888151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-239.29741508637136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-434.61559</v>
      </c>
      <c r="L41" s="6">
        <v>-725.1</v>
      </c>
      <c r="M41" s="6">
        <v>-554.098595586128</v>
      </c>
      <c r="N41" s="6">
        <v>-617.94460862747121</v>
      </c>
      <c r="O41" s="6">
        <v>-6.186108722652131</v>
      </c>
      <c r="P41" s="6">
        <v>-175.07404222795483</v>
      </c>
      <c r="Q41" s="6">
        <v>-154.48552593866421</v>
      </c>
      <c r="R41" s="6">
        <v>-51.495175312888151</v>
      </c>
    </row>
    <row r="42" spans="1:18" ht="11.25" customHeight="1" x14ac:dyDescent="0.25">
      <c r="A42" s="55" t="s">
        <v>209</v>
      </c>
      <c r="B42" s="51" t="s">
        <v>208</v>
      </c>
      <c r="C42" s="7">
        <v>-68.786960320266459</v>
      </c>
      <c r="D42" s="7">
        <v>-77.208190000000002</v>
      </c>
      <c r="E42" s="7">
        <v>-74.100200000000001</v>
      </c>
      <c r="F42" s="7">
        <v>-77.196759999999998</v>
      </c>
      <c r="G42" s="7">
        <v>-79.396910000000005</v>
      </c>
      <c r="H42" s="7">
        <v>-75.117034489347617</v>
      </c>
      <c r="I42" s="7">
        <v>-124.89979</v>
      </c>
      <c r="J42" s="7">
        <v>-127.99719999999999</v>
      </c>
      <c r="K42" s="7">
        <v>-253.90911</v>
      </c>
      <c r="L42" s="7">
        <v>-158.69999999999999</v>
      </c>
      <c r="M42" s="7">
        <v>-198.91086271137831</v>
      </c>
      <c r="N42" s="7">
        <v>-207.39073271151608</v>
      </c>
      <c r="O42" s="7">
        <v>-193.6323683959107</v>
      </c>
      <c r="P42" s="7">
        <v>-105.8087322059809</v>
      </c>
      <c r="Q42" s="7">
        <v>-260.29425814464537</v>
      </c>
      <c r="R42" s="7">
        <v>-246.53673449890189</v>
      </c>
    </row>
    <row r="43" spans="1:18" ht="11.25" customHeight="1" x14ac:dyDescent="0.25">
      <c r="A43" s="50" t="s">
        <v>207</v>
      </c>
      <c r="B43" s="51" t="s">
        <v>206</v>
      </c>
      <c r="C43" s="7">
        <v>-656.79604925243348</v>
      </c>
      <c r="D43" s="7">
        <v>-679.37204999999994</v>
      </c>
      <c r="E43" s="7">
        <v>-743.90201000000002</v>
      </c>
      <c r="F43" s="7">
        <v>-813.56588999999997</v>
      </c>
      <c r="G43" s="7">
        <v>-853.56681000000003</v>
      </c>
      <c r="H43" s="7">
        <v>-1344.2724753988714</v>
      </c>
      <c r="I43" s="7">
        <v>-1572.2973</v>
      </c>
      <c r="J43" s="7">
        <v>-1854.3593900000001</v>
      </c>
      <c r="K43" s="7">
        <v>-1731.86211</v>
      </c>
      <c r="L43" s="7">
        <v>-1532.7</v>
      </c>
      <c r="M43" s="7">
        <v>-1499.1640393618</v>
      </c>
      <c r="N43" s="7">
        <v>-1681.8163138487475</v>
      </c>
      <c r="O43" s="7">
        <v>-2057.824591573517</v>
      </c>
      <c r="P43" s="7">
        <v>-1841.0241712047382</v>
      </c>
      <c r="Q43" s="7">
        <v>-912.22413298939614</v>
      </c>
      <c r="R43" s="7">
        <v>-571.05665424668052</v>
      </c>
    </row>
    <row r="44" spans="1:18" ht="11.25" customHeight="1" x14ac:dyDescent="0.25">
      <c r="A44" s="50" t="s">
        <v>205</v>
      </c>
      <c r="B44" s="51" t="s">
        <v>204</v>
      </c>
      <c r="C44" s="7">
        <v>-103.1804404803995</v>
      </c>
      <c r="D44" s="7">
        <v>-35.303739999999998</v>
      </c>
      <c r="E44" s="7">
        <v>-64.000169999999997</v>
      </c>
      <c r="F44" s="7">
        <v>-63.097349999999999</v>
      </c>
      <c r="G44" s="7">
        <v>-152.89404999999999</v>
      </c>
      <c r="H44" s="7">
        <v>-105.09219451609812</v>
      </c>
      <c r="I44" s="7">
        <v>-48.699919999999999</v>
      </c>
      <c r="J44" s="7">
        <v>-109.89758999999999</v>
      </c>
      <c r="K44" s="7">
        <v>-168.10603</v>
      </c>
      <c r="L44" s="7">
        <v>-317.2</v>
      </c>
      <c r="M44" s="7">
        <v>-344.893474730104</v>
      </c>
      <c r="N44" s="7">
        <v>-300.94704965623635</v>
      </c>
      <c r="O44" s="7">
        <v>-345.84885831661347</v>
      </c>
      <c r="P44" s="7">
        <v>-21.973822489729578</v>
      </c>
      <c r="Q44" s="7">
        <v>-508.26406802331161</v>
      </c>
      <c r="R44" s="7">
        <v>-683.09926435463865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-1267.387981274479</v>
      </c>
      <c r="D61" s="5">
        <v>-1141.5</v>
      </c>
      <c r="E61" s="5">
        <v>-932.30000000000007</v>
      </c>
      <c r="F61" s="5">
        <v>-832.90000000000009</v>
      </c>
      <c r="G61" s="5">
        <v>-1306.3</v>
      </c>
      <c r="H61" s="5">
        <v>-1200.0334384255277</v>
      </c>
      <c r="I61" s="5">
        <v>-1001.9999999999999</v>
      </c>
      <c r="J61" s="5">
        <v>-1235.5</v>
      </c>
      <c r="K61" s="5">
        <v>-1494.1000000000001</v>
      </c>
      <c r="L61" s="5">
        <v>-1115</v>
      </c>
      <c r="M61" s="5">
        <v>-1136.7631604089058</v>
      </c>
      <c r="N61" s="5">
        <v>-1111.8993025699845</v>
      </c>
      <c r="O61" s="5">
        <v>-1492.5718926148863</v>
      </c>
      <c r="P61" s="5">
        <v>-1170.9658928059634</v>
      </c>
      <c r="Q61" s="5">
        <v>-1247.7787331613636</v>
      </c>
      <c r="R61" s="5">
        <v>-1642.7581924142567</v>
      </c>
    </row>
    <row r="62" spans="1:18" ht="11.25" customHeight="1" x14ac:dyDescent="0.25">
      <c r="A62" s="48" t="s">
        <v>169</v>
      </c>
      <c r="B62" s="49" t="s">
        <v>168</v>
      </c>
      <c r="C62" s="4">
        <v>-1260.53310404127</v>
      </c>
      <c r="D62" s="4">
        <v>-1135.4000000000001</v>
      </c>
      <c r="E62" s="4">
        <v>-926.6</v>
      </c>
      <c r="F62" s="4">
        <v>-824.7</v>
      </c>
      <c r="G62" s="4">
        <v>-1295.8</v>
      </c>
      <c r="H62" s="4">
        <v>-1185.2011082449601</v>
      </c>
      <c r="I62" s="4">
        <v>-988.3</v>
      </c>
      <c r="J62" s="4">
        <v>-1219</v>
      </c>
      <c r="K62" s="4">
        <v>-1471.4</v>
      </c>
      <c r="L62" s="4">
        <v>-1090.8</v>
      </c>
      <c r="M62" s="4">
        <v>-1111.08722652145</v>
      </c>
      <c r="N62" s="4">
        <v>-1070.0773860705101</v>
      </c>
      <c r="O62" s="4">
        <v>-1449.6035158115999</v>
      </c>
      <c r="P62" s="4">
        <v>-1103.8740804433</v>
      </c>
      <c r="Q62" s="4">
        <v>-1151.92987484475</v>
      </c>
      <c r="R62" s="4">
        <v>-1441.8649087608701</v>
      </c>
    </row>
    <row r="63" spans="1:18" ht="11.25" customHeight="1" x14ac:dyDescent="0.25">
      <c r="A63" s="48" t="s">
        <v>167</v>
      </c>
      <c r="B63" s="49" t="s">
        <v>166</v>
      </c>
      <c r="C63" s="4">
        <v>-6.7115696952326402</v>
      </c>
      <c r="D63" s="4">
        <v>-6</v>
      </c>
      <c r="E63" s="4">
        <v>-5.5</v>
      </c>
      <c r="F63" s="4">
        <v>-8</v>
      </c>
      <c r="G63" s="4">
        <v>-10.3</v>
      </c>
      <c r="H63" s="4">
        <v>-14.6173688736028</v>
      </c>
      <c r="I63" s="4">
        <v>-13.4</v>
      </c>
      <c r="J63" s="4">
        <v>-16.2</v>
      </c>
      <c r="K63" s="4">
        <v>-22.4</v>
      </c>
      <c r="L63" s="4">
        <v>-23.8</v>
      </c>
      <c r="M63" s="4">
        <v>-25.269895863189099</v>
      </c>
      <c r="N63" s="4">
        <v>-41.368109295882121</v>
      </c>
      <c r="O63" s="4">
        <v>-42.466800420368614</v>
      </c>
      <c r="P63" s="4">
        <v>-66.542466800420186</v>
      </c>
      <c r="Q63" s="4">
        <v>-95.180089806056785</v>
      </c>
      <c r="R63" s="4">
        <v>-200.08120760485301</v>
      </c>
    </row>
    <row r="64" spans="1:18" ht="11.25" customHeight="1" x14ac:dyDescent="0.25">
      <c r="A64" s="48" t="s">
        <v>165</v>
      </c>
      <c r="B64" s="49" t="s">
        <v>164</v>
      </c>
      <c r="C64" s="4">
        <v>-0.1433075379765</v>
      </c>
      <c r="D64" s="4">
        <v>-0.1</v>
      </c>
      <c r="E64" s="4">
        <v>-0.2</v>
      </c>
      <c r="F64" s="4">
        <v>-0.2</v>
      </c>
      <c r="G64" s="4">
        <v>-0.2</v>
      </c>
      <c r="H64" s="4">
        <v>-0.21496130696474999</v>
      </c>
      <c r="I64" s="4">
        <v>-0.3</v>
      </c>
      <c r="J64" s="4">
        <v>-0.3</v>
      </c>
      <c r="K64" s="4">
        <v>-0.3</v>
      </c>
      <c r="L64" s="4">
        <v>-0.4</v>
      </c>
      <c r="M64" s="4">
        <v>-0.40603802426674002</v>
      </c>
      <c r="N64" s="4">
        <v>-0.45380720359223808</v>
      </c>
      <c r="O64" s="4">
        <v>-0.50157638291773776</v>
      </c>
      <c r="P64" s="4">
        <v>-0.54934556224323838</v>
      </c>
      <c r="Q64" s="4">
        <v>-0.66876851055698783</v>
      </c>
      <c r="R64" s="4">
        <v>-0.81207604853349002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-0.1433075379765</v>
      </c>
      <c r="D66" s="7">
        <v>-0.1</v>
      </c>
      <c r="E66" s="7">
        <v>-0.2</v>
      </c>
      <c r="F66" s="7">
        <v>-0.2</v>
      </c>
      <c r="G66" s="7">
        <v>-0.2</v>
      </c>
      <c r="H66" s="7">
        <v>-0.21496130696474999</v>
      </c>
      <c r="I66" s="7">
        <v>-0.3</v>
      </c>
      <c r="J66" s="7">
        <v>-0.3</v>
      </c>
      <c r="K66" s="7">
        <v>-0.3</v>
      </c>
      <c r="L66" s="7">
        <v>-0.4</v>
      </c>
      <c r="M66" s="7">
        <v>-0.40603802426674002</v>
      </c>
      <c r="N66" s="7">
        <v>-0.45380720359223808</v>
      </c>
      <c r="O66" s="7">
        <v>-0.50157638291773776</v>
      </c>
      <c r="P66" s="7">
        <v>-0.54934556224323838</v>
      </c>
      <c r="Q66" s="7">
        <v>-0.66876851055698783</v>
      </c>
      <c r="R66" s="7">
        <v>-0.81207604853349002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1267.387981274479</v>
      </c>
      <c r="D79" s="5">
        <v>1141.5</v>
      </c>
      <c r="E79" s="5">
        <v>932.30000000000007</v>
      </c>
      <c r="F79" s="5">
        <v>832.9</v>
      </c>
      <c r="G79" s="5">
        <v>1306.3</v>
      </c>
      <c r="H79" s="5">
        <v>1200.0334384255277</v>
      </c>
      <c r="I79" s="5">
        <v>1002</v>
      </c>
      <c r="J79" s="5">
        <v>1235.5</v>
      </c>
      <c r="K79" s="5">
        <v>1494.1</v>
      </c>
      <c r="L79" s="5">
        <v>1115</v>
      </c>
      <c r="M79" s="5">
        <v>1136.7631604089058</v>
      </c>
      <c r="N79" s="5">
        <v>1111.8993025699847</v>
      </c>
      <c r="O79" s="5">
        <v>1492.5718926148866</v>
      </c>
      <c r="P79" s="5">
        <v>1170.9658928059637</v>
      </c>
      <c r="Q79" s="5">
        <v>1247.778733161364</v>
      </c>
      <c r="R79" s="5">
        <v>1642.7581924142567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0" orientation="landscape"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2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350</v>
      </c>
      <c r="B1" s="42" t="s">
        <v>349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-1.1368683772161603E-13</v>
      </c>
      <c r="G2" s="45">
        <v>0</v>
      </c>
      <c r="H2" s="45">
        <v>0</v>
      </c>
      <c r="I2" s="45">
        <v>1.1368683772161603E-13</v>
      </c>
      <c r="J2" s="45">
        <v>0</v>
      </c>
      <c r="K2" s="45">
        <v>-2.2737367544323206E-13</v>
      </c>
      <c r="L2" s="45">
        <v>0</v>
      </c>
      <c r="M2" s="45">
        <v>0</v>
      </c>
      <c r="N2" s="45">
        <v>2.2737367544323206E-13</v>
      </c>
      <c r="O2" s="45">
        <v>2.2737367544323206E-13</v>
      </c>
      <c r="P2" s="45">
        <v>2.2737367544323206E-13</v>
      </c>
      <c r="Q2" s="45">
        <v>4.5474735088646412E-13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-1267.387981274479</v>
      </c>
      <c r="D61" s="5">
        <v>-1141.5</v>
      </c>
      <c r="E61" s="5">
        <v>-932.30000000000007</v>
      </c>
      <c r="F61" s="5">
        <v>-832.90000000000009</v>
      </c>
      <c r="G61" s="5">
        <v>-1306.3</v>
      </c>
      <c r="H61" s="5">
        <v>-1200.0334384255277</v>
      </c>
      <c r="I61" s="5">
        <v>-1001.9999999999999</v>
      </c>
      <c r="J61" s="5">
        <v>-1235.5</v>
      </c>
      <c r="K61" s="5">
        <v>-1494.1000000000001</v>
      </c>
      <c r="L61" s="5">
        <v>-1115</v>
      </c>
      <c r="M61" s="5">
        <v>-1136.7631604089058</v>
      </c>
      <c r="N61" s="5">
        <v>-1111.8993025699845</v>
      </c>
      <c r="O61" s="5">
        <v>-1492.5718926148863</v>
      </c>
      <c r="P61" s="5">
        <v>-1170.9658928059634</v>
      </c>
      <c r="Q61" s="5">
        <v>-1247.7787331613636</v>
      </c>
      <c r="R61" s="5">
        <v>-1642.7581924142567</v>
      </c>
    </row>
    <row r="62" spans="1:18" ht="11.25" customHeight="1" x14ac:dyDescent="0.25">
      <c r="A62" s="48" t="s">
        <v>169</v>
      </c>
      <c r="B62" s="49" t="s">
        <v>168</v>
      </c>
      <c r="C62" s="4">
        <v>-1260.53310404127</v>
      </c>
      <c r="D62" s="4">
        <v>-1135.4000000000001</v>
      </c>
      <c r="E62" s="4">
        <v>-926.6</v>
      </c>
      <c r="F62" s="4">
        <v>-824.7</v>
      </c>
      <c r="G62" s="4">
        <v>-1295.8</v>
      </c>
      <c r="H62" s="4">
        <v>-1185.2011082449601</v>
      </c>
      <c r="I62" s="4">
        <v>-988.3</v>
      </c>
      <c r="J62" s="4">
        <v>-1219</v>
      </c>
      <c r="K62" s="4">
        <v>-1471.4</v>
      </c>
      <c r="L62" s="4">
        <v>-1090.8</v>
      </c>
      <c r="M62" s="4">
        <v>-1111.08722652145</v>
      </c>
      <c r="N62" s="4">
        <v>-1070.0773860705101</v>
      </c>
      <c r="O62" s="4">
        <v>-1449.6035158115999</v>
      </c>
      <c r="P62" s="4">
        <v>-1103.8740804433</v>
      </c>
      <c r="Q62" s="4">
        <v>-1151.92987484475</v>
      </c>
      <c r="R62" s="4">
        <v>-1441.8649087608701</v>
      </c>
    </row>
    <row r="63" spans="1:18" ht="11.25" customHeight="1" x14ac:dyDescent="0.25">
      <c r="A63" s="48" t="s">
        <v>167</v>
      </c>
      <c r="B63" s="49" t="s">
        <v>166</v>
      </c>
      <c r="C63" s="4">
        <v>-6.7115696952326402</v>
      </c>
      <c r="D63" s="4">
        <v>-6</v>
      </c>
      <c r="E63" s="4">
        <v>-5.5</v>
      </c>
      <c r="F63" s="4">
        <v>-8</v>
      </c>
      <c r="G63" s="4">
        <v>-10.3</v>
      </c>
      <c r="H63" s="4">
        <v>-14.6173688736028</v>
      </c>
      <c r="I63" s="4">
        <v>-13.4</v>
      </c>
      <c r="J63" s="4">
        <v>-16.2</v>
      </c>
      <c r="K63" s="4">
        <v>-22.4</v>
      </c>
      <c r="L63" s="4">
        <v>-23.8</v>
      </c>
      <c r="M63" s="4">
        <v>-25.269895863189099</v>
      </c>
      <c r="N63" s="4">
        <v>-41.368109295882121</v>
      </c>
      <c r="O63" s="4">
        <v>-42.466800420368614</v>
      </c>
      <c r="P63" s="4">
        <v>-66.542466800420186</v>
      </c>
      <c r="Q63" s="4">
        <v>-95.180089806056785</v>
      </c>
      <c r="R63" s="4">
        <v>-200.08120760485301</v>
      </c>
    </row>
    <row r="64" spans="1:18" ht="11.25" customHeight="1" x14ac:dyDescent="0.25">
      <c r="A64" s="48" t="s">
        <v>165</v>
      </c>
      <c r="B64" s="49" t="s">
        <v>164</v>
      </c>
      <c r="C64" s="4">
        <v>-0.1433075379765</v>
      </c>
      <c r="D64" s="4">
        <v>-0.1</v>
      </c>
      <c r="E64" s="4">
        <v>-0.2</v>
      </c>
      <c r="F64" s="4">
        <v>-0.2</v>
      </c>
      <c r="G64" s="4">
        <v>-0.2</v>
      </c>
      <c r="H64" s="4">
        <v>-0.21496130696474999</v>
      </c>
      <c r="I64" s="4">
        <v>-0.3</v>
      </c>
      <c r="J64" s="4">
        <v>-0.3</v>
      </c>
      <c r="K64" s="4">
        <v>-0.3</v>
      </c>
      <c r="L64" s="4">
        <v>-0.4</v>
      </c>
      <c r="M64" s="4">
        <v>-0.40603802426674002</v>
      </c>
      <c r="N64" s="4">
        <v>-0.45380720359223808</v>
      </c>
      <c r="O64" s="4">
        <v>-0.50157638291773776</v>
      </c>
      <c r="P64" s="4">
        <v>-0.54934556224323838</v>
      </c>
      <c r="Q64" s="4">
        <v>-0.66876851055698783</v>
      </c>
      <c r="R64" s="4">
        <v>-0.81207604853349002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-0.1433075379765</v>
      </c>
      <c r="D66" s="7">
        <v>-0.1</v>
      </c>
      <c r="E66" s="7">
        <v>-0.2</v>
      </c>
      <c r="F66" s="7">
        <v>-0.2</v>
      </c>
      <c r="G66" s="7">
        <v>-0.2</v>
      </c>
      <c r="H66" s="7">
        <v>-0.21496130696474999</v>
      </c>
      <c r="I66" s="7">
        <v>-0.3</v>
      </c>
      <c r="J66" s="7">
        <v>-0.3</v>
      </c>
      <c r="K66" s="7">
        <v>-0.3</v>
      </c>
      <c r="L66" s="7">
        <v>-0.4</v>
      </c>
      <c r="M66" s="7">
        <v>-0.40603802426674002</v>
      </c>
      <c r="N66" s="7">
        <v>-0.45380720359223808</v>
      </c>
      <c r="O66" s="7">
        <v>-0.50157638291773776</v>
      </c>
      <c r="P66" s="7">
        <v>-0.54934556224323838</v>
      </c>
      <c r="Q66" s="7">
        <v>-0.66876851055698783</v>
      </c>
      <c r="R66" s="7">
        <v>-0.81207604853349002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1267.387981274479</v>
      </c>
      <c r="D79" s="5">
        <v>1141.5</v>
      </c>
      <c r="E79" s="5">
        <v>932.30000000000007</v>
      </c>
      <c r="F79" s="5">
        <v>832.9</v>
      </c>
      <c r="G79" s="5">
        <v>1306.3</v>
      </c>
      <c r="H79" s="5">
        <v>1200.0334384255277</v>
      </c>
      <c r="I79" s="5">
        <v>1002</v>
      </c>
      <c r="J79" s="5">
        <v>1235.5</v>
      </c>
      <c r="K79" s="5">
        <v>1494.1</v>
      </c>
      <c r="L79" s="5">
        <v>1115</v>
      </c>
      <c r="M79" s="5">
        <v>1136.7631604089058</v>
      </c>
      <c r="N79" s="5">
        <v>1111.8993025699847</v>
      </c>
      <c r="O79" s="5">
        <v>1492.5718926148866</v>
      </c>
      <c r="P79" s="5">
        <v>1170.9658928059637</v>
      </c>
      <c r="Q79" s="5">
        <v>1247.778733161364</v>
      </c>
      <c r="R79" s="5">
        <v>1642.7581924142567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3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352</v>
      </c>
      <c r="B1" s="42" t="s">
        <v>351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-11.968590152946263</v>
      </c>
      <c r="D2" s="45">
        <v>-12.453180000000089</v>
      </c>
      <c r="E2" s="45">
        <v>-7.2910900000000538</v>
      </c>
      <c r="F2" s="45">
        <v>-10.518930000000069</v>
      </c>
      <c r="G2" s="45">
        <v>-2.8526999999999134</v>
      </c>
      <c r="H2" s="45">
        <v>-12.809588054347387</v>
      </c>
      <c r="I2" s="45">
        <v>-17.787209999999959</v>
      </c>
      <c r="J2" s="45">
        <v>-15.301099999999678</v>
      </c>
      <c r="K2" s="45">
        <v>-21.018659999999727</v>
      </c>
      <c r="L2" s="45">
        <v>-11.433759999999438</v>
      </c>
      <c r="M2" s="45">
        <v>-9.5777204547616748</v>
      </c>
      <c r="N2" s="45">
        <v>-12.156515443904937</v>
      </c>
      <c r="O2" s="45">
        <v>-2.424990618544598</v>
      </c>
      <c r="P2" s="45">
        <v>-34.202103157117563</v>
      </c>
      <c r="Q2" s="45">
        <v>5.6935388777496883</v>
      </c>
      <c r="R2" s="45">
        <v>22.668815167626917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-11.968590152946263</v>
      </c>
      <c r="D21" s="5">
        <v>-12.453180000000089</v>
      </c>
      <c r="E21" s="5">
        <v>-7.2910900000000538</v>
      </c>
      <c r="F21" s="5">
        <v>-10.518930000000069</v>
      </c>
      <c r="G21" s="5">
        <v>-2.8526999999999134</v>
      </c>
      <c r="H21" s="5">
        <v>-12.809588054347387</v>
      </c>
      <c r="I21" s="5">
        <v>-17.787209999999959</v>
      </c>
      <c r="J21" s="5">
        <v>-15.301099999999678</v>
      </c>
      <c r="K21" s="5">
        <v>-21.018659999999727</v>
      </c>
      <c r="L21" s="5">
        <v>-11.433759999999438</v>
      </c>
      <c r="M21" s="5">
        <v>-9.5777204547616748</v>
      </c>
      <c r="N21" s="5">
        <v>-12.156515443904937</v>
      </c>
      <c r="O21" s="5">
        <v>-2.424990618544598</v>
      </c>
      <c r="P21" s="5">
        <v>-34.202103157117563</v>
      </c>
      <c r="Q21" s="5">
        <v>5.6935388777496883</v>
      </c>
      <c r="R21" s="5">
        <v>22.668815167626917</v>
      </c>
    </row>
    <row r="22" spans="1:18" ht="11.25" customHeight="1" x14ac:dyDescent="0.25">
      <c r="A22" s="48" t="s">
        <v>249</v>
      </c>
      <c r="B22" s="49" t="s">
        <v>248</v>
      </c>
      <c r="C22" s="4">
        <v>1116.61524632387</v>
      </c>
      <c r="D22" s="4">
        <v>823.15766999999983</v>
      </c>
      <c r="E22" s="4">
        <v>870.94511</v>
      </c>
      <c r="F22" s="4">
        <v>966.31580999999994</v>
      </c>
      <c r="G22" s="4">
        <v>1120.7435800000001</v>
      </c>
      <c r="H22" s="4">
        <v>1602.8358409135685</v>
      </c>
      <c r="I22" s="4">
        <v>1783.5076799999999</v>
      </c>
      <c r="J22" s="4">
        <v>2126.6503700000003</v>
      </c>
      <c r="K22" s="4">
        <v>2622.9027100000003</v>
      </c>
      <c r="L22" s="4">
        <v>2755.0466300000003</v>
      </c>
      <c r="M22" s="4">
        <v>2628.0691697716602</v>
      </c>
      <c r="N22" s="4">
        <v>2806.7377762681872</v>
      </c>
      <c r="O22" s="4">
        <v>2623.0063491426572</v>
      </c>
      <c r="P22" s="4">
        <v>2098.1904430595582</v>
      </c>
      <c r="Q22" s="4">
        <v>1809.9152740279208</v>
      </c>
      <c r="R22" s="4">
        <v>1561.1946582936432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1116.61524632387</v>
      </c>
      <c r="D26" s="7">
        <v>823.15766999999983</v>
      </c>
      <c r="E26" s="7">
        <v>870.94511</v>
      </c>
      <c r="F26" s="7">
        <v>966.31580999999994</v>
      </c>
      <c r="G26" s="7">
        <v>1120.7435800000001</v>
      </c>
      <c r="H26" s="7">
        <v>1602.8358409135685</v>
      </c>
      <c r="I26" s="7">
        <v>1783.5076799999999</v>
      </c>
      <c r="J26" s="7">
        <v>2126.6503700000003</v>
      </c>
      <c r="K26" s="7">
        <v>2622.9027100000003</v>
      </c>
      <c r="L26" s="7">
        <v>2755.0466300000003</v>
      </c>
      <c r="M26" s="7">
        <v>2628.0691697716602</v>
      </c>
      <c r="N26" s="7">
        <v>2806.7377762681872</v>
      </c>
      <c r="O26" s="7">
        <v>2623.0063491426572</v>
      </c>
      <c r="P26" s="7">
        <v>2098.1904430595582</v>
      </c>
      <c r="Q26" s="7">
        <v>1809.9152740279208</v>
      </c>
      <c r="R26" s="7">
        <v>1561.1946582936432</v>
      </c>
    </row>
    <row r="27" spans="1:18" ht="11.25" customHeight="1" x14ac:dyDescent="0.25">
      <c r="A27" s="52" t="s">
        <v>239</v>
      </c>
      <c r="B27" s="53" t="s">
        <v>238</v>
      </c>
      <c r="C27" s="6">
        <v>1116.61524632387</v>
      </c>
      <c r="D27" s="6">
        <v>823.15766999999983</v>
      </c>
      <c r="E27" s="6">
        <v>870.94511</v>
      </c>
      <c r="F27" s="6">
        <v>966.31580999999994</v>
      </c>
      <c r="G27" s="6">
        <v>1120.7435800000001</v>
      </c>
      <c r="H27" s="6">
        <v>1602.8358409135685</v>
      </c>
      <c r="I27" s="6">
        <v>1783.5076799999999</v>
      </c>
      <c r="J27" s="6">
        <v>2126.6503700000003</v>
      </c>
      <c r="K27" s="6">
        <v>2622.9027100000003</v>
      </c>
      <c r="L27" s="6">
        <v>2755.0466300000003</v>
      </c>
      <c r="M27" s="6">
        <v>2628.0691697716602</v>
      </c>
      <c r="N27" s="6">
        <v>2806.7377762681872</v>
      </c>
      <c r="O27" s="6">
        <v>2623.0063491426572</v>
      </c>
      <c r="P27" s="6">
        <v>2098.1904430595582</v>
      </c>
      <c r="Q27" s="6">
        <v>1809.9152740279208</v>
      </c>
      <c r="R27" s="6">
        <v>1561.1946582936432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-1128.5838364768163</v>
      </c>
      <c r="D30" s="4">
        <v>-835.61084999999991</v>
      </c>
      <c r="E30" s="4">
        <v>-878.23620000000005</v>
      </c>
      <c r="F30" s="4">
        <v>-976.83474000000001</v>
      </c>
      <c r="G30" s="4">
        <v>-1123.59628</v>
      </c>
      <c r="H30" s="4">
        <v>-1615.6454289679159</v>
      </c>
      <c r="I30" s="4">
        <v>-1801.2948899999999</v>
      </c>
      <c r="J30" s="4">
        <v>-2141.95147</v>
      </c>
      <c r="K30" s="4">
        <v>-2643.92137</v>
      </c>
      <c r="L30" s="4">
        <v>-2766.4803899999997</v>
      </c>
      <c r="M30" s="4">
        <v>-2637.6468902264219</v>
      </c>
      <c r="N30" s="4">
        <v>-2818.8942917120921</v>
      </c>
      <c r="O30" s="4">
        <v>-2625.4313397612018</v>
      </c>
      <c r="P30" s="4">
        <v>-2132.3925462166758</v>
      </c>
      <c r="Q30" s="4">
        <v>-1804.2217351501711</v>
      </c>
      <c r="R30" s="4">
        <v>-1538.5258431260163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-108.14838761464112</v>
      </c>
      <c r="D34" s="7">
        <v>-84.971429999999998</v>
      </c>
      <c r="E34" s="7">
        <v>-38.594639999999998</v>
      </c>
      <c r="F34" s="7">
        <v>-69.507460000000009</v>
      </c>
      <c r="G34" s="7">
        <v>-60.697639999999993</v>
      </c>
      <c r="H34" s="7">
        <v>-108.14647893179624</v>
      </c>
      <c r="I34" s="7">
        <v>-98.198679999999996</v>
      </c>
      <c r="J34" s="7">
        <v>-89.397169999999988</v>
      </c>
      <c r="K34" s="7">
        <v>-71.703209999999999</v>
      </c>
      <c r="L34" s="7">
        <v>-83.892610000000005</v>
      </c>
      <c r="M34" s="7">
        <v>-89.376134518008996</v>
      </c>
      <c r="N34" s="7">
        <v>-59.592168666262566</v>
      </c>
      <c r="O34" s="7">
        <v>-52.965645231323208</v>
      </c>
      <c r="P34" s="7">
        <v>-30.95454673297229</v>
      </c>
      <c r="Q34" s="7">
        <v>-16.57685001306028</v>
      </c>
      <c r="R34" s="7">
        <v>-29.855737078437027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-24.69904</v>
      </c>
      <c r="H35" s="7">
        <v>-36.973344797936441</v>
      </c>
      <c r="I35" s="7">
        <v>-15.39997</v>
      </c>
      <c r="J35" s="7">
        <v>-18.499590000000001</v>
      </c>
      <c r="K35" s="7">
        <v>-47.201689999999999</v>
      </c>
      <c r="L35" s="7">
        <v>-13.4</v>
      </c>
      <c r="M35" s="7">
        <v>-4.1081494219929304</v>
      </c>
      <c r="N35" s="7">
        <v>-4.1081660746724316</v>
      </c>
      <c r="O35" s="7">
        <v>-11.297410910480584</v>
      </c>
      <c r="P35" s="7">
        <v>-4.108149421992926</v>
      </c>
      <c r="Q35" s="7">
        <v>0</v>
      </c>
      <c r="R35" s="7">
        <v>-4.1081494219929349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-24.69904</v>
      </c>
      <c r="H36" s="6">
        <v>-36.973344797936441</v>
      </c>
      <c r="I36" s="6">
        <v>-15.39997</v>
      </c>
      <c r="J36" s="6">
        <v>-18.499590000000001</v>
      </c>
      <c r="K36" s="6">
        <v>-47.201689999999999</v>
      </c>
      <c r="L36" s="6">
        <v>-13.4</v>
      </c>
      <c r="M36" s="6">
        <v>-4.1081494219929304</v>
      </c>
      <c r="N36" s="6">
        <v>-4.1081660746724316</v>
      </c>
      <c r="O36" s="6">
        <v>-11.297410910480584</v>
      </c>
      <c r="P36" s="6">
        <v>-4.108149421992926</v>
      </c>
      <c r="Q36" s="6">
        <v>0</v>
      </c>
      <c r="R36" s="6">
        <v>-4.1081494219929349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-239.29741508637136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-434.61559</v>
      </c>
      <c r="L38" s="7">
        <v>-725.1</v>
      </c>
      <c r="M38" s="7">
        <v>-554.098595586128</v>
      </c>
      <c r="N38" s="7">
        <v>-617.94460862747121</v>
      </c>
      <c r="O38" s="7">
        <v>-6.186108722652131</v>
      </c>
      <c r="P38" s="7">
        <v>-175.07404222795483</v>
      </c>
      <c r="Q38" s="7">
        <v>-154.48552593866421</v>
      </c>
      <c r="R38" s="7">
        <v>-51.495175312888151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-239.29741508637136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-434.61559</v>
      </c>
      <c r="L41" s="6">
        <v>-725.1</v>
      </c>
      <c r="M41" s="6">
        <v>-554.098595586128</v>
      </c>
      <c r="N41" s="6">
        <v>-617.94460862747121</v>
      </c>
      <c r="O41" s="6">
        <v>-6.186108722652131</v>
      </c>
      <c r="P41" s="6">
        <v>-175.07404222795483</v>
      </c>
      <c r="Q41" s="6">
        <v>-154.48552593866421</v>
      </c>
      <c r="R41" s="6">
        <v>-51.495175312888151</v>
      </c>
    </row>
    <row r="42" spans="1:18" ht="11.25" customHeight="1" x14ac:dyDescent="0.25">
      <c r="A42" s="55" t="s">
        <v>209</v>
      </c>
      <c r="B42" s="51" t="s">
        <v>208</v>
      </c>
      <c r="C42" s="7">
        <v>-21.16154404297081</v>
      </c>
      <c r="D42" s="7">
        <v>-35.963630000000002</v>
      </c>
      <c r="E42" s="7">
        <v>-31.739380000000004</v>
      </c>
      <c r="F42" s="7">
        <v>-30.66404</v>
      </c>
      <c r="G42" s="7">
        <v>-31.738740000000007</v>
      </c>
      <c r="H42" s="7">
        <v>-21.16093532321382</v>
      </c>
      <c r="I42" s="7">
        <v>-66.69901999999999</v>
      </c>
      <c r="J42" s="7">
        <v>-69.797730000000001</v>
      </c>
      <c r="K42" s="7">
        <v>-190.43274</v>
      </c>
      <c r="L42" s="7">
        <v>-94.187779999999989</v>
      </c>
      <c r="M42" s="7">
        <v>-146.00649660838801</v>
      </c>
      <c r="N42" s="7">
        <v>-154.48598483870211</v>
      </c>
      <c r="O42" s="7">
        <v>-151.30872500661536</v>
      </c>
      <c r="P42" s="7">
        <v>-59.257814139288129</v>
      </c>
      <c r="Q42" s="7">
        <v>-212.67115818573882</v>
      </c>
      <c r="R42" s="7">
        <v>-198.9108627113792</v>
      </c>
    </row>
    <row r="43" spans="1:18" ht="11.25" customHeight="1" x14ac:dyDescent="0.25">
      <c r="A43" s="50" t="s">
        <v>207</v>
      </c>
      <c r="B43" s="51" t="s">
        <v>206</v>
      </c>
      <c r="C43" s="7">
        <v>-656.79604925243348</v>
      </c>
      <c r="D43" s="7">
        <v>-679.37204999999994</v>
      </c>
      <c r="E43" s="7">
        <v>-743.90201000000002</v>
      </c>
      <c r="F43" s="7">
        <v>-813.56588999999997</v>
      </c>
      <c r="G43" s="7">
        <v>-853.56681000000003</v>
      </c>
      <c r="H43" s="7">
        <v>-1344.2724753988714</v>
      </c>
      <c r="I43" s="7">
        <v>-1572.2973</v>
      </c>
      <c r="J43" s="7">
        <v>-1854.3593900000001</v>
      </c>
      <c r="K43" s="7">
        <v>-1731.86211</v>
      </c>
      <c r="L43" s="7">
        <v>-1532.7</v>
      </c>
      <c r="M43" s="7">
        <v>-1499.1640393618</v>
      </c>
      <c r="N43" s="7">
        <v>-1681.8163138487475</v>
      </c>
      <c r="O43" s="7">
        <v>-2057.824591573517</v>
      </c>
      <c r="P43" s="7">
        <v>-1841.0241712047382</v>
      </c>
      <c r="Q43" s="7">
        <v>-912.22413298939614</v>
      </c>
      <c r="R43" s="7">
        <v>-571.05665424668052</v>
      </c>
    </row>
    <row r="44" spans="1:18" ht="11.25" customHeight="1" x14ac:dyDescent="0.25">
      <c r="A44" s="50" t="s">
        <v>205</v>
      </c>
      <c r="B44" s="51" t="s">
        <v>204</v>
      </c>
      <c r="C44" s="7">
        <v>-103.1804404803995</v>
      </c>
      <c r="D44" s="7">
        <v>-35.303739999999998</v>
      </c>
      <c r="E44" s="7">
        <v>-64.000169999999997</v>
      </c>
      <c r="F44" s="7">
        <v>-63.097349999999999</v>
      </c>
      <c r="G44" s="7">
        <v>-152.89404999999999</v>
      </c>
      <c r="H44" s="7">
        <v>-105.09219451609812</v>
      </c>
      <c r="I44" s="7">
        <v>-48.699919999999999</v>
      </c>
      <c r="J44" s="7">
        <v>-109.89758999999999</v>
      </c>
      <c r="K44" s="7">
        <v>-168.10603</v>
      </c>
      <c r="L44" s="7">
        <v>-317.2</v>
      </c>
      <c r="M44" s="7">
        <v>-344.893474730104</v>
      </c>
      <c r="N44" s="7">
        <v>-300.94704965623635</v>
      </c>
      <c r="O44" s="7">
        <v>-345.84885831661347</v>
      </c>
      <c r="P44" s="7">
        <v>-21.973822489729578</v>
      </c>
      <c r="Q44" s="7">
        <v>-508.26406802331161</v>
      </c>
      <c r="R44" s="7">
        <v>-683.09926435463865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4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354</v>
      </c>
      <c r="B1" s="42" t="s">
        <v>353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-15.474803369552916</v>
      </c>
      <c r="D2" s="45">
        <v>-16.446820000000002</v>
      </c>
      <c r="E2" s="45">
        <v>-24.908909999999992</v>
      </c>
      <c r="F2" s="45">
        <v>-23.181070000000005</v>
      </c>
      <c r="G2" s="45">
        <v>-24.34729999999999</v>
      </c>
      <c r="H2" s="45">
        <v>-27.316522579071176</v>
      </c>
      <c r="I2" s="45">
        <v>-25.712790000000012</v>
      </c>
      <c r="J2" s="45">
        <v>-25.398899999999969</v>
      </c>
      <c r="K2" s="45">
        <v>-26.181340000000006</v>
      </c>
      <c r="L2" s="45">
        <v>-23.666240000000016</v>
      </c>
      <c r="M2" s="45">
        <v>-22.451514282984306</v>
      </c>
      <c r="N2" s="45">
        <v>-22.261178260117276</v>
      </c>
      <c r="O2" s="45">
        <v>-25.281133390244833</v>
      </c>
      <c r="P2" s="45">
        <v>-26.058716561999262</v>
      </c>
      <c r="Q2" s="45">
        <v>-26.497016474004567</v>
      </c>
      <c r="R2" s="45">
        <v>-25.67827346513576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-15.474803369552916</v>
      </c>
      <c r="D21" s="5">
        <v>-16.446820000000002</v>
      </c>
      <c r="E21" s="5">
        <v>-24.908909999999992</v>
      </c>
      <c r="F21" s="5">
        <v>-23.181070000000005</v>
      </c>
      <c r="G21" s="5">
        <v>-24.34729999999999</v>
      </c>
      <c r="H21" s="5">
        <v>-27.316522579071176</v>
      </c>
      <c r="I21" s="5">
        <v>-25.712790000000012</v>
      </c>
      <c r="J21" s="5">
        <v>-25.398899999999969</v>
      </c>
      <c r="K21" s="5">
        <v>-26.181340000000006</v>
      </c>
      <c r="L21" s="5">
        <v>-23.666240000000016</v>
      </c>
      <c r="M21" s="5">
        <v>-22.451514282984306</v>
      </c>
      <c r="N21" s="5">
        <v>-22.261178260117276</v>
      </c>
      <c r="O21" s="5">
        <v>-25.281133390244833</v>
      </c>
      <c r="P21" s="5">
        <v>-26.058716561999262</v>
      </c>
      <c r="Q21" s="5">
        <v>-26.497016474004567</v>
      </c>
      <c r="R21" s="5">
        <v>-25.67827346513576</v>
      </c>
    </row>
    <row r="22" spans="1:18" ht="11.25" customHeight="1" x14ac:dyDescent="0.25">
      <c r="A22" s="48" t="s">
        <v>249</v>
      </c>
      <c r="B22" s="49" t="s">
        <v>248</v>
      </c>
      <c r="C22" s="4">
        <v>136.02403909763538</v>
      </c>
      <c r="D22" s="4">
        <v>142.13992999999999</v>
      </c>
      <c r="E22" s="4">
        <v>185.75202999999999</v>
      </c>
      <c r="F22" s="4">
        <v>171.63188</v>
      </c>
      <c r="G22" s="4">
        <v>183.70714000000001</v>
      </c>
      <c r="H22" s="4">
        <v>210.12393743743903</v>
      </c>
      <c r="I22" s="4">
        <v>181.69570999999999</v>
      </c>
      <c r="J22" s="4">
        <v>175.60004000000001</v>
      </c>
      <c r="K22" s="4">
        <v>182.69668999999999</v>
      </c>
      <c r="L22" s="4">
        <v>154.25336999999999</v>
      </c>
      <c r="M22" s="4">
        <v>158.35482946402999</v>
      </c>
      <c r="N22" s="4">
        <v>156.32463707765916</v>
      </c>
      <c r="O22" s="4">
        <v>166.47487756986683</v>
      </c>
      <c r="P22" s="4">
        <v>168.5048851147038</v>
      </c>
      <c r="Q22" s="4">
        <v>171.55028439378697</v>
      </c>
      <c r="R22" s="4">
        <v>169.53047784851674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136.02403909763538</v>
      </c>
      <c r="D26" s="7">
        <v>142.13992999999999</v>
      </c>
      <c r="E26" s="7">
        <v>185.75202999999999</v>
      </c>
      <c r="F26" s="7">
        <v>171.63188</v>
      </c>
      <c r="G26" s="7">
        <v>183.70714000000001</v>
      </c>
      <c r="H26" s="7">
        <v>210.12393743743903</v>
      </c>
      <c r="I26" s="7">
        <v>181.69570999999999</v>
      </c>
      <c r="J26" s="7">
        <v>175.60004000000001</v>
      </c>
      <c r="K26" s="7">
        <v>182.69668999999999</v>
      </c>
      <c r="L26" s="7">
        <v>154.25336999999999</v>
      </c>
      <c r="M26" s="7">
        <v>158.35482946402999</v>
      </c>
      <c r="N26" s="7">
        <v>156.32463707765916</v>
      </c>
      <c r="O26" s="7">
        <v>166.47487756986683</v>
      </c>
      <c r="P26" s="7">
        <v>168.5048851147038</v>
      </c>
      <c r="Q26" s="7">
        <v>171.55028439378697</v>
      </c>
      <c r="R26" s="7">
        <v>169.53047784851674</v>
      </c>
    </row>
    <row r="27" spans="1:18" ht="11.25" customHeight="1" x14ac:dyDescent="0.25">
      <c r="A27" s="52" t="s">
        <v>239</v>
      </c>
      <c r="B27" s="53" t="s">
        <v>238</v>
      </c>
      <c r="C27" s="6">
        <v>136.02403909763538</v>
      </c>
      <c r="D27" s="6">
        <v>142.13992999999999</v>
      </c>
      <c r="E27" s="6">
        <v>185.75202999999999</v>
      </c>
      <c r="F27" s="6">
        <v>171.63188</v>
      </c>
      <c r="G27" s="6">
        <v>183.70714000000001</v>
      </c>
      <c r="H27" s="6">
        <v>210.12393743743903</v>
      </c>
      <c r="I27" s="6">
        <v>181.69570999999999</v>
      </c>
      <c r="J27" s="6">
        <v>175.60004000000001</v>
      </c>
      <c r="K27" s="6">
        <v>182.69668999999999</v>
      </c>
      <c r="L27" s="6">
        <v>154.25336999999999</v>
      </c>
      <c r="M27" s="6">
        <v>158.35482946402999</v>
      </c>
      <c r="N27" s="6">
        <v>156.32463707765916</v>
      </c>
      <c r="O27" s="6">
        <v>166.47487756986683</v>
      </c>
      <c r="P27" s="6">
        <v>168.5048851147038</v>
      </c>
      <c r="Q27" s="6">
        <v>171.55028439378697</v>
      </c>
      <c r="R27" s="6">
        <v>169.53047784851674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-151.4988424671883</v>
      </c>
      <c r="D30" s="4">
        <v>-158.58674999999999</v>
      </c>
      <c r="E30" s="4">
        <v>-210.66093999999998</v>
      </c>
      <c r="F30" s="4">
        <v>-194.81295</v>
      </c>
      <c r="G30" s="4">
        <v>-208.05444</v>
      </c>
      <c r="H30" s="4">
        <v>-237.4404600165102</v>
      </c>
      <c r="I30" s="4">
        <v>-207.4085</v>
      </c>
      <c r="J30" s="4">
        <v>-200.99893999999998</v>
      </c>
      <c r="K30" s="4">
        <v>-208.87803</v>
      </c>
      <c r="L30" s="4">
        <v>-177.91961000000001</v>
      </c>
      <c r="M30" s="4">
        <v>-180.8063437470143</v>
      </c>
      <c r="N30" s="4">
        <v>-178.58581533777644</v>
      </c>
      <c r="O30" s="4">
        <v>-191.75601096011167</v>
      </c>
      <c r="P30" s="4">
        <v>-194.56360167670306</v>
      </c>
      <c r="Q30" s="4">
        <v>-198.04730086779153</v>
      </c>
      <c r="R30" s="4">
        <v>-195.2087513136525</v>
      </c>
    </row>
    <row r="31" spans="1:18" ht="11.25" customHeight="1" x14ac:dyDescent="0.25">
      <c r="A31" s="50" t="s">
        <v>231</v>
      </c>
      <c r="B31" s="51" t="s">
        <v>230</v>
      </c>
      <c r="C31" s="7">
        <v>-35.4686156491831</v>
      </c>
      <c r="D31" s="7">
        <v>-36.79607</v>
      </c>
      <c r="E31" s="7">
        <v>-65.694379999999995</v>
      </c>
      <c r="F31" s="7">
        <v>-64.394120000000001</v>
      </c>
      <c r="G31" s="7">
        <v>-64.400000000000006</v>
      </c>
      <c r="H31" s="7">
        <v>-70.937231298366299</v>
      </c>
      <c r="I31" s="7">
        <v>-77.506699999999995</v>
      </c>
      <c r="J31" s="7">
        <v>-78.8</v>
      </c>
      <c r="K31" s="7">
        <v>-81.400000000000006</v>
      </c>
      <c r="L31" s="7">
        <v>-81.400000000000006</v>
      </c>
      <c r="M31" s="7">
        <v>-68.309926435463794</v>
      </c>
      <c r="N31" s="7">
        <v>-68.309926435463794</v>
      </c>
      <c r="O31" s="7">
        <v>-78.819145887073702</v>
      </c>
      <c r="P31" s="7">
        <v>-82.760103181427297</v>
      </c>
      <c r="Q31" s="7">
        <v>-84.0737556128786</v>
      </c>
      <c r="R31" s="7">
        <v>-80.132798318524905</v>
      </c>
    </row>
    <row r="32" spans="1:18" ht="11.25" customHeight="1" x14ac:dyDescent="0.25">
      <c r="A32" s="52" t="s">
        <v>229</v>
      </c>
      <c r="B32" s="53" t="s">
        <v>228</v>
      </c>
      <c r="C32" s="6">
        <v>-35.4686156491831</v>
      </c>
      <c r="D32" s="6">
        <v>-36.79607</v>
      </c>
      <c r="E32" s="6">
        <v>-65.694379999999995</v>
      </c>
      <c r="F32" s="6">
        <v>-64.394120000000001</v>
      </c>
      <c r="G32" s="6">
        <v>-64.400000000000006</v>
      </c>
      <c r="H32" s="6">
        <v>-70.937231298366299</v>
      </c>
      <c r="I32" s="6">
        <v>-77.506699999999995</v>
      </c>
      <c r="J32" s="6">
        <v>-78.8</v>
      </c>
      <c r="K32" s="6">
        <v>-81.400000000000006</v>
      </c>
      <c r="L32" s="6">
        <v>-81.400000000000006</v>
      </c>
      <c r="M32" s="6">
        <v>-68.309926435463794</v>
      </c>
      <c r="N32" s="6">
        <v>-68.309926435463794</v>
      </c>
      <c r="O32" s="6">
        <v>-78.819145887073702</v>
      </c>
      <c r="P32" s="6">
        <v>-82.760103181427297</v>
      </c>
      <c r="Q32" s="6">
        <v>-84.0737556128786</v>
      </c>
      <c r="R32" s="6">
        <v>-80.132798318524905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-68.404810540709562</v>
      </c>
      <c r="D34" s="7">
        <v>-80.546120000000002</v>
      </c>
      <c r="E34" s="7">
        <v>-102.60574</v>
      </c>
      <c r="F34" s="7">
        <v>-83.886110000000002</v>
      </c>
      <c r="G34" s="7">
        <v>-95.996269999999996</v>
      </c>
      <c r="H34" s="7">
        <v>-112.54712955201008</v>
      </c>
      <c r="I34" s="7">
        <v>-71.701030000000003</v>
      </c>
      <c r="J34" s="7">
        <v>-63.999470000000002</v>
      </c>
      <c r="K34" s="7">
        <v>-64.001660000000001</v>
      </c>
      <c r="L34" s="7">
        <v>-32.007390000000001</v>
      </c>
      <c r="M34" s="7">
        <v>-59.5920512085602</v>
      </c>
      <c r="N34" s="7">
        <v>-57.371141029498688</v>
      </c>
      <c r="O34" s="7">
        <v>-70.613221683742609</v>
      </c>
      <c r="P34" s="7">
        <v>-65.252580428583016</v>
      </c>
      <c r="Q34" s="7">
        <v>-66.350445296006413</v>
      </c>
      <c r="R34" s="7">
        <v>-67.450081207604896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-47.625416277295649</v>
      </c>
      <c r="D42" s="7">
        <v>-41.24456</v>
      </c>
      <c r="E42" s="7">
        <v>-42.360819999999997</v>
      </c>
      <c r="F42" s="7">
        <v>-46.532719999999998</v>
      </c>
      <c r="G42" s="7">
        <v>-47.658169999999998</v>
      </c>
      <c r="H42" s="7">
        <v>-53.956099166133797</v>
      </c>
      <c r="I42" s="7">
        <v>-58.200769999999999</v>
      </c>
      <c r="J42" s="7">
        <v>-58.199469999999998</v>
      </c>
      <c r="K42" s="7">
        <v>-63.476370000000003</v>
      </c>
      <c r="L42" s="7">
        <v>-64.512219999999999</v>
      </c>
      <c r="M42" s="7">
        <v>-52.904366102990302</v>
      </c>
      <c r="N42" s="7">
        <v>-52.904747872813964</v>
      </c>
      <c r="O42" s="7">
        <v>-42.323643389295334</v>
      </c>
      <c r="P42" s="7">
        <v>-46.550918066692773</v>
      </c>
      <c r="Q42" s="7">
        <v>-47.623099958906536</v>
      </c>
      <c r="R42" s="7">
        <v>-47.625871787522698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5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356</v>
      </c>
      <c r="B1" s="42" t="s">
        <v>355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1168.09974204643</v>
      </c>
      <c r="D2" s="45">
        <v>1205.1000000000001</v>
      </c>
      <c r="E2" s="45">
        <v>1256.9000000000001</v>
      </c>
      <c r="F2" s="45">
        <v>1323.2999999999997</v>
      </c>
      <c r="G2" s="45">
        <v>1277.9000000000001</v>
      </c>
      <c r="H2" s="45">
        <v>1208.416929397152</v>
      </c>
      <c r="I2" s="45">
        <v>1363.4999999999998</v>
      </c>
      <c r="J2" s="45">
        <v>1557.9</v>
      </c>
      <c r="K2" s="45">
        <v>1516</v>
      </c>
      <c r="L2" s="45">
        <v>1544.2</v>
      </c>
      <c r="M2" s="45">
        <v>1525.8431260150992</v>
      </c>
      <c r="N2" s="45">
        <v>1541.9413394477888</v>
      </c>
      <c r="O2" s="45">
        <v>1463.4565778159899</v>
      </c>
      <c r="P2" s="45">
        <v>1439.3331422566191</v>
      </c>
      <c r="Q2" s="45">
        <v>1385.9510843603709</v>
      </c>
      <c r="R2" s="45">
        <v>1300.2054074710995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558.60136109313385</v>
      </c>
      <c r="D21" s="5">
        <v>550.1</v>
      </c>
      <c r="E21" s="5">
        <v>606.65172999999993</v>
      </c>
      <c r="F21" s="5">
        <v>586.85564999999997</v>
      </c>
      <c r="G21" s="5">
        <v>560.1</v>
      </c>
      <c r="H21" s="5">
        <v>581.75695041559197</v>
      </c>
      <c r="I21" s="5">
        <v>595.6</v>
      </c>
      <c r="J21" s="5">
        <v>715.8</v>
      </c>
      <c r="K21" s="5">
        <v>677.9</v>
      </c>
      <c r="L21" s="5">
        <v>771.15098</v>
      </c>
      <c r="M21" s="5">
        <v>719.76210948696087</v>
      </c>
      <c r="N21" s="5">
        <v>759.79268176172764</v>
      </c>
      <c r="O21" s="5">
        <v>699.92574227650005</v>
      </c>
      <c r="P21" s="5">
        <v>685.77433839686796</v>
      </c>
      <c r="Q21" s="5">
        <v>644.47788286997229</v>
      </c>
      <c r="R21" s="5">
        <v>657.82936849144903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558.60136109313385</v>
      </c>
      <c r="D30" s="4">
        <v>550.1</v>
      </c>
      <c r="E30" s="4">
        <v>606.65172999999993</v>
      </c>
      <c r="F30" s="4">
        <v>586.85564999999997</v>
      </c>
      <c r="G30" s="4">
        <v>560.1</v>
      </c>
      <c r="H30" s="4">
        <v>581.75695041559197</v>
      </c>
      <c r="I30" s="4">
        <v>595.6</v>
      </c>
      <c r="J30" s="4">
        <v>715.8</v>
      </c>
      <c r="K30" s="4">
        <v>677.9</v>
      </c>
      <c r="L30" s="4">
        <v>771.15098</v>
      </c>
      <c r="M30" s="4">
        <v>719.76210948696087</v>
      </c>
      <c r="N30" s="4">
        <v>759.79268176172764</v>
      </c>
      <c r="O30" s="4">
        <v>699.92574227650005</v>
      </c>
      <c r="P30" s="4">
        <v>685.77433839686796</v>
      </c>
      <c r="Q30" s="4">
        <v>644.47788286997229</v>
      </c>
      <c r="R30" s="4">
        <v>657.82936849144903</v>
      </c>
    </row>
    <row r="31" spans="1:18" ht="11.25" customHeight="1" x14ac:dyDescent="0.25">
      <c r="A31" s="50" t="s">
        <v>231</v>
      </c>
      <c r="B31" s="51" t="s">
        <v>230</v>
      </c>
      <c r="C31" s="7">
        <v>350.74519919747797</v>
      </c>
      <c r="D31" s="7">
        <v>363.86110000000002</v>
      </c>
      <c r="E31" s="7">
        <v>419.06414999999998</v>
      </c>
      <c r="F31" s="7">
        <v>390.16435000000001</v>
      </c>
      <c r="G31" s="7">
        <v>362.6</v>
      </c>
      <c r="H31" s="7">
        <v>398.03668672972202</v>
      </c>
      <c r="I31" s="7">
        <v>424.33670000000001</v>
      </c>
      <c r="J31" s="7">
        <v>526.79999999999995</v>
      </c>
      <c r="K31" s="7">
        <v>499.2</v>
      </c>
      <c r="L31" s="7">
        <v>585.9</v>
      </c>
      <c r="M31" s="7">
        <v>528.08827744339396</v>
      </c>
      <c r="N31" s="7">
        <v>570.12515524983303</v>
      </c>
      <c r="O31" s="7">
        <v>553.04767364096699</v>
      </c>
      <c r="P31" s="7">
        <v>526.77462501194202</v>
      </c>
      <c r="Q31" s="7">
        <v>478.169485048247</v>
      </c>
      <c r="R31" s="7">
        <v>483.42409477405198</v>
      </c>
    </row>
    <row r="32" spans="1:18" ht="11.25" customHeight="1" x14ac:dyDescent="0.25">
      <c r="A32" s="52" t="s">
        <v>229</v>
      </c>
      <c r="B32" s="53" t="s">
        <v>228</v>
      </c>
      <c r="C32" s="6">
        <v>350.74519919747797</v>
      </c>
      <c r="D32" s="6">
        <v>363.86110000000002</v>
      </c>
      <c r="E32" s="6">
        <v>419.06414999999998</v>
      </c>
      <c r="F32" s="6">
        <v>390.16435000000001</v>
      </c>
      <c r="G32" s="6">
        <v>362.6</v>
      </c>
      <c r="H32" s="6">
        <v>398.03668672972202</v>
      </c>
      <c r="I32" s="6">
        <v>424.33670000000001</v>
      </c>
      <c r="J32" s="6">
        <v>526.79999999999995</v>
      </c>
      <c r="K32" s="6">
        <v>499.2</v>
      </c>
      <c r="L32" s="6">
        <v>585.9</v>
      </c>
      <c r="M32" s="6">
        <v>528.08827744339396</v>
      </c>
      <c r="N32" s="6">
        <v>570.12515524983303</v>
      </c>
      <c r="O32" s="6">
        <v>553.04767364096699</v>
      </c>
      <c r="P32" s="6">
        <v>526.77462501194202</v>
      </c>
      <c r="Q32" s="6">
        <v>478.169485048247</v>
      </c>
      <c r="R32" s="6">
        <v>483.42409477405198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3.0809427650856378</v>
      </c>
      <c r="D43" s="7">
        <v>5.0983199999999442</v>
      </c>
      <c r="E43" s="7">
        <v>1.0004699999999502</v>
      </c>
      <c r="F43" s="7">
        <v>1.9999099999999999</v>
      </c>
      <c r="G43" s="7">
        <v>0.99950000000001182</v>
      </c>
      <c r="H43" s="7">
        <v>2.0540747109964599</v>
      </c>
      <c r="I43" s="7">
        <v>0.99977999999998701</v>
      </c>
      <c r="J43" s="7">
        <v>0.99946999999997388</v>
      </c>
      <c r="K43" s="7">
        <v>1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102.22042662454392</v>
      </c>
      <c r="D44" s="7">
        <v>105.06553</v>
      </c>
      <c r="E44" s="7">
        <v>97.445490000000007</v>
      </c>
      <c r="F44" s="7">
        <v>110.79510000000001</v>
      </c>
      <c r="G44" s="7">
        <v>101.24872999999999</v>
      </c>
      <c r="H44" s="7">
        <v>92.672207891468403</v>
      </c>
      <c r="I44" s="7">
        <v>79.283010000000004</v>
      </c>
      <c r="J44" s="7">
        <v>63.066630000000004</v>
      </c>
      <c r="K44" s="7">
        <v>55.4</v>
      </c>
      <c r="L44" s="7">
        <v>61.14984000000004</v>
      </c>
      <c r="M44" s="7">
        <v>72.609152574758795</v>
      </c>
      <c r="N44" s="7">
        <v>66.876851055698907</v>
      </c>
      <c r="O44" s="7">
        <v>36.307475089609738</v>
      </c>
      <c r="P44" s="7">
        <v>36.304576287379497</v>
      </c>
      <c r="Q44" s="7">
        <v>44.903028565969201</v>
      </c>
      <c r="R44" s="7">
        <v>73.554462967216637</v>
      </c>
    </row>
    <row r="45" spans="1:18" ht="11.25" customHeight="1" x14ac:dyDescent="0.25">
      <c r="A45" s="50" t="s">
        <v>203</v>
      </c>
      <c r="B45" s="51" t="s">
        <v>202</v>
      </c>
      <c r="C45" s="7">
        <v>102.55479250602629</v>
      </c>
      <c r="D45" s="7">
        <v>76.075050000000005</v>
      </c>
      <c r="E45" s="7">
        <v>89.141619999999989</v>
      </c>
      <c r="F45" s="7">
        <v>83.896290000000008</v>
      </c>
      <c r="G45" s="7">
        <v>95.251769999999993</v>
      </c>
      <c r="H45" s="7">
        <v>88.993981083405004</v>
      </c>
      <c r="I45" s="7">
        <v>90.980509999999995</v>
      </c>
      <c r="J45" s="7">
        <v>124.93389999999999</v>
      </c>
      <c r="K45" s="7">
        <v>122.3</v>
      </c>
      <c r="L45" s="7">
        <v>124.10114</v>
      </c>
      <c r="M45" s="7">
        <v>119.06467946880809</v>
      </c>
      <c r="N45" s="7">
        <v>122.7906754561957</v>
      </c>
      <c r="O45" s="7">
        <v>110.57059354592329</v>
      </c>
      <c r="P45" s="7">
        <v>122.69513709754636</v>
      </c>
      <c r="Q45" s="7">
        <v>121.40536925575611</v>
      </c>
      <c r="R45" s="7">
        <v>100.85081075018047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92.23721673457699</v>
      </c>
      <c r="D49" s="6">
        <v>64.878720000000001</v>
      </c>
      <c r="E49" s="6">
        <v>81.438019999999995</v>
      </c>
      <c r="F49" s="6">
        <v>70.896860000000004</v>
      </c>
      <c r="G49" s="6">
        <v>80.559209999999993</v>
      </c>
      <c r="H49" s="6">
        <v>73.492882392280507</v>
      </c>
      <c r="I49" s="6">
        <v>75.383849999999995</v>
      </c>
      <c r="J49" s="6">
        <v>109.54204</v>
      </c>
      <c r="K49" s="6">
        <v>110.6</v>
      </c>
      <c r="L49" s="6">
        <v>105.98638</v>
      </c>
      <c r="M49" s="6">
        <v>100.7451991974792</v>
      </c>
      <c r="N49" s="6">
        <v>106.453616126875</v>
      </c>
      <c r="O49" s="6">
        <v>99.248394077189744</v>
      </c>
      <c r="P49" s="6">
        <v>110.20349670392834</v>
      </c>
      <c r="Q49" s="6">
        <v>110.06018916595001</v>
      </c>
      <c r="R49" s="6">
        <v>88.480287432966747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10.317575771449295</v>
      </c>
      <c r="D51" s="6">
        <v>11.19633</v>
      </c>
      <c r="E51" s="6">
        <v>7.7035999999999998</v>
      </c>
      <c r="F51" s="6">
        <v>12.99943</v>
      </c>
      <c r="G51" s="6">
        <v>14.69256</v>
      </c>
      <c r="H51" s="6">
        <v>15.501098691124501</v>
      </c>
      <c r="I51" s="6">
        <v>15.59666</v>
      </c>
      <c r="J51" s="6">
        <v>15.391859999999999</v>
      </c>
      <c r="K51" s="6">
        <v>11.7</v>
      </c>
      <c r="L51" s="6">
        <v>18.11476</v>
      </c>
      <c r="M51" s="6">
        <v>18.319480271328899</v>
      </c>
      <c r="N51" s="6">
        <v>16.337059329320699</v>
      </c>
      <c r="O51" s="6">
        <v>11.322199468733547</v>
      </c>
      <c r="P51" s="6">
        <v>12.491640393618034</v>
      </c>
      <c r="Q51" s="6">
        <v>11.345180089806099</v>
      </c>
      <c r="R51" s="6">
        <v>12.370523317213721</v>
      </c>
    </row>
    <row r="52" spans="1:18" ht="11.25" customHeight="1" x14ac:dyDescent="0.25">
      <c r="A52" s="46" t="s">
        <v>189</v>
      </c>
      <c r="B52" s="47" t="s">
        <v>188</v>
      </c>
      <c r="C52" s="5">
        <v>311.04265116794454</v>
      </c>
      <c r="D52" s="5">
        <v>306.10000000000002</v>
      </c>
      <c r="E52" s="5">
        <v>289.87693999999999</v>
      </c>
      <c r="F52" s="5">
        <v>320.87574999999998</v>
      </c>
      <c r="G52" s="5">
        <v>324.89999999999998</v>
      </c>
      <c r="H52" s="5">
        <v>316.0886595968272</v>
      </c>
      <c r="I52" s="5">
        <v>372.70000000000005</v>
      </c>
      <c r="J52" s="5">
        <v>415.7</v>
      </c>
      <c r="K52" s="5">
        <v>437.8</v>
      </c>
      <c r="L52" s="5">
        <v>364.02406000000008</v>
      </c>
      <c r="M52" s="5">
        <v>344.32024457819864</v>
      </c>
      <c r="N52" s="5">
        <v>358.00611445495332</v>
      </c>
      <c r="O52" s="5">
        <v>364.72379485947812</v>
      </c>
      <c r="P52" s="5">
        <v>341.54963217732012</v>
      </c>
      <c r="Q52" s="5">
        <v>355.52211713002794</v>
      </c>
      <c r="R52" s="5">
        <v>280.1901213337153</v>
      </c>
    </row>
    <row r="53" spans="1:18" ht="11.25" customHeight="1" x14ac:dyDescent="0.25">
      <c r="A53" s="48" t="s">
        <v>187</v>
      </c>
      <c r="B53" s="49" t="s">
        <v>186</v>
      </c>
      <c r="C53" s="4">
        <v>228.71247060044672</v>
      </c>
      <c r="D53" s="4">
        <v>227.30315000000002</v>
      </c>
      <c r="E53" s="4">
        <v>206.87196999999998</v>
      </c>
      <c r="F53" s="4">
        <v>235.37574999999998</v>
      </c>
      <c r="G53" s="4">
        <v>237.98093</v>
      </c>
      <c r="H53" s="4">
        <v>232.11044234259967</v>
      </c>
      <c r="I53" s="4">
        <v>283</v>
      </c>
      <c r="J53" s="4">
        <v>331.09999999999997</v>
      </c>
      <c r="K53" s="4">
        <v>356.09188</v>
      </c>
      <c r="L53" s="4">
        <v>304.92643000000004</v>
      </c>
      <c r="M53" s="4">
        <v>291.34422470622002</v>
      </c>
      <c r="N53" s="4">
        <v>279.06754561956598</v>
      </c>
      <c r="O53" s="4">
        <v>283.8066369616115</v>
      </c>
      <c r="P53" s="4">
        <v>258.98445750018431</v>
      </c>
      <c r="Q53" s="4">
        <v>271.27750925182193</v>
      </c>
      <c r="R53" s="4">
        <v>184.74730104136799</v>
      </c>
    </row>
    <row r="54" spans="1:18" ht="11.25" customHeight="1" x14ac:dyDescent="0.25">
      <c r="A54" s="48" t="s">
        <v>185</v>
      </c>
      <c r="B54" s="49" t="s">
        <v>184</v>
      </c>
      <c r="C54" s="4">
        <v>82.33018056749782</v>
      </c>
      <c r="D54" s="4">
        <v>78.796850000000006</v>
      </c>
      <c r="E54" s="4">
        <v>83.00497</v>
      </c>
      <c r="F54" s="4">
        <v>85.499999999999986</v>
      </c>
      <c r="G54" s="4">
        <v>86.919069999999991</v>
      </c>
      <c r="H54" s="4">
        <v>83.97821725422753</v>
      </c>
      <c r="I54" s="4">
        <v>89.699999999999989</v>
      </c>
      <c r="J54" s="4">
        <v>84.600000000000009</v>
      </c>
      <c r="K54" s="4">
        <v>81.708119999999994</v>
      </c>
      <c r="L54" s="4">
        <v>59.097630000000002</v>
      </c>
      <c r="M54" s="4">
        <v>52.976019871978643</v>
      </c>
      <c r="N54" s="4">
        <v>78.938568835387329</v>
      </c>
      <c r="O54" s="4">
        <v>80.917157897866616</v>
      </c>
      <c r="P54" s="4">
        <v>82.565174677135815</v>
      </c>
      <c r="Q54" s="4">
        <v>84.244607878206068</v>
      </c>
      <c r="R54" s="4">
        <v>95.442820292347292</v>
      </c>
    </row>
    <row r="55" spans="1:18" ht="11.25" customHeight="1" x14ac:dyDescent="0.25">
      <c r="A55" s="50" t="s">
        <v>183</v>
      </c>
      <c r="B55" s="51" t="s">
        <v>182</v>
      </c>
      <c r="C55" s="7">
        <v>53.405942485908099</v>
      </c>
      <c r="D55" s="7">
        <v>53.2</v>
      </c>
      <c r="E55" s="7">
        <v>54</v>
      </c>
      <c r="F55" s="7">
        <v>53.3</v>
      </c>
      <c r="G55" s="7">
        <v>51.914110000000001</v>
      </c>
      <c r="H55" s="7">
        <v>51.781790388841102</v>
      </c>
      <c r="I55" s="7">
        <v>52.9</v>
      </c>
      <c r="J55" s="7">
        <v>52.8</v>
      </c>
      <c r="K55" s="7">
        <v>52.5</v>
      </c>
      <c r="L55" s="7">
        <v>43.8</v>
      </c>
      <c r="M55" s="7">
        <v>35.922422852775398</v>
      </c>
      <c r="N55" s="7">
        <v>56.749785038692998</v>
      </c>
      <c r="O55" s="7">
        <v>61.570640271039416</v>
      </c>
      <c r="P55" s="7">
        <v>57.653547658888023</v>
      </c>
      <c r="Q55" s="7">
        <v>57.85213630086777</v>
      </c>
      <c r="R55" s="7">
        <v>61.455049202254699</v>
      </c>
    </row>
    <row r="56" spans="1:18" ht="11.25" customHeight="1" x14ac:dyDescent="0.25">
      <c r="A56" s="50" t="s">
        <v>181</v>
      </c>
      <c r="B56" s="51" t="s">
        <v>180</v>
      </c>
      <c r="C56" s="7">
        <v>23.812935893761299</v>
      </c>
      <c r="D56" s="7">
        <v>20.896850000000001</v>
      </c>
      <c r="E56" s="7">
        <v>24.2</v>
      </c>
      <c r="F56" s="7">
        <v>27.4</v>
      </c>
      <c r="G56" s="7">
        <v>30</v>
      </c>
      <c r="H56" s="7">
        <v>27.6105856501385</v>
      </c>
      <c r="I56" s="7">
        <v>28.2</v>
      </c>
      <c r="J56" s="7">
        <v>23.6</v>
      </c>
      <c r="K56" s="7">
        <v>21.8</v>
      </c>
      <c r="L56" s="7">
        <v>11.69763</v>
      </c>
      <c r="M56" s="7">
        <v>10.4853348619471</v>
      </c>
      <c r="N56" s="7">
        <v>15.3816757428107</v>
      </c>
      <c r="O56" s="7">
        <v>13.7097544664183</v>
      </c>
      <c r="P56" s="7">
        <v>13.63810069743</v>
      </c>
      <c r="Q56" s="7">
        <v>13.9486003630458</v>
      </c>
      <c r="R56" s="7">
        <v>20.731823827266599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5.1113021878284099</v>
      </c>
      <c r="D58" s="7">
        <v>4.7</v>
      </c>
      <c r="E58" s="7">
        <v>4.80497</v>
      </c>
      <c r="F58" s="7">
        <v>4.8</v>
      </c>
      <c r="G58" s="7">
        <v>5.0049599999999996</v>
      </c>
      <c r="H58" s="7">
        <v>4.5858412152479202</v>
      </c>
      <c r="I58" s="7">
        <v>8.6</v>
      </c>
      <c r="J58" s="7">
        <v>8.1999999999999993</v>
      </c>
      <c r="K58" s="7">
        <v>7.4081200000000003</v>
      </c>
      <c r="L58" s="7">
        <v>3.6</v>
      </c>
      <c r="M58" s="7">
        <v>6.5682621572561404</v>
      </c>
      <c r="N58" s="7">
        <v>6.8071080538836304</v>
      </c>
      <c r="O58" s="7">
        <v>5.6367631604088997</v>
      </c>
      <c r="P58" s="7">
        <v>11.273526320817799</v>
      </c>
      <c r="Q58" s="7">
        <v>12.4438712142925</v>
      </c>
      <c r="R58" s="7">
        <v>13.255947262826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24.2</v>
      </c>
      <c r="K60" s="5">
        <v>26.7</v>
      </c>
      <c r="L60" s="5">
        <v>31.3</v>
      </c>
      <c r="M60" s="5">
        <v>37.140536925575653</v>
      </c>
      <c r="N60" s="5">
        <v>33.653386834814206</v>
      </c>
      <c r="O60" s="5">
        <v>37.880959205120817</v>
      </c>
      <c r="P60" s="5">
        <v>13.040985955861347</v>
      </c>
      <c r="Q60" s="5">
        <v>10.4136810929588</v>
      </c>
      <c r="R60" s="5">
        <v>12.157256138339505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4.5999999999999996</v>
      </c>
      <c r="K61" s="5">
        <v>11.6</v>
      </c>
      <c r="L61" s="5">
        <v>17.90118</v>
      </c>
      <c r="M61" s="5">
        <v>16.6236744052737</v>
      </c>
      <c r="N61" s="5">
        <v>13.112639724849499</v>
      </c>
      <c r="O61" s="5">
        <v>15.78797828435596</v>
      </c>
      <c r="P61" s="5">
        <v>34.823731728288898</v>
      </c>
      <c r="Q61" s="5">
        <v>38.478073946689598</v>
      </c>
      <c r="R61" s="5">
        <v>37.6421133084934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4.5999999999999996</v>
      </c>
      <c r="K68" s="4">
        <v>11.6</v>
      </c>
      <c r="L68" s="4">
        <v>17.90118</v>
      </c>
      <c r="M68" s="4">
        <v>16.6236744052737</v>
      </c>
      <c r="N68" s="4">
        <v>13.112639724849499</v>
      </c>
      <c r="O68" s="4">
        <v>15.78797828435596</v>
      </c>
      <c r="P68" s="4">
        <v>34.823731728288898</v>
      </c>
      <c r="Q68" s="4">
        <v>38.478073946689598</v>
      </c>
      <c r="R68" s="4">
        <v>37.6421133084934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4.5999999999999996</v>
      </c>
      <c r="K73" s="7">
        <v>11.6</v>
      </c>
      <c r="L73" s="7">
        <v>17.90118</v>
      </c>
      <c r="M73" s="7">
        <v>16.6236744052737</v>
      </c>
      <c r="N73" s="7">
        <v>13.112639724849499</v>
      </c>
      <c r="O73" s="7">
        <v>15.78797828435596</v>
      </c>
      <c r="P73" s="7">
        <v>34.823731728288898</v>
      </c>
      <c r="Q73" s="7">
        <v>38.478073946689598</v>
      </c>
      <c r="R73" s="7">
        <v>37.6421133084934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4.5999999999999996</v>
      </c>
      <c r="K77" s="6">
        <v>11.6</v>
      </c>
      <c r="L77" s="6">
        <v>17.90118</v>
      </c>
      <c r="M77" s="6">
        <v>16.6236744052737</v>
      </c>
      <c r="N77" s="6">
        <v>13.112639724849499</v>
      </c>
      <c r="O77" s="6">
        <v>15.78797828435596</v>
      </c>
      <c r="P77" s="6">
        <v>34.823731728288898</v>
      </c>
      <c r="Q77" s="6">
        <v>38.478073946689598</v>
      </c>
      <c r="R77" s="6">
        <v>37.6421133084934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298.45572978535176</v>
      </c>
      <c r="D79" s="5">
        <v>348.9</v>
      </c>
      <c r="E79" s="5">
        <v>360.37133000000006</v>
      </c>
      <c r="F79" s="5">
        <v>415.5686</v>
      </c>
      <c r="G79" s="5">
        <v>392.9</v>
      </c>
      <c r="H79" s="5">
        <v>310.57131938473293</v>
      </c>
      <c r="I79" s="5">
        <v>395.2</v>
      </c>
      <c r="J79" s="5">
        <v>397.6</v>
      </c>
      <c r="K79" s="5">
        <v>362</v>
      </c>
      <c r="L79" s="5">
        <v>359.82378</v>
      </c>
      <c r="M79" s="5">
        <v>407.9965606190903</v>
      </c>
      <c r="N79" s="5">
        <v>377.37651667144428</v>
      </c>
      <c r="O79" s="5">
        <v>345.13810319053493</v>
      </c>
      <c r="P79" s="5">
        <v>364.14445399828043</v>
      </c>
      <c r="Q79" s="5">
        <v>337.05932932072199</v>
      </c>
      <c r="R79" s="5">
        <v>312.38654819910198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6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358</v>
      </c>
      <c r="B1" s="42" t="s">
        <v>357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231.12644823406288</v>
      </c>
      <c r="D2" s="45">
        <v>279.31993999999997</v>
      </c>
      <c r="E2" s="45">
        <v>285.75656000000004</v>
      </c>
      <c r="F2" s="45">
        <v>337.85577000000001</v>
      </c>
      <c r="G2" s="45">
        <v>314.2</v>
      </c>
      <c r="H2" s="45">
        <v>235.502054074711</v>
      </c>
      <c r="I2" s="45">
        <v>315.50664</v>
      </c>
      <c r="J2" s="45">
        <v>293.2</v>
      </c>
      <c r="K2" s="45">
        <v>252.6</v>
      </c>
      <c r="L2" s="45">
        <v>244.81618</v>
      </c>
      <c r="M2" s="45">
        <v>296.98098786662956</v>
      </c>
      <c r="N2" s="45">
        <v>265.50974880223094</v>
      </c>
      <c r="O2" s="45">
        <v>232.49649110426799</v>
      </c>
      <c r="P2" s="45">
        <v>249.68950033438401</v>
      </c>
      <c r="Q2" s="45">
        <v>226.66475589949334</v>
      </c>
      <c r="R2" s="45">
        <v>210.15103620999827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231.12644823406288</v>
      </c>
      <c r="D79" s="5">
        <v>279.31993999999997</v>
      </c>
      <c r="E79" s="5">
        <v>285.75656000000004</v>
      </c>
      <c r="F79" s="5">
        <v>337.85577000000001</v>
      </c>
      <c r="G79" s="5">
        <v>314.2</v>
      </c>
      <c r="H79" s="5">
        <v>235.502054074711</v>
      </c>
      <c r="I79" s="5">
        <v>315.50664</v>
      </c>
      <c r="J79" s="5">
        <v>293.2</v>
      </c>
      <c r="K79" s="5">
        <v>252.6</v>
      </c>
      <c r="L79" s="5">
        <v>244.81618</v>
      </c>
      <c r="M79" s="5">
        <v>296.98098786662956</v>
      </c>
      <c r="N79" s="5">
        <v>265.50974880223094</v>
      </c>
      <c r="O79" s="5">
        <v>232.49649110426799</v>
      </c>
      <c r="P79" s="5">
        <v>249.68950033438401</v>
      </c>
      <c r="Q79" s="5">
        <v>226.66475589949334</v>
      </c>
      <c r="R79" s="5">
        <v>210.15103620999827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7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360</v>
      </c>
      <c r="B1" s="42" t="s">
        <v>359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8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362</v>
      </c>
      <c r="B1" s="42" t="s">
        <v>361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854.64311324486948</v>
      </c>
      <c r="D2" s="45">
        <v>846.9832100000001</v>
      </c>
      <c r="E2" s="45">
        <v>888.13846999999998</v>
      </c>
      <c r="F2" s="45">
        <v>899.94422999999983</v>
      </c>
      <c r="G2" s="45">
        <v>876.78093000000013</v>
      </c>
      <c r="H2" s="45">
        <v>888.93665806821355</v>
      </c>
      <c r="I2" s="45">
        <v>958.29336000000001</v>
      </c>
      <c r="J2" s="45">
        <v>1180.0999999999999</v>
      </c>
      <c r="K2" s="45">
        <v>1181.6918800000001</v>
      </c>
      <c r="L2" s="45">
        <v>1240.28619</v>
      </c>
      <c r="M2" s="45">
        <v>1175.8861182764908</v>
      </c>
      <c r="N2" s="45">
        <v>1197.4930218101706</v>
      </c>
      <c r="O2" s="45">
        <v>1150.0429288138553</v>
      </c>
      <c r="P2" s="45">
        <v>1107.0784672450991</v>
      </c>
      <c r="Q2" s="45">
        <v>1075.0417205826714</v>
      </c>
      <c r="R2" s="45">
        <v>994.61155096875382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558.60136109313385</v>
      </c>
      <c r="D21" s="5">
        <v>550.1</v>
      </c>
      <c r="E21" s="5">
        <v>606.65172999999993</v>
      </c>
      <c r="F21" s="5">
        <v>586.85564999999997</v>
      </c>
      <c r="G21" s="5">
        <v>560.1</v>
      </c>
      <c r="H21" s="5">
        <v>581.75695041559197</v>
      </c>
      <c r="I21" s="5">
        <v>595.6</v>
      </c>
      <c r="J21" s="5">
        <v>715.8</v>
      </c>
      <c r="K21" s="5">
        <v>677.9</v>
      </c>
      <c r="L21" s="5">
        <v>771.15098</v>
      </c>
      <c r="M21" s="5">
        <v>719.76210948696087</v>
      </c>
      <c r="N21" s="5">
        <v>759.79268176172764</v>
      </c>
      <c r="O21" s="5">
        <v>699.92574227650005</v>
      </c>
      <c r="P21" s="5">
        <v>685.77433839686796</v>
      </c>
      <c r="Q21" s="5">
        <v>644.47788286997229</v>
      </c>
      <c r="R21" s="5">
        <v>657.82936849144903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558.60136109313385</v>
      </c>
      <c r="D30" s="4">
        <v>550.1</v>
      </c>
      <c r="E30" s="4">
        <v>606.65172999999993</v>
      </c>
      <c r="F30" s="4">
        <v>586.85564999999997</v>
      </c>
      <c r="G30" s="4">
        <v>560.1</v>
      </c>
      <c r="H30" s="4">
        <v>581.75695041559197</v>
      </c>
      <c r="I30" s="4">
        <v>595.6</v>
      </c>
      <c r="J30" s="4">
        <v>715.8</v>
      </c>
      <c r="K30" s="4">
        <v>677.9</v>
      </c>
      <c r="L30" s="4">
        <v>771.15098</v>
      </c>
      <c r="M30" s="4">
        <v>719.76210948696087</v>
      </c>
      <c r="N30" s="4">
        <v>759.79268176172764</v>
      </c>
      <c r="O30" s="4">
        <v>699.92574227650005</v>
      </c>
      <c r="P30" s="4">
        <v>685.77433839686796</v>
      </c>
      <c r="Q30" s="4">
        <v>644.47788286997229</v>
      </c>
      <c r="R30" s="4">
        <v>657.82936849144903</v>
      </c>
    </row>
    <row r="31" spans="1:18" ht="11.25" customHeight="1" x14ac:dyDescent="0.25">
      <c r="A31" s="50" t="s">
        <v>231</v>
      </c>
      <c r="B31" s="51" t="s">
        <v>230</v>
      </c>
      <c r="C31" s="7">
        <v>350.74519919747797</v>
      </c>
      <c r="D31" s="7">
        <v>363.86110000000002</v>
      </c>
      <c r="E31" s="7">
        <v>419.06414999999998</v>
      </c>
      <c r="F31" s="7">
        <v>390.16435000000001</v>
      </c>
      <c r="G31" s="7">
        <v>362.6</v>
      </c>
      <c r="H31" s="7">
        <v>398.03668672972202</v>
      </c>
      <c r="I31" s="7">
        <v>424.33670000000001</v>
      </c>
      <c r="J31" s="7">
        <v>526.79999999999995</v>
      </c>
      <c r="K31" s="7">
        <v>499.2</v>
      </c>
      <c r="L31" s="7">
        <v>585.9</v>
      </c>
      <c r="M31" s="7">
        <v>528.08827744339396</v>
      </c>
      <c r="N31" s="7">
        <v>570.12515524983303</v>
      </c>
      <c r="O31" s="7">
        <v>553.04767364096699</v>
      </c>
      <c r="P31" s="7">
        <v>526.77462501194202</v>
      </c>
      <c r="Q31" s="7">
        <v>478.169485048247</v>
      </c>
      <c r="R31" s="7">
        <v>483.42409477405198</v>
      </c>
    </row>
    <row r="32" spans="1:18" ht="11.25" customHeight="1" x14ac:dyDescent="0.25">
      <c r="A32" s="52" t="s">
        <v>229</v>
      </c>
      <c r="B32" s="53" t="s">
        <v>228</v>
      </c>
      <c r="C32" s="6">
        <v>350.74519919747797</v>
      </c>
      <c r="D32" s="6">
        <v>363.86110000000002</v>
      </c>
      <c r="E32" s="6">
        <v>419.06414999999998</v>
      </c>
      <c r="F32" s="6">
        <v>390.16435000000001</v>
      </c>
      <c r="G32" s="6">
        <v>362.6</v>
      </c>
      <c r="H32" s="6">
        <v>398.03668672972202</v>
      </c>
      <c r="I32" s="6">
        <v>424.33670000000001</v>
      </c>
      <c r="J32" s="6">
        <v>526.79999999999995</v>
      </c>
      <c r="K32" s="6">
        <v>499.2</v>
      </c>
      <c r="L32" s="6">
        <v>585.9</v>
      </c>
      <c r="M32" s="6">
        <v>528.08827744339396</v>
      </c>
      <c r="N32" s="6">
        <v>570.12515524983303</v>
      </c>
      <c r="O32" s="6">
        <v>553.04767364096699</v>
      </c>
      <c r="P32" s="6">
        <v>526.77462501194202</v>
      </c>
      <c r="Q32" s="6">
        <v>478.169485048247</v>
      </c>
      <c r="R32" s="6">
        <v>483.42409477405198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3.0809427650856378</v>
      </c>
      <c r="D43" s="7">
        <v>5.0983199999999442</v>
      </c>
      <c r="E43" s="7">
        <v>1.0004699999999502</v>
      </c>
      <c r="F43" s="7">
        <v>1.9999099999999999</v>
      </c>
      <c r="G43" s="7">
        <v>0.99950000000001182</v>
      </c>
      <c r="H43" s="7">
        <v>2.0540747109964599</v>
      </c>
      <c r="I43" s="7">
        <v>0.99977999999998701</v>
      </c>
      <c r="J43" s="7">
        <v>0.99946999999997388</v>
      </c>
      <c r="K43" s="7">
        <v>1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102.22042662454392</v>
      </c>
      <c r="D44" s="7">
        <v>105.06553</v>
      </c>
      <c r="E44" s="7">
        <v>97.445490000000007</v>
      </c>
      <c r="F44" s="7">
        <v>110.79510000000001</v>
      </c>
      <c r="G44" s="7">
        <v>101.24872999999999</v>
      </c>
      <c r="H44" s="7">
        <v>92.672207891468403</v>
      </c>
      <c r="I44" s="7">
        <v>79.283010000000004</v>
      </c>
      <c r="J44" s="7">
        <v>63.066630000000004</v>
      </c>
      <c r="K44" s="7">
        <v>55.4</v>
      </c>
      <c r="L44" s="7">
        <v>61.14984000000004</v>
      </c>
      <c r="M44" s="7">
        <v>72.609152574758795</v>
      </c>
      <c r="N44" s="7">
        <v>66.876851055698907</v>
      </c>
      <c r="O44" s="7">
        <v>36.307475089609738</v>
      </c>
      <c r="P44" s="7">
        <v>36.304576287379497</v>
      </c>
      <c r="Q44" s="7">
        <v>44.903028565969201</v>
      </c>
      <c r="R44" s="7">
        <v>73.554462967216637</v>
      </c>
    </row>
    <row r="45" spans="1:18" ht="11.25" customHeight="1" x14ac:dyDescent="0.25">
      <c r="A45" s="50" t="s">
        <v>203</v>
      </c>
      <c r="B45" s="51" t="s">
        <v>202</v>
      </c>
      <c r="C45" s="7">
        <v>102.55479250602629</v>
      </c>
      <c r="D45" s="7">
        <v>76.075050000000005</v>
      </c>
      <c r="E45" s="7">
        <v>89.141619999999989</v>
      </c>
      <c r="F45" s="7">
        <v>83.896290000000008</v>
      </c>
      <c r="G45" s="7">
        <v>95.251769999999993</v>
      </c>
      <c r="H45" s="7">
        <v>88.993981083405004</v>
      </c>
      <c r="I45" s="7">
        <v>90.980509999999995</v>
      </c>
      <c r="J45" s="7">
        <v>124.93389999999999</v>
      </c>
      <c r="K45" s="7">
        <v>122.3</v>
      </c>
      <c r="L45" s="7">
        <v>124.10114</v>
      </c>
      <c r="M45" s="7">
        <v>119.06467946880809</v>
      </c>
      <c r="N45" s="7">
        <v>122.7906754561957</v>
      </c>
      <c r="O45" s="7">
        <v>110.57059354592329</v>
      </c>
      <c r="P45" s="7">
        <v>122.69513709754636</v>
      </c>
      <c r="Q45" s="7">
        <v>121.40536925575611</v>
      </c>
      <c r="R45" s="7">
        <v>100.85081075018047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92.23721673457699</v>
      </c>
      <c r="D49" s="6">
        <v>64.878720000000001</v>
      </c>
      <c r="E49" s="6">
        <v>81.438019999999995</v>
      </c>
      <c r="F49" s="6">
        <v>70.896860000000004</v>
      </c>
      <c r="G49" s="6">
        <v>80.559209999999993</v>
      </c>
      <c r="H49" s="6">
        <v>73.492882392280507</v>
      </c>
      <c r="I49" s="6">
        <v>75.383849999999995</v>
      </c>
      <c r="J49" s="6">
        <v>109.54204</v>
      </c>
      <c r="K49" s="6">
        <v>110.6</v>
      </c>
      <c r="L49" s="6">
        <v>105.98638</v>
      </c>
      <c r="M49" s="6">
        <v>100.7451991974792</v>
      </c>
      <c r="N49" s="6">
        <v>106.453616126875</v>
      </c>
      <c r="O49" s="6">
        <v>99.248394077189744</v>
      </c>
      <c r="P49" s="6">
        <v>110.20349670392834</v>
      </c>
      <c r="Q49" s="6">
        <v>110.06018916595001</v>
      </c>
      <c r="R49" s="6">
        <v>88.480287432966747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10.317575771449295</v>
      </c>
      <c r="D51" s="6">
        <v>11.19633</v>
      </c>
      <c r="E51" s="6">
        <v>7.7035999999999998</v>
      </c>
      <c r="F51" s="6">
        <v>12.99943</v>
      </c>
      <c r="G51" s="6">
        <v>14.69256</v>
      </c>
      <c r="H51" s="6">
        <v>15.501098691124501</v>
      </c>
      <c r="I51" s="6">
        <v>15.59666</v>
      </c>
      <c r="J51" s="6">
        <v>15.391859999999999</v>
      </c>
      <c r="K51" s="6">
        <v>11.7</v>
      </c>
      <c r="L51" s="6">
        <v>18.11476</v>
      </c>
      <c r="M51" s="6">
        <v>18.319480271328899</v>
      </c>
      <c r="N51" s="6">
        <v>16.337059329320699</v>
      </c>
      <c r="O51" s="6">
        <v>11.322199468733547</v>
      </c>
      <c r="P51" s="6">
        <v>12.491640393618034</v>
      </c>
      <c r="Q51" s="6">
        <v>11.345180089806099</v>
      </c>
      <c r="R51" s="6">
        <v>12.370523317213721</v>
      </c>
    </row>
    <row r="52" spans="1:18" ht="11.25" customHeight="1" x14ac:dyDescent="0.25">
      <c r="A52" s="46" t="s">
        <v>189</v>
      </c>
      <c r="B52" s="47" t="s">
        <v>188</v>
      </c>
      <c r="C52" s="5">
        <v>228.71247060044672</v>
      </c>
      <c r="D52" s="5">
        <v>227.30315000000002</v>
      </c>
      <c r="E52" s="5">
        <v>206.87196999999998</v>
      </c>
      <c r="F52" s="5">
        <v>235.37574999999998</v>
      </c>
      <c r="G52" s="5">
        <v>237.98093</v>
      </c>
      <c r="H52" s="5">
        <v>232.11044234259967</v>
      </c>
      <c r="I52" s="5">
        <v>283</v>
      </c>
      <c r="J52" s="5">
        <v>331.09999999999997</v>
      </c>
      <c r="K52" s="5">
        <v>356.09188</v>
      </c>
      <c r="L52" s="5">
        <v>304.92643000000004</v>
      </c>
      <c r="M52" s="5">
        <v>291.34422470622002</v>
      </c>
      <c r="N52" s="5">
        <v>279.06754561956598</v>
      </c>
      <c r="O52" s="5">
        <v>283.8066369616115</v>
      </c>
      <c r="P52" s="5">
        <v>258.98445750018431</v>
      </c>
      <c r="Q52" s="5">
        <v>271.27750925182193</v>
      </c>
      <c r="R52" s="5">
        <v>184.74730104136799</v>
      </c>
    </row>
    <row r="53" spans="1:18" ht="11.25" customHeight="1" x14ac:dyDescent="0.25">
      <c r="A53" s="48" t="s">
        <v>187</v>
      </c>
      <c r="B53" s="49" t="s">
        <v>186</v>
      </c>
      <c r="C53" s="4">
        <v>228.71247060044672</v>
      </c>
      <c r="D53" s="4">
        <v>227.30315000000002</v>
      </c>
      <c r="E53" s="4">
        <v>206.87196999999998</v>
      </c>
      <c r="F53" s="4">
        <v>235.37574999999998</v>
      </c>
      <c r="G53" s="4">
        <v>237.98093</v>
      </c>
      <c r="H53" s="4">
        <v>232.11044234259967</v>
      </c>
      <c r="I53" s="4">
        <v>283</v>
      </c>
      <c r="J53" s="4">
        <v>331.09999999999997</v>
      </c>
      <c r="K53" s="4">
        <v>356.09188</v>
      </c>
      <c r="L53" s="4">
        <v>304.92643000000004</v>
      </c>
      <c r="M53" s="4">
        <v>291.34422470622002</v>
      </c>
      <c r="N53" s="4">
        <v>279.06754561956598</v>
      </c>
      <c r="O53" s="4">
        <v>283.8066369616115</v>
      </c>
      <c r="P53" s="4">
        <v>258.98445750018431</v>
      </c>
      <c r="Q53" s="4">
        <v>271.27750925182193</v>
      </c>
      <c r="R53" s="4">
        <v>184.74730104136799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24.2</v>
      </c>
      <c r="K60" s="5">
        <v>26.7</v>
      </c>
      <c r="L60" s="5">
        <v>31.3</v>
      </c>
      <c r="M60" s="5">
        <v>37.140536925575653</v>
      </c>
      <c r="N60" s="5">
        <v>33.653386834814206</v>
      </c>
      <c r="O60" s="5">
        <v>37.880959205120817</v>
      </c>
      <c r="P60" s="5">
        <v>13.040985955861347</v>
      </c>
      <c r="Q60" s="5">
        <v>10.4136810929588</v>
      </c>
      <c r="R60" s="5">
        <v>12.157256138339505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4.5999999999999996</v>
      </c>
      <c r="K61" s="5">
        <v>11.6</v>
      </c>
      <c r="L61" s="5">
        <v>17.90118</v>
      </c>
      <c r="M61" s="5">
        <v>16.6236744052737</v>
      </c>
      <c r="N61" s="5">
        <v>13.112639724849499</v>
      </c>
      <c r="O61" s="5">
        <v>15.78797828435596</v>
      </c>
      <c r="P61" s="5">
        <v>34.823731728288898</v>
      </c>
      <c r="Q61" s="5">
        <v>38.478073946689598</v>
      </c>
      <c r="R61" s="5">
        <v>37.6421133084934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4.5999999999999996</v>
      </c>
      <c r="K68" s="4">
        <v>11.6</v>
      </c>
      <c r="L68" s="4">
        <v>17.90118</v>
      </c>
      <c r="M68" s="4">
        <v>16.6236744052737</v>
      </c>
      <c r="N68" s="4">
        <v>13.112639724849499</v>
      </c>
      <c r="O68" s="4">
        <v>15.78797828435596</v>
      </c>
      <c r="P68" s="4">
        <v>34.823731728288898</v>
      </c>
      <c r="Q68" s="4">
        <v>38.478073946689598</v>
      </c>
      <c r="R68" s="4">
        <v>37.6421133084934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4.5999999999999996</v>
      </c>
      <c r="K73" s="7">
        <v>11.6</v>
      </c>
      <c r="L73" s="7">
        <v>17.90118</v>
      </c>
      <c r="M73" s="7">
        <v>16.6236744052737</v>
      </c>
      <c r="N73" s="7">
        <v>13.112639724849499</v>
      </c>
      <c r="O73" s="7">
        <v>15.78797828435596</v>
      </c>
      <c r="P73" s="7">
        <v>34.823731728288898</v>
      </c>
      <c r="Q73" s="7">
        <v>38.478073946689598</v>
      </c>
      <c r="R73" s="7">
        <v>37.6421133084934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4.5999999999999996</v>
      </c>
      <c r="K77" s="6">
        <v>11.6</v>
      </c>
      <c r="L77" s="6">
        <v>17.90118</v>
      </c>
      <c r="M77" s="6">
        <v>16.6236744052737</v>
      </c>
      <c r="N77" s="6">
        <v>13.112639724849499</v>
      </c>
      <c r="O77" s="6">
        <v>15.78797828435596</v>
      </c>
      <c r="P77" s="6">
        <v>34.823731728288898</v>
      </c>
      <c r="Q77" s="6">
        <v>38.478073946689598</v>
      </c>
      <c r="R77" s="6">
        <v>37.6421133084934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67.329281551288901</v>
      </c>
      <c r="D79" s="5">
        <v>69.580060000000003</v>
      </c>
      <c r="E79" s="5">
        <v>74.614769999999993</v>
      </c>
      <c r="F79" s="5">
        <v>77.712829999999997</v>
      </c>
      <c r="G79" s="5">
        <v>78.7</v>
      </c>
      <c r="H79" s="5">
        <v>75.069265310021919</v>
      </c>
      <c r="I79" s="5">
        <v>79.693359999999998</v>
      </c>
      <c r="J79" s="5">
        <v>104.4</v>
      </c>
      <c r="K79" s="5">
        <v>109.4</v>
      </c>
      <c r="L79" s="5">
        <v>115.0076</v>
      </c>
      <c r="M79" s="5">
        <v>111.01557275246073</v>
      </c>
      <c r="N79" s="5">
        <v>111.86676786921335</v>
      </c>
      <c r="O79" s="5">
        <v>112.64161208626695</v>
      </c>
      <c r="P79" s="5">
        <v>114.4549536638964</v>
      </c>
      <c r="Q79" s="5">
        <v>110.39457342122866</v>
      </c>
      <c r="R79" s="5">
        <v>102.23551198910373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9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364</v>
      </c>
      <c r="B1" s="42" t="s">
        <v>363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0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366</v>
      </c>
      <c r="B1" s="42" t="s">
        <v>365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1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368</v>
      </c>
      <c r="B1" s="42" t="s">
        <v>367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2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370</v>
      </c>
      <c r="B1" s="42" t="s">
        <v>369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77.218878379669405</v>
      </c>
      <c r="D2" s="45">
        <v>74.096850000000003</v>
      </c>
      <c r="E2" s="45">
        <v>78.2</v>
      </c>
      <c r="F2" s="45">
        <v>80.699999999999989</v>
      </c>
      <c r="G2" s="45">
        <v>81.914109999999994</v>
      </c>
      <c r="H2" s="45">
        <v>79.392376038979606</v>
      </c>
      <c r="I2" s="45">
        <v>81.099999999999994</v>
      </c>
      <c r="J2" s="45">
        <v>76.400000000000006</v>
      </c>
      <c r="K2" s="45">
        <v>74.3</v>
      </c>
      <c r="L2" s="45">
        <v>55.497630000000001</v>
      </c>
      <c r="M2" s="45">
        <v>46.4077577147225</v>
      </c>
      <c r="N2" s="45">
        <v>72.131460781503705</v>
      </c>
      <c r="O2" s="45">
        <v>75.280394737457712</v>
      </c>
      <c r="P2" s="45">
        <v>71.291648356318021</v>
      </c>
      <c r="Q2" s="45">
        <v>71.800736663913568</v>
      </c>
      <c r="R2" s="45">
        <v>82.186873029521294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77.218878379669405</v>
      </c>
      <c r="D52" s="5">
        <v>74.096850000000003</v>
      </c>
      <c r="E52" s="5">
        <v>78.2</v>
      </c>
      <c r="F52" s="5">
        <v>80.699999999999989</v>
      </c>
      <c r="G52" s="5">
        <v>81.914109999999994</v>
      </c>
      <c r="H52" s="5">
        <v>79.392376038979606</v>
      </c>
      <c r="I52" s="5">
        <v>81.099999999999994</v>
      </c>
      <c r="J52" s="5">
        <v>76.400000000000006</v>
      </c>
      <c r="K52" s="5">
        <v>74.3</v>
      </c>
      <c r="L52" s="5">
        <v>55.497630000000001</v>
      </c>
      <c r="M52" s="5">
        <v>46.4077577147225</v>
      </c>
      <c r="N52" s="5">
        <v>72.131460781503705</v>
      </c>
      <c r="O52" s="5">
        <v>75.280394737457712</v>
      </c>
      <c r="P52" s="5">
        <v>71.291648356318021</v>
      </c>
      <c r="Q52" s="5">
        <v>71.800736663913568</v>
      </c>
      <c r="R52" s="5">
        <v>82.186873029521294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77.218878379669405</v>
      </c>
      <c r="D54" s="4">
        <v>74.096850000000003</v>
      </c>
      <c r="E54" s="4">
        <v>78.2</v>
      </c>
      <c r="F54" s="4">
        <v>80.699999999999989</v>
      </c>
      <c r="G54" s="4">
        <v>81.914109999999994</v>
      </c>
      <c r="H54" s="4">
        <v>79.392376038979606</v>
      </c>
      <c r="I54" s="4">
        <v>81.099999999999994</v>
      </c>
      <c r="J54" s="4">
        <v>76.400000000000006</v>
      </c>
      <c r="K54" s="4">
        <v>74.3</v>
      </c>
      <c r="L54" s="4">
        <v>55.497630000000001</v>
      </c>
      <c r="M54" s="4">
        <v>46.4077577147225</v>
      </c>
      <c r="N54" s="4">
        <v>72.131460781503705</v>
      </c>
      <c r="O54" s="4">
        <v>75.280394737457712</v>
      </c>
      <c r="P54" s="4">
        <v>71.291648356318021</v>
      </c>
      <c r="Q54" s="4">
        <v>71.800736663913568</v>
      </c>
      <c r="R54" s="4">
        <v>82.186873029521294</v>
      </c>
    </row>
    <row r="55" spans="1:18" ht="11.25" customHeight="1" x14ac:dyDescent="0.25">
      <c r="A55" s="50" t="s">
        <v>183</v>
      </c>
      <c r="B55" s="51" t="s">
        <v>182</v>
      </c>
      <c r="C55" s="7">
        <v>53.405942485908099</v>
      </c>
      <c r="D55" s="7">
        <v>53.2</v>
      </c>
      <c r="E55" s="7">
        <v>54</v>
      </c>
      <c r="F55" s="7">
        <v>53.3</v>
      </c>
      <c r="G55" s="7">
        <v>51.914110000000001</v>
      </c>
      <c r="H55" s="7">
        <v>51.781790388841102</v>
      </c>
      <c r="I55" s="7">
        <v>52.9</v>
      </c>
      <c r="J55" s="7">
        <v>52.8</v>
      </c>
      <c r="K55" s="7">
        <v>52.5</v>
      </c>
      <c r="L55" s="7">
        <v>43.8</v>
      </c>
      <c r="M55" s="7">
        <v>35.922422852775398</v>
      </c>
      <c r="N55" s="7">
        <v>56.749785038692998</v>
      </c>
      <c r="O55" s="7">
        <v>61.570640271039416</v>
      </c>
      <c r="P55" s="7">
        <v>57.653547658888023</v>
      </c>
      <c r="Q55" s="7">
        <v>57.85213630086777</v>
      </c>
      <c r="R55" s="7">
        <v>61.455049202254699</v>
      </c>
    </row>
    <row r="56" spans="1:18" ht="11.25" customHeight="1" x14ac:dyDescent="0.25">
      <c r="A56" s="50" t="s">
        <v>181</v>
      </c>
      <c r="B56" s="51" t="s">
        <v>180</v>
      </c>
      <c r="C56" s="7">
        <v>23.812935893761299</v>
      </c>
      <c r="D56" s="7">
        <v>20.896850000000001</v>
      </c>
      <c r="E56" s="7">
        <v>24.2</v>
      </c>
      <c r="F56" s="7">
        <v>27.4</v>
      </c>
      <c r="G56" s="7">
        <v>30</v>
      </c>
      <c r="H56" s="7">
        <v>27.6105856501385</v>
      </c>
      <c r="I56" s="7">
        <v>28.2</v>
      </c>
      <c r="J56" s="7">
        <v>23.6</v>
      </c>
      <c r="K56" s="7">
        <v>21.8</v>
      </c>
      <c r="L56" s="7">
        <v>11.69763</v>
      </c>
      <c r="M56" s="7">
        <v>10.4853348619471</v>
      </c>
      <c r="N56" s="7">
        <v>15.3816757428107</v>
      </c>
      <c r="O56" s="7">
        <v>13.7097544664183</v>
      </c>
      <c r="P56" s="7">
        <v>13.63810069743</v>
      </c>
      <c r="Q56" s="7">
        <v>13.9486003630458</v>
      </c>
      <c r="R56" s="7">
        <v>20.731823827266599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3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372</v>
      </c>
      <c r="B1" s="42" t="s">
        <v>371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4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374</v>
      </c>
      <c r="B1" s="42" t="s">
        <v>373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5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376</v>
      </c>
      <c r="B1" s="42" t="s">
        <v>375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6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378</v>
      </c>
      <c r="B1" s="42" t="s">
        <v>377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7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380</v>
      </c>
      <c r="B1" s="42" t="s">
        <v>379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8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382</v>
      </c>
      <c r="B1" s="42" t="s">
        <v>381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9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384</v>
      </c>
      <c r="B1" s="42" t="s">
        <v>383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0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386</v>
      </c>
      <c r="B1" s="42" t="s">
        <v>385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1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388</v>
      </c>
      <c r="B1" s="42" t="s">
        <v>387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2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390</v>
      </c>
      <c r="B1" s="42" t="s">
        <v>389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5.1113021878284099</v>
      </c>
      <c r="D2" s="45">
        <v>4.7</v>
      </c>
      <c r="E2" s="45">
        <v>4.80497</v>
      </c>
      <c r="F2" s="45">
        <v>4.8</v>
      </c>
      <c r="G2" s="45">
        <v>5.0049599999999996</v>
      </c>
      <c r="H2" s="45">
        <v>4.5858412152479202</v>
      </c>
      <c r="I2" s="45">
        <v>8.6</v>
      </c>
      <c r="J2" s="45">
        <v>8.1999999999999993</v>
      </c>
      <c r="K2" s="45">
        <v>7.4081200000000003</v>
      </c>
      <c r="L2" s="45">
        <v>3.6</v>
      </c>
      <c r="M2" s="45">
        <v>6.5682621572561404</v>
      </c>
      <c r="N2" s="45">
        <v>6.8071080538836304</v>
      </c>
      <c r="O2" s="45">
        <v>5.6367631604088997</v>
      </c>
      <c r="P2" s="45">
        <v>11.273526320817799</v>
      </c>
      <c r="Q2" s="45">
        <v>12.4438712142925</v>
      </c>
      <c r="R2" s="45">
        <v>13.255947262826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5.1113021878284099</v>
      </c>
      <c r="D52" s="5">
        <v>4.7</v>
      </c>
      <c r="E52" s="5">
        <v>4.80497</v>
      </c>
      <c r="F52" s="5">
        <v>4.8</v>
      </c>
      <c r="G52" s="5">
        <v>5.0049599999999996</v>
      </c>
      <c r="H52" s="5">
        <v>4.5858412152479202</v>
      </c>
      <c r="I52" s="5">
        <v>8.6</v>
      </c>
      <c r="J52" s="5">
        <v>8.1999999999999993</v>
      </c>
      <c r="K52" s="5">
        <v>7.4081200000000003</v>
      </c>
      <c r="L52" s="5">
        <v>3.6</v>
      </c>
      <c r="M52" s="5">
        <v>6.5682621572561404</v>
      </c>
      <c r="N52" s="5">
        <v>6.8071080538836304</v>
      </c>
      <c r="O52" s="5">
        <v>5.6367631604088997</v>
      </c>
      <c r="P52" s="5">
        <v>11.273526320817799</v>
      </c>
      <c r="Q52" s="5">
        <v>12.4438712142925</v>
      </c>
      <c r="R52" s="5">
        <v>13.255947262826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5.1113021878284099</v>
      </c>
      <c r="D54" s="4">
        <v>4.7</v>
      </c>
      <c r="E54" s="4">
        <v>4.80497</v>
      </c>
      <c r="F54" s="4">
        <v>4.8</v>
      </c>
      <c r="G54" s="4">
        <v>5.0049599999999996</v>
      </c>
      <c r="H54" s="4">
        <v>4.5858412152479202</v>
      </c>
      <c r="I54" s="4">
        <v>8.6</v>
      </c>
      <c r="J54" s="4">
        <v>8.1999999999999993</v>
      </c>
      <c r="K54" s="4">
        <v>7.4081200000000003</v>
      </c>
      <c r="L54" s="4">
        <v>3.6</v>
      </c>
      <c r="M54" s="4">
        <v>6.5682621572561404</v>
      </c>
      <c r="N54" s="4">
        <v>6.8071080538836304</v>
      </c>
      <c r="O54" s="4">
        <v>5.6367631604088997</v>
      </c>
      <c r="P54" s="4">
        <v>11.273526320817799</v>
      </c>
      <c r="Q54" s="4">
        <v>12.4438712142925</v>
      </c>
      <c r="R54" s="4">
        <v>13.255947262826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5.1113021878284099</v>
      </c>
      <c r="D58" s="7">
        <v>4.7</v>
      </c>
      <c r="E58" s="7">
        <v>4.80497</v>
      </c>
      <c r="F58" s="7">
        <v>4.8</v>
      </c>
      <c r="G58" s="7">
        <v>5.0049599999999996</v>
      </c>
      <c r="H58" s="7">
        <v>4.5858412152479202</v>
      </c>
      <c r="I58" s="7">
        <v>8.6</v>
      </c>
      <c r="J58" s="7">
        <v>8.1999999999999993</v>
      </c>
      <c r="K58" s="7">
        <v>7.4081200000000003</v>
      </c>
      <c r="L58" s="7">
        <v>3.6</v>
      </c>
      <c r="M58" s="7">
        <v>6.5682621572561404</v>
      </c>
      <c r="N58" s="7">
        <v>6.8071080538836304</v>
      </c>
      <c r="O58" s="7">
        <v>5.6367631604088997</v>
      </c>
      <c r="P58" s="7">
        <v>11.273526320817799</v>
      </c>
      <c r="Q58" s="7">
        <v>12.4438712142925</v>
      </c>
      <c r="R58" s="7">
        <v>13.255947262826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3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392</v>
      </c>
      <c r="B1" s="42" t="s">
        <v>391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567.47396579726751</v>
      </c>
      <c r="D2" s="45">
        <v>614.1</v>
      </c>
      <c r="E2" s="45">
        <v>655.5</v>
      </c>
      <c r="F2" s="45">
        <v>734</v>
      </c>
      <c r="G2" s="45">
        <v>712.7</v>
      </c>
      <c r="H2" s="45">
        <v>706.91220024840004</v>
      </c>
      <c r="I2" s="45">
        <v>724.7</v>
      </c>
      <c r="J2" s="45">
        <v>749.3</v>
      </c>
      <c r="K2" s="45">
        <v>825.6</v>
      </c>
      <c r="L2" s="45">
        <v>694.5</v>
      </c>
      <c r="M2" s="45">
        <v>724.01356644692817</v>
      </c>
      <c r="N2" s="45">
        <v>684.36514760676403</v>
      </c>
      <c r="O2" s="45">
        <v>729.88917550396502</v>
      </c>
      <c r="P2" s="45">
        <v>674.21419700009596</v>
      </c>
      <c r="Q2" s="45">
        <v>704.64316423043897</v>
      </c>
      <c r="R2" s="45">
        <v>656.70679277730051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28.900353491927</v>
      </c>
      <c r="D21" s="5">
        <v>24.997330000000002</v>
      </c>
      <c r="E21" s="5">
        <v>30.197420000000001</v>
      </c>
      <c r="F21" s="5">
        <v>27.597480000000001</v>
      </c>
      <c r="G21" s="5">
        <v>27.6</v>
      </c>
      <c r="H21" s="5">
        <v>35.4686156491831</v>
      </c>
      <c r="I21" s="5">
        <v>30.20261</v>
      </c>
      <c r="J21" s="5">
        <v>36.799999999999997</v>
      </c>
      <c r="K21" s="5">
        <v>43.4</v>
      </c>
      <c r="L21" s="5">
        <v>32.799999999999997</v>
      </c>
      <c r="M21" s="5">
        <v>43.350530237890467</v>
      </c>
      <c r="N21" s="5">
        <v>39.409572943536801</v>
      </c>
      <c r="O21" s="5">
        <v>47.291487532244197</v>
      </c>
      <c r="P21" s="5">
        <v>39.409572943536801</v>
      </c>
      <c r="Q21" s="5">
        <v>43.350530237890503</v>
      </c>
      <c r="R21" s="5">
        <v>52.546097258049102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28.900353491927</v>
      </c>
      <c r="D30" s="4">
        <v>24.997330000000002</v>
      </c>
      <c r="E30" s="4">
        <v>30.197420000000001</v>
      </c>
      <c r="F30" s="4">
        <v>27.597480000000001</v>
      </c>
      <c r="G30" s="4">
        <v>27.6</v>
      </c>
      <c r="H30" s="4">
        <v>35.4686156491831</v>
      </c>
      <c r="I30" s="4">
        <v>30.20261</v>
      </c>
      <c r="J30" s="4">
        <v>36.799999999999997</v>
      </c>
      <c r="K30" s="4">
        <v>43.4</v>
      </c>
      <c r="L30" s="4">
        <v>32.799999999999997</v>
      </c>
      <c r="M30" s="4">
        <v>43.350530237890467</v>
      </c>
      <c r="N30" s="4">
        <v>39.409572943536801</v>
      </c>
      <c r="O30" s="4">
        <v>47.291487532244197</v>
      </c>
      <c r="P30" s="4">
        <v>39.409572943536801</v>
      </c>
      <c r="Q30" s="4">
        <v>43.350530237890503</v>
      </c>
      <c r="R30" s="4">
        <v>52.546097258049102</v>
      </c>
    </row>
    <row r="31" spans="1:18" ht="11.25" customHeight="1" x14ac:dyDescent="0.25">
      <c r="A31" s="50" t="s">
        <v>231</v>
      </c>
      <c r="B31" s="51" t="s">
        <v>230</v>
      </c>
      <c r="C31" s="7">
        <v>28.900353491927</v>
      </c>
      <c r="D31" s="7">
        <v>24.997330000000002</v>
      </c>
      <c r="E31" s="7">
        <v>30.197420000000001</v>
      </c>
      <c r="F31" s="7">
        <v>27.597480000000001</v>
      </c>
      <c r="G31" s="7">
        <v>27.6</v>
      </c>
      <c r="H31" s="7">
        <v>35.4686156491831</v>
      </c>
      <c r="I31" s="7">
        <v>30.20261</v>
      </c>
      <c r="J31" s="7">
        <v>36.799999999999997</v>
      </c>
      <c r="K31" s="7">
        <v>43.4</v>
      </c>
      <c r="L31" s="7">
        <v>32.799999999999997</v>
      </c>
      <c r="M31" s="7">
        <v>43.350530237890467</v>
      </c>
      <c r="N31" s="7">
        <v>39.409572943536801</v>
      </c>
      <c r="O31" s="7">
        <v>47.291487532244197</v>
      </c>
      <c r="P31" s="7">
        <v>39.409572943536801</v>
      </c>
      <c r="Q31" s="7">
        <v>43.350530237890503</v>
      </c>
      <c r="R31" s="7">
        <v>52.546097258049102</v>
      </c>
    </row>
    <row r="32" spans="1:18" ht="11.25" customHeight="1" x14ac:dyDescent="0.25">
      <c r="A32" s="52" t="s">
        <v>229</v>
      </c>
      <c r="B32" s="53" t="s">
        <v>228</v>
      </c>
      <c r="C32" s="6">
        <v>28.900353491927</v>
      </c>
      <c r="D32" s="6">
        <v>24.997330000000002</v>
      </c>
      <c r="E32" s="6">
        <v>30.197420000000001</v>
      </c>
      <c r="F32" s="6">
        <v>27.597480000000001</v>
      </c>
      <c r="G32" s="6">
        <v>27.6</v>
      </c>
      <c r="H32" s="6">
        <v>35.4686156491831</v>
      </c>
      <c r="I32" s="6">
        <v>30.20261</v>
      </c>
      <c r="J32" s="6">
        <v>36.799999999999997</v>
      </c>
      <c r="K32" s="6">
        <v>43.4</v>
      </c>
      <c r="L32" s="6">
        <v>32.799999999999997</v>
      </c>
      <c r="M32" s="6">
        <v>43.350530237890467</v>
      </c>
      <c r="N32" s="6">
        <v>39.409572943536801</v>
      </c>
      <c r="O32" s="6">
        <v>47.291487532244197</v>
      </c>
      <c r="P32" s="6">
        <v>39.409572943536801</v>
      </c>
      <c r="Q32" s="6">
        <v>43.350530237890503</v>
      </c>
      <c r="R32" s="6">
        <v>52.546097258049102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27.061240087895332</v>
      </c>
      <c r="D52" s="5">
        <v>37.19764</v>
      </c>
      <c r="E52" s="5">
        <v>41.405699999999996</v>
      </c>
      <c r="F52" s="5">
        <v>41.800000000000004</v>
      </c>
      <c r="G52" s="5">
        <v>45.108550000000001</v>
      </c>
      <c r="H52" s="5">
        <v>43.063915161937473</v>
      </c>
      <c r="I52" s="5">
        <v>38.4</v>
      </c>
      <c r="J52" s="5">
        <v>65.3</v>
      </c>
      <c r="K52" s="5">
        <v>65.904499999999999</v>
      </c>
      <c r="L52" s="5">
        <v>57.491970000000002</v>
      </c>
      <c r="M52" s="5">
        <v>38.573612305340575</v>
      </c>
      <c r="N52" s="5">
        <v>58.063437470144301</v>
      </c>
      <c r="O52" s="5">
        <v>42.991116882771898</v>
      </c>
      <c r="P52" s="5">
        <v>47.003449177917247</v>
      </c>
      <c r="Q52" s="5">
        <v>55.533257730786616</v>
      </c>
      <c r="R52" s="5">
        <v>41.46364765453329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27.061240087895332</v>
      </c>
      <c r="D54" s="4">
        <v>37.19764</v>
      </c>
      <c r="E54" s="4">
        <v>41.405699999999996</v>
      </c>
      <c r="F54" s="4">
        <v>41.800000000000004</v>
      </c>
      <c r="G54" s="4">
        <v>45.108550000000001</v>
      </c>
      <c r="H54" s="4">
        <v>43.063915161937473</v>
      </c>
      <c r="I54" s="4">
        <v>38.4</v>
      </c>
      <c r="J54" s="4">
        <v>65.3</v>
      </c>
      <c r="K54" s="4">
        <v>65.904499999999999</v>
      </c>
      <c r="L54" s="4">
        <v>57.491970000000002</v>
      </c>
      <c r="M54" s="4">
        <v>38.573612305340575</v>
      </c>
      <c r="N54" s="4">
        <v>58.063437470144301</v>
      </c>
      <c r="O54" s="4">
        <v>42.991116882771898</v>
      </c>
      <c r="P54" s="4">
        <v>47.003449177917247</v>
      </c>
      <c r="Q54" s="4">
        <v>55.533257730786616</v>
      </c>
      <c r="R54" s="4">
        <v>41.46364765453329</v>
      </c>
    </row>
    <row r="55" spans="1:18" ht="11.25" customHeight="1" x14ac:dyDescent="0.25">
      <c r="A55" s="50" t="s">
        <v>183</v>
      </c>
      <c r="B55" s="51" t="s">
        <v>182</v>
      </c>
      <c r="C55" s="7">
        <v>13.757523645743801</v>
      </c>
      <c r="D55" s="7">
        <v>15.8</v>
      </c>
      <c r="E55" s="7">
        <v>19.5</v>
      </c>
      <c r="F55" s="7">
        <v>22.2</v>
      </c>
      <c r="G55" s="7">
        <v>17.604780000000002</v>
      </c>
      <c r="H55" s="7">
        <v>13.399254800802501</v>
      </c>
      <c r="I55" s="7">
        <v>4.3</v>
      </c>
      <c r="J55" s="7">
        <v>21</v>
      </c>
      <c r="K55" s="7">
        <v>12.7</v>
      </c>
      <c r="L55" s="7">
        <v>15.6</v>
      </c>
      <c r="M55" s="7">
        <v>9.5299512754370905</v>
      </c>
      <c r="N55" s="7">
        <v>32.339734403362897</v>
      </c>
      <c r="O55" s="7">
        <v>18.389989530139811</v>
      </c>
      <c r="P55" s="7">
        <v>21.303630700798692</v>
      </c>
      <c r="Q55" s="7">
        <v>25.080405910780858</v>
      </c>
      <c r="R55" s="7">
        <v>18.486672398968199</v>
      </c>
    </row>
    <row r="56" spans="1:18" ht="11.25" customHeight="1" x14ac:dyDescent="0.25">
      <c r="A56" s="50" t="s">
        <v>181</v>
      </c>
      <c r="B56" s="51" t="s">
        <v>180</v>
      </c>
      <c r="C56" s="7">
        <v>9.5299512754370905</v>
      </c>
      <c r="D56" s="7">
        <v>15.69764</v>
      </c>
      <c r="E56" s="7">
        <v>16.399999999999999</v>
      </c>
      <c r="F56" s="7">
        <v>15.9</v>
      </c>
      <c r="G56" s="7">
        <v>23.7</v>
      </c>
      <c r="H56" s="7">
        <v>24.911627018247799</v>
      </c>
      <c r="I56" s="7">
        <v>31</v>
      </c>
      <c r="J56" s="7">
        <v>37.1</v>
      </c>
      <c r="K56" s="7">
        <v>49.1</v>
      </c>
      <c r="L56" s="7">
        <v>39.591970000000003</v>
      </c>
      <c r="M56" s="7">
        <v>24.8638578389223</v>
      </c>
      <c r="N56" s="7">
        <v>22.714244769274952</v>
      </c>
      <c r="O56" s="7">
        <v>18.1045189643642</v>
      </c>
      <c r="P56" s="7">
        <v>17.149135377854201</v>
      </c>
      <c r="Q56" s="7">
        <v>22.188783796694398</v>
      </c>
      <c r="R56" s="7">
        <v>16.2892901499952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3.7737651667144401</v>
      </c>
      <c r="D58" s="7">
        <v>5.7</v>
      </c>
      <c r="E58" s="7">
        <v>5.5057</v>
      </c>
      <c r="F58" s="7">
        <v>3.7</v>
      </c>
      <c r="G58" s="7">
        <v>3.8037700000000001</v>
      </c>
      <c r="H58" s="7">
        <v>4.7530333428871696</v>
      </c>
      <c r="I58" s="7">
        <v>3.1</v>
      </c>
      <c r="J58" s="7">
        <v>7.2</v>
      </c>
      <c r="K58" s="7">
        <v>4.1044999999999998</v>
      </c>
      <c r="L58" s="7">
        <v>2.2999999999999998</v>
      </c>
      <c r="M58" s="7">
        <v>4.1798031909811799</v>
      </c>
      <c r="N58" s="7">
        <v>3.0094582975064501</v>
      </c>
      <c r="O58" s="7">
        <v>6.49660838826789</v>
      </c>
      <c r="P58" s="7">
        <v>8.5506830992643508</v>
      </c>
      <c r="Q58" s="7">
        <v>8.2640680233113599</v>
      </c>
      <c r="R58" s="7">
        <v>6.6876851055698898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285.2058851628932</v>
      </c>
      <c r="D60" s="5">
        <v>299</v>
      </c>
      <c r="E60" s="5">
        <v>330.89616999999998</v>
      </c>
      <c r="F60" s="5">
        <v>368.3</v>
      </c>
      <c r="G60" s="5">
        <v>382</v>
      </c>
      <c r="H60" s="5">
        <v>366.91506639915923</v>
      </c>
      <c r="I60" s="5">
        <v>393.5</v>
      </c>
      <c r="J60" s="5">
        <v>385.5</v>
      </c>
      <c r="K60" s="5">
        <v>429.6</v>
      </c>
      <c r="L60" s="5">
        <v>365.7</v>
      </c>
      <c r="M60" s="5">
        <v>404.34221840068813</v>
      </c>
      <c r="N60" s="5">
        <v>354.92500238845912</v>
      </c>
      <c r="O60" s="5">
        <v>389.05608101652786</v>
      </c>
      <c r="P60" s="5">
        <v>363.47568548772267</v>
      </c>
      <c r="Q60" s="5">
        <v>367.41664278207702</v>
      </c>
      <c r="R60" s="5">
        <v>352.56042801184714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226.30648705455201</v>
      </c>
      <c r="D79" s="5">
        <v>252.90503000000001</v>
      </c>
      <c r="E79" s="5">
        <v>253.00071000000003</v>
      </c>
      <c r="F79" s="5">
        <v>296.30251999999996</v>
      </c>
      <c r="G79" s="5">
        <v>257.99145000000004</v>
      </c>
      <c r="H79" s="5">
        <v>261.46460303812023</v>
      </c>
      <c r="I79" s="5">
        <v>262.59739000000002</v>
      </c>
      <c r="J79" s="5">
        <v>261.7</v>
      </c>
      <c r="K79" s="5">
        <v>286.69550000000004</v>
      </c>
      <c r="L79" s="5">
        <v>238.50803000000002</v>
      </c>
      <c r="M79" s="5">
        <v>237.74720550300901</v>
      </c>
      <c r="N79" s="5">
        <v>231.96713480462381</v>
      </c>
      <c r="O79" s="5">
        <v>250.5504900724211</v>
      </c>
      <c r="P79" s="5">
        <v>224.32548939091924</v>
      </c>
      <c r="Q79" s="5">
        <v>238.34273347968485</v>
      </c>
      <c r="R79" s="5">
        <v>210.13661985287101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4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394</v>
      </c>
      <c r="B1" s="42" t="s">
        <v>393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24754.753033342899</v>
      </c>
      <c r="D2" s="45">
        <v>24704.900000000005</v>
      </c>
      <c r="E2" s="45">
        <v>26183.5</v>
      </c>
      <c r="F2" s="45">
        <v>26746.800000000003</v>
      </c>
      <c r="G2" s="45">
        <v>27556.599999999995</v>
      </c>
      <c r="H2" s="45">
        <v>26435.965415114206</v>
      </c>
      <c r="I2" s="45">
        <v>27657.4</v>
      </c>
      <c r="J2" s="45">
        <v>27609.200000000008</v>
      </c>
      <c r="K2" s="45">
        <v>27060.799999999999</v>
      </c>
      <c r="L2" s="45">
        <v>25073.199999999997</v>
      </c>
      <c r="M2" s="45">
        <v>27499.283462310097</v>
      </c>
      <c r="N2" s="45">
        <v>26733.424094774098</v>
      </c>
      <c r="O2" s="45">
        <v>26321.2955001433</v>
      </c>
      <c r="P2" s="45">
        <v>25171.658545906201</v>
      </c>
      <c r="Q2" s="45">
        <v>26387.336390560795</v>
      </c>
      <c r="R2" s="45">
        <v>25430.042036877796</v>
      </c>
    </row>
    <row r="3" spans="1:18" ht="11.25" customHeight="1" x14ac:dyDescent="0.25">
      <c r="A3" s="46" t="s">
        <v>286</v>
      </c>
      <c r="B3" s="47" t="s">
        <v>285</v>
      </c>
      <c r="C3" s="5">
        <v>1001.8152288143721</v>
      </c>
      <c r="D3" s="5">
        <v>1075.5999999999999</v>
      </c>
      <c r="E3" s="5">
        <v>894.49781000000075</v>
      </c>
      <c r="F3" s="5">
        <v>890.50000000000011</v>
      </c>
      <c r="G3" s="5">
        <v>921.39607999999498</v>
      </c>
      <c r="H3" s="5">
        <v>937.30295213528734</v>
      </c>
      <c r="I3" s="5">
        <v>702.50000000000341</v>
      </c>
      <c r="J3" s="5">
        <v>962.00407000000632</v>
      </c>
      <c r="K3" s="5">
        <v>784.6</v>
      </c>
      <c r="L3" s="5">
        <v>566.50000000000011</v>
      </c>
      <c r="M3" s="5">
        <v>813.22250883729794</v>
      </c>
      <c r="N3" s="5">
        <v>1167.64593484284</v>
      </c>
      <c r="O3" s="5">
        <v>681.47511225757273</v>
      </c>
      <c r="P3" s="5">
        <v>621.83529186968678</v>
      </c>
      <c r="Q3" s="5">
        <v>518.22394191267472</v>
      </c>
      <c r="R3" s="5">
        <v>714.9366317145176</v>
      </c>
    </row>
    <row r="4" spans="1:18" ht="11.25" customHeight="1" x14ac:dyDescent="0.25">
      <c r="A4" s="48" t="s">
        <v>284</v>
      </c>
      <c r="B4" s="49" t="s">
        <v>283</v>
      </c>
      <c r="C4" s="4">
        <v>702.83506349554261</v>
      </c>
      <c r="D4" s="4">
        <v>775.42790999999988</v>
      </c>
      <c r="E4" s="4">
        <v>606.09846000000084</v>
      </c>
      <c r="F4" s="4">
        <v>595.69999999999993</v>
      </c>
      <c r="G4" s="4">
        <v>678.69710999999506</v>
      </c>
      <c r="H4" s="4">
        <v>712.3817712811732</v>
      </c>
      <c r="I4" s="4">
        <v>416.30000000000342</v>
      </c>
      <c r="J4" s="4">
        <v>670.67255000000625</v>
      </c>
      <c r="K4" s="4">
        <v>458.50000000000006</v>
      </c>
      <c r="L4" s="4">
        <v>322.39999999999998</v>
      </c>
      <c r="M4" s="4">
        <v>550.62761759409739</v>
      </c>
      <c r="N4" s="4">
        <v>897.0279983831299</v>
      </c>
      <c r="O4" s="4">
        <v>453.70495110314943</v>
      </c>
      <c r="P4" s="4">
        <v>425.02627304862943</v>
      </c>
      <c r="Q4" s="4">
        <v>311.90885640584463</v>
      </c>
      <c r="R4" s="4">
        <v>496.01758005866282</v>
      </c>
    </row>
    <row r="5" spans="1:18" ht="11.25" customHeight="1" x14ac:dyDescent="0.25">
      <c r="A5" s="50" t="s">
        <v>282</v>
      </c>
      <c r="B5" s="51" t="s">
        <v>281</v>
      </c>
      <c r="C5" s="7">
        <v>220.30620266023985</v>
      </c>
      <c r="D5" s="7">
        <v>290.37299999999988</v>
      </c>
      <c r="E5" s="7">
        <v>142.99950000000075</v>
      </c>
      <c r="F5" s="7">
        <v>123.50000000000003</v>
      </c>
      <c r="G5" s="7">
        <v>228.19901999999496</v>
      </c>
      <c r="H5" s="7">
        <v>254.75303334288827</v>
      </c>
      <c r="I5" s="7">
        <v>-26.699999999996464</v>
      </c>
      <c r="J5" s="7">
        <v>239.02585000000627</v>
      </c>
      <c r="K5" s="7">
        <v>37.800000000000011</v>
      </c>
      <c r="L5" s="7">
        <v>-69.3</v>
      </c>
      <c r="M5" s="7">
        <v>117.42009144547742</v>
      </c>
      <c r="N5" s="7">
        <v>478.58531269578168</v>
      </c>
      <c r="O5" s="7">
        <v>50.497307390080444</v>
      </c>
      <c r="P5" s="7">
        <v>81.446450749976208</v>
      </c>
      <c r="Q5" s="7">
        <v>-49.488869781217559</v>
      </c>
      <c r="R5" s="7">
        <v>215.90819343201383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86.091989999999896</v>
      </c>
      <c r="E7" s="6">
        <v>-37.100089999999227</v>
      </c>
      <c r="F7" s="6">
        <v>-39.200000000000003</v>
      </c>
      <c r="G7" s="6">
        <v>62.299729999994952</v>
      </c>
      <c r="H7" s="6">
        <v>87.465367344989431</v>
      </c>
      <c r="I7" s="6">
        <v>-116.89999999999645</v>
      </c>
      <c r="J7" s="6">
        <v>123.91340000000628</v>
      </c>
      <c r="K7" s="6">
        <v>-110.6</v>
      </c>
      <c r="L7" s="6">
        <v>-107.8</v>
      </c>
      <c r="M7" s="6">
        <v>7.6910637602611587</v>
      </c>
      <c r="N7" s="6">
        <v>44.784521700084497</v>
      </c>
      <c r="O7" s="6">
        <v>-64.390955524430979</v>
      </c>
      <c r="P7" s="6">
        <v>35.683576956147931</v>
      </c>
      <c r="Q7" s="6">
        <v>28.685392184962211</v>
      </c>
      <c r="R7" s="6">
        <v>-23.097146947664896</v>
      </c>
    </row>
    <row r="8" spans="1:18" ht="11.25" customHeight="1" x14ac:dyDescent="0.25">
      <c r="A8" s="52" t="s">
        <v>276</v>
      </c>
      <c r="B8" s="53" t="s">
        <v>275</v>
      </c>
      <c r="C8" s="6">
        <v>220.30620266023985</v>
      </c>
      <c r="D8" s="6">
        <v>204.28100999999998</v>
      </c>
      <c r="E8" s="6">
        <v>180.09958999999998</v>
      </c>
      <c r="F8" s="6">
        <v>162.70000000000002</v>
      </c>
      <c r="G8" s="6">
        <v>165.89929000000001</v>
      </c>
      <c r="H8" s="6">
        <v>167.28766599789884</v>
      </c>
      <c r="I8" s="6">
        <v>90.2</v>
      </c>
      <c r="J8" s="6">
        <v>115.11245</v>
      </c>
      <c r="K8" s="6">
        <v>148.4</v>
      </c>
      <c r="L8" s="6">
        <v>38.5</v>
      </c>
      <c r="M8" s="6">
        <v>109.72902768521627</v>
      </c>
      <c r="N8" s="6">
        <v>433.80079099569718</v>
      </c>
      <c r="O8" s="6">
        <v>114.88826291451142</v>
      </c>
      <c r="P8" s="6">
        <v>45.762873793828277</v>
      </c>
      <c r="Q8" s="6">
        <v>-78.17426196617977</v>
      </c>
      <c r="R8" s="6">
        <v>239.00534037967873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481.62126806632097</v>
      </c>
      <c r="D11" s="7">
        <v>484.15499</v>
      </c>
      <c r="E11" s="7">
        <v>462.19896000000006</v>
      </c>
      <c r="F11" s="7">
        <v>471.3</v>
      </c>
      <c r="G11" s="7">
        <v>449.59809000000001</v>
      </c>
      <c r="H11" s="7">
        <v>456.72112353110032</v>
      </c>
      <c r="I11" s="7">
        <v>442.1</v>
      </c>
      <c r="J11" s="7">
        <v>431.64670000000001</v>
      </c>
      <c r="K11" s="7">
        <v>420.69999999999993</v>
      </c>
      <c r="L11" s="7">
        <v>390.8</v>
      </c>
      <c r="M11" s="7">
        <v>431.41612931004977</v>
      </c>
      <c r="N11" s="7">
        <v>418.44268568734827</v>
      </c>
      <c r="O11" s="7">
        <v>391.50384977791083</v>
      </c>
      <c r="P11" s="7">
        <v>315.65873698289892</v>
      </c>
      <c r="Q11" s="7">
        <v>328.07872360752646</v>
      </c>
      <c r="R11" s="7">
        <v>279.20180164269499</v>
      </c>
    </row>
    <row r="12" spans="1:18" ht="11.25" customHeight="1" x14ac:dyDescent="0.25">
      <c r="A12" s="52" t="s">
        <v>268</v>
      </c>
      <c r="B12" s="53" t="s">
        <v>267</v>
      </c>
      <c r="C12" s="6">
        <v>481.62126806632097</v>
      </c>
      <c r="D12" s="6">
        <v>484.15499</v>
      </c>
      <c r="E12" s="6">
        <v>462.19896000000006</v>
      </c>
      <c r="F12" s="6">
        <v>471.3</v>
      </c>
      <c r="G12" s="6">
        <v>449.59809000000001</v>
      </c>
      <c r="H12" s="6">
        <v>456.72112353110032</v>
      </c>
      <c r="I12" s="6">
        <v>442.1</v>
      </c>
      <c r="J12" s="6">
        <v>431.64670000000001</v>
      </c>
      <c r="K12" s="6">
        <v>420.69999999999993</v>
      </c>
      <c r="L12" s="6">
        <v>390.8</v>
      </c>
      <c r="M12" s="6">
        <v>431.41612931004977</v>
      </c>
      <c r="N12" s="6">
        <v>418.44268568734827</v>
      </c>
      <c r="O12" s="6">
        <v>391.50384977791083</v>
      </c>
      <c r="P12" s="6">
        <v>315.65873698289892</v>
      </c>
      <c r="Q12" s="6">
        <v>328.07872360752646</v>
      </c>
      <c r="R12" s="6">
        <v>279.20180164269499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0.90759276898190377</v>
      </c>
      <c r="D14" s="7">
        <v>0.89992000000000005</v>
      </c>
      <c r="E14" s="7">
        <v>0.9</v>
      </c>
      <c r="F14" s="7">
        <v>0.9</v>
      </c>
      <c r="G14" s="7">
        <v>0.9</v>
      </c>
      <c r="H14" s="7">
        <v>0.90761440718448216</v>
      </c>
      <c r="I14" s="7">
        <v>0.9</v>
      </c>
      <c r="J14" s="7">
        <v>0</v>
      </c>
      <c r="K14" s="7">
        <v>0</v>
      </c>
      <c r="L14" s="7">
        <v>0.9</v>
      </c>
      <c r="M14" s="7">
        <v>1.7913968385701338</v>
      </c>
      <c r="N14" s="7">
        <v>0</v>
      </c>
      <c r="O14" s="7">
        <v>11.703793935158082</v>
      </c>
      <c r="P14" s="7">
        <v>27.921085315754301</v>
      </c>
      <c r="Q14" s="7">
        <v>33.319002579535699</v>
      </c>
      <c r="R14" s="7">
        <v>0.90758498395400766</v>
      </c>
    </row>
    <row r="15" spans="1:18" ht="11.25" customHeight="1" x14ac:dyDescent="0.25">
      <c r="A15" s="54" t="s">
        <v>262</v>
      </c>
      <c r="B15" s="49" t="s">
        <v>261</v>
      </c>
      <c r="C15" s="4">
        <v>298.98016531882928</v>
      </c>
      <c r="D15" s="4">
        <v>300.17209000000003</v>
      </c>
      <c r="E15" s="4">
        <v>288.39935000000003</v>
      </c>
      <c r="F15" s="4">
        <v>294.8</v>
      </c>
      <c r="G15" s="4">
        <v>242.69897000000003</v>
      </c>
      <c r="H15" s="4">
        <v>224.92118085411417</v>
      </c>
      <c r="I15" s="4">
        <v>286.19999999999993</v>
      </c>
      <c r="J15" s="4">
        <v>291.33152000000001</v>
      </c>
      <c r="K15" s="4">
        <v>326.10000000000002</v>
      </c>
      <c r="L15" s="4">
        <v>244.10000000000002</v>
      </c>
      <c r="M15" s="4">
        <v>262.59489124320055</v>
      </c>
      <c r="N15" s="4">
        <v>270.61793645970999</v>
      </c>
      <c r="O15" s="4">
        <v>227.77016115442331</v>
      </c>
      <c r="P15" s="4">
        <v>196.80901882105732</v>
      </c>
      <c r="Q15" s="4">
        <v>206.31508550683003</v>
      </c>
      <c r="R15" s="4">
        <v>218.91905165585484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298.98016531882928</v>
      </c>
      <c r="D17" s="7">
        <v>300.17209000000003</v>
      </c>
      <c r="E17" s="7">
        <v>288.39935000000003</v>
      </c>
      <c r="F17" s="7">
        <v>294.8</v>
      </c>
      <c r="G17" s="7">
        <v>242.69897000000003</v>
      </c>
      <c r="H17" s="7">
        <v>224.92118085411417</v>
      </c>
      <c r="I17" s="7">
        <v>286.19999999999993</v>
      </c>
      <c r="J17" s="7">
        <v>291.33152000000001</v>
      </c>
      <c r="K17" s="7">
        <v>326.10000000000002</v>
      </c>
      <c r="L17" s="7">
        <v>244.10000000000002</v>
      </c>
      <c r="M17" s="7">
        <v>262.59489124320055</v>
      </c>
      <c r="N17" s="7">
        <v>270.61793645970999</v>
      </c>
      <c r="O17" s="7">
        <v>227.77016115442331</v>
      </c>
      <c r="P17" s="7">
        <v>196.80901882105732</v>
      </c>
      <c r="Q17" s="7">
        <v>206.31508550683003</v>
      </c>
      <c r="R17" s="7">
        <v>218.91905165585484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8243.1690073564569</v>
      </c>
      <c r="D21" s="5">
        <v>7861.5000000000009</v>
      </c>
      <c r="E21" s="5">
        <v>8785.9785399999982</v>
      </c>
      <c r="F21" s="5">
        <v>9198.6</v>
      </c>
      <c r="G21" s="5">
        <v>9671.9589299999989</v>
      </c>
      <c r="H21" s="5">
        <v>9298.6529091430348</v>
      </c>
      <c r="I21" s="5">
        <v>9517.2999999999993</v>
      </c>
      <c r="J21" s="5">
        <v>9256.4392599999992</v>
      </c>
      <c r="K21" s="5">
        <v>9327.3000000000011</v>
      </c>
      <c r="L21" s="5">
        <v>8552.2999999999975</v>
      </c>
      <c r="M21" s="5">
        <v>8901.9537594344019</v>
      </c>
      <c r="N21" s="5">
        <v>8870.0678322346594</v>
      </c>
      <c r="O21" s="5">
        <v>8434.245724658449</v>
      </c>
      <c r="P21" s="5">
        <v>7600.506353300857</v>
      </c>
      <c r="Q21" s="5">
        <v>8713.3610394573334</v>
      </c>
      <c r="R21" s="5">
        <v>7843.9294164087969</v>
      </c>
    </row>
    <row r="22" spans="1:18" ht="11.25" customHeight="1" x14ac:dyDescent="0.25">
      <c r="A22" s="48" t="s">
        <v>249</v>
      </c>
      <c r="B22" s="49" t="s">
        <v>248</v>
      </c>
      <c r="C22" s="4">
        <v>-323.94573179778973</v>
      </c>
      <c r="D22" s="4">
        <v>-372.00598999999949</v>
      </c>
      <c r="E22" s="4">
        <v>-149.90040000000221</v>
      </c>
      <c r="F22" s="4">
        <v>-133.69958999999983</v>
      </c>
      <c r="G22" s="4">
        <v>-154.30233999999882</v>
      </c>
      <c r="H22" s="4">
        <v>-290.82065939670724</v>
      </c>
      <c r="I22" s="4">
        <v>-59.604680000001906</v>
      </c>
      <c r="J22" s="4">
        <v>-282.59641999999963</v>
      </c>
      <c r="K22" s="4">
        <v>-647.59320999999898</v>
      </c>
      <c r="L22" s="4">
        <v>-689.90000000000214</v>
      </c>
      <c r="M22" s="4">
        <v>-431.59627928262472</v>
      </c>
      <c r="N22" s="4">
        <v>-479.5786758383465</v>
      </c>
      <c r="O22" s="4">
        <v>26.819341282054552</v>
      </c>
      <c r="P22" s="4">
        <v>-937.83403681779021</v>
      </c>
      <c r="Q22" s="4">
        <v>-432.23689731029413</v>
      </c>
      <c r="R22" s="4">
        <v>-800.4501512772697</v>
      </c>
    </row>
    <row r="23" spans="1:18" ht="11.25" customHeight="1" x14ac:dyDescent="0.25">
      <c r="A23" s="50" t="s">
        <v>247</v>
      </c>
      <c r="B23" s="51" t="s">
        <v>246</v>
      </c>
      <c r="C23" s="7">
        <v>-10.294154526828553</v>
      </c>
      <c r="D23" s="7">
        <v>-221.80424999999948</v>
      </c>
      <c r="E23" s="7">
        <v>-11.900210000002204</v>
      </c>
      <c r="F23" s="7">
        <v>12.500060000000191</v>
      </c>
      <c r="G23" s="7">
        <v>-7.101339999998828</v>
      </c>
      <c r="H23" s="7">
        <v>-138.55518710428458</v>
      </c>
      <c r="I23" s="7">
        <v>172.8980199999981</v>
      </c>
      <c r="J23" s="7">
        <v>79.801850000000371</v>
      </c>
      <c r="K23" s="7">
        <v>-306.49705999999901</v>
      </c>
      <c r="L23" s="7">
        <v>-351.90000000000219</v>
      </c>
      <c r="M23" s="7">
        <v>-122.00346634070411</v>
      </c>
      <c r="N23" s="7">
        <v>-229.88917550396289</v>
      </c>
      <c r="O23" s="7">
        <v>-55.412547968850618</v>
      </c>
      <c r="P23" s="7">
        <v>-326.76673215005314</v>
      </c>
      <c r="Q23" s="7">
        <v>118.96948217197317</v>
      </c>
      <c r="R23" s="7">
        <v>-121.35896483079279</v>
      </c>
    </row>
    <row r="24" spans="1:18" ht="11.25" customHeight="1" x14ac:dyDescent="0.25">
      <c r="A24" s="52" t="s">
        <v>245</v>
      </c>
      <c r="B24" s="53" t="s">
        <v>244</v>
      </c>
      <c r="C24" s="6">
        <v>13.876984385615287</v>
      </c>
      <c r="D24" s="6">
        <v>-326.90320999999949</v>
      </c>
      <c r="E24" s="6">
        <v>124.6998999999978</v>
      </c>
      <c r="F24" s="6">
        <v>20.900050000000192</v>
      </c>
      <c r="G24" s="6">
        <v>-168.90067999999883</v>
      </c>
      <c r="H24" s="6">
        <v>-140.65702094651897</v>
      </c>
      <c r="I24" s="6">
        <v>109.79874999999811</v>
      </c>
      <c r="J24" s="6">
        <v>281.60108000000037</v>
      </c>
      <c r="K24" s="6">
        <v>-10.099909999998999</v>
      </c>
      <c r="L24" s="6">
        <v>56.899999999997817</v>
      </c>
      <c r="M24" s="6">
        <v>138.62581732094077</v>
      </c>
      <c r="N24" s="6">
        <v>-49.130600936274277</v>
      </c>
      <c r="O24" s="6">
        <v>-36.4958505587947</v>
      </c>
      <c r="P24" s="6">
        <v>-230.08142173828401</v>
      </c>
      <c r="Q24" s="6">
        <v>130.52959582056428</v>
      </c>
      <c r="R24" s="6">
        <v>-173.90474540710056</v>
      </c>
    </row>
    <row r="25" spans="1:18" ht="11.25" customHeight="1" x14ac:dyDescent="0.25">
      <c r="A25" s="52" t="s">
        <v>243</v>
      </c>
      <c r="B25" s="53" t="s">
        <v>242</v>
      </c>
      <c r="C25" s="6">
        <v>-24.17113891244384</v>
      </c>
      <c r="D25" s="6">
        <v>105.09896000000001</v>
      </c>
      <c r="E25" s="6">
        <v>-136.60011</v>
      </c>
      <c r="F25" s="6">
        <v>-8.3999900000000007</v>
      </c>
      <c r="G25" s="6">
        <v>161.79934</v>
      </c>
      <c r="H25" s="6">
        <v>2.1018338422343708</v>
      </c>
      <c r="I25" s="6">
        <v>63.099269999999997</v>
      </c>
      <c r="J25" s="6">
        <v>-201.79922999999999</v>
      </c>
      <c r="K25" s="6">
        <v>-296.39715000000001</v>
      </c>
      <c r="L25" s="6">
        <v>-408.8</v>
      </c>
      <c r="M25" s="6">
        <v>-260.62928366164488</v>
      </c>
      <c r="N25" s="6">
        <v>-180.75857456768861</v>
      </c>
      <c r="O25" s="6">
        <v>-18.916697410055921</v>
      </c>
      <c r="P25" s="6">
        <v>-96.685310411769123</v>
      </c>
      <c r="Q25" s="6">
        <v>-11.560113648591106</v>
      </c>
      <c r="R25" s="6">
        <v>52.545780576307777</v>
      </c>
    </row>
    <row r="26" spans="1:18" ht="11.25" customHeight="1" x14ac:dyDescent="0.25">
      <c r="A26" s="50" t="s">
        <v>241</v>
      </c>
      <c r="B26" s="51" t="s">
        <v>240</v>
      </c>
      <c r="C26" s="7">
        <v>-313.65157727096118</v>
      </c>
      <c r="D26" s="7">
        <v>-150.20174</v>
      </c>
      <c r="E26" s="7">
        <v>-138.00019</v>
      </c>
      <c r="F26" s="7">
        <v>-146.19965000000002</v>
      </c>
      <c r="G26" s="7">
        <v>-147.20099999999999</v>
      </c>
      <c r="H26" s="7">
        <v>-152.26547229242269</v>
      </c>
      <c r="I26" s="7">
        <v>-232.5027</v>
      </c>
      <c r="J26" s="7">
        <v>-362.39826999999997</v>
      </c>
      <c r="K26" s="7">
        <v>-341.09614999999997</v>
      </c>
      <c r="L26" s="7">
        <v>-338</v>
      </c>
      <c r="M26" s="7">
        <v>-309.59281294192061</v>
      </c>
      <c r="N26" s="7">
        <v>-249.68950033438364</v>
      </c>
      <c r="O26" s="7">
        <v>82.231889250905169</v>
      </c>
      <c r="P26" s="7">
        <v>-611.06730466773706</v>
      </c>
      <c r="Q26" s="7">
        <v>-551.20637948226727</v>
      </c>
      <c r="R26" s="7">
        <v>-679.09118644647685</v>
      </c>
    </row>
    <row r="27" spans="1:18" ht="11.25" customHeight="1" x14ac:dyDescent="0.25">
      <c r="A27" s="52" t="s">
        <v>239</v>
      </c>
      <c r="B27" s="53" t="s">
        <v>238</v>
      </c>
      <c r="C27" s="6">
        <v>-139.05570232040299</v>
      </c>
      <c r="D27" s="6">
        <v>13.199870000000001</v>
      </c>
      <c r="E27" s="6">
        <v>44.699959999999997</v>
      </c>
      <c r="F27" s="6">
        <v>40.600059999999999</v>
      </c>
      <c r="G27" s="6">
        <v>47.699800000000003</v>
      </c>
      <c r="H27" s="6">
        <v>50.754510394864184</v>
      </c>
      <c r="I27" s="6">
        <v>0.99999000000000005</v>
      </c>
      <c r="J27" s="6">
        <v>45.70017</v>
      </c>
      <c r="K27" s="6">
        <v>29.400279999999999</v>
      </c>
      <c r="L27" s="6">
        <v>-27.4</v>
      </c>
      <c r="M27" s="6">
        <v>-1.0031552340349188</v>
      </c>
      <c r="N27" s="6">
        <v>19.298748447501744</v>
      </c>
      <c r="O27" s="6">
        <v>295.40300589831526</v>
      </c>
      <c r="P27" s="6">
        <v>84.264404005044639</v>
      </c>
      <c r="Q27" s="6">
        <v>178.65715951287137</v>
      </c>
      <c r="R27" s="6">
        <v>36.543201946250434</v>
      </c>
    </row>
    <row r="28" spans="1:18" ht="11.25" customHeight="1" x14ac:dyDescent="0.25">
      <c r="A28" s="52" t="s">
        <v>237</v>
      </c>
      <c r="B28" s="53" t="s">
        <v>236</v>
      </c>
      <c r="C28" s="6">
        <v>-174.59587495055817</v>
      </c>
      <c r="D28" s="6">
        <v>-163.40161000000001</v>
      </c>
      <c r="E28" s="6">
        <v>-182.70015000000001</v>
      </c>
      <c r="F28" s="6">
        <v>-186.79971</v>
      </c>
      <c r="G28" s="6">
        <v>-194.9008</v>
      </c>
      <c r="H28" s="6">
        <v>-203.01998268728687</v>
      </c>
      <c r="I28" s="6">
        <v>-233.50269</v>
      </c>
      <c r="J28" s="6">
        <v>-408.09843999999998</v>
      </c>
      <c r="K28" s="6">
        <v>-370.49642999999998</v>
      </c>
      <c r="L28" s="6">
        <v>-310.60000000000002</v>
      </c>
      <c r="M28" s="6">
        <v>-308.58965770788569</v>
      </c>
      <c r="N28" s="6">
        <v>-268.98824878188537</v>
      </c>
      <c r="O28" s="6">
        <v>-213.17111664741009</v>
      </c>
      <c r="P28" s="6">
        <v>-695.3317086727817</v>
      </c>
      <c r="Q28" s="6">
        <v>-729.86353899513858</v>
      </c>
      <c r="R28" s="6">
        <v>-715.63438839272726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8567.1147391542472</v>
      </c>
      <c r="D30" s="4">
        <v>8233.5059899999997</v>
      </c>
      <c r="E30" s="4">
        <v>8935.8789400000005</v>
      </c>
      <c r="F30" s="4">
        <v>9332.2995900000005</v>
      </c>
      <c r="G30" s="4">
        <v>9826.2612699999991</v>
      </c>
      <c r="H30" s="4">
        <v>9589.4735685397427</v>
      </c>
      <c r="I30" s="4">
        <v>9576.9046799999996</v>
      </c>
      <c r="J30" s="4">
        <v>9539.035679999999</v>
      </c>
      <c r="K30" s="4">
        <v>9974.8932100000002</v>
      </c>
      <c r="L30" s="4">
        <v>9242.1999999999989</v>
      </c>
      <c r="M30" s="4">
        <v>9333.5500387170268</v>
      </c>
      <c r="N30" s="4">
        <v>9349.6465080730068</v>
      </c>
      <c r="O30" s="4">
        <v>8407.4263833763944</v>
      </c>
      <c r="P30" s="4">
        <v>8538.3403901186466</v>
      </c>
      <c r="Q30" s="4">
        <v>9145.5979367676282</v>
      </c>
      <c r="R30" s="4">
        <v>8644.3795676860664</v>
      </c>
    </row>
    <row r="31" spans="1:18" ht="11.25" customHeight="1" x14ac:dyDescent="0.25">
      <c r="A31" s="50" t="s">
        <v>231</v>
      </c>
      <c r="B31" s="51" t="s">
        <v>230</v>
      </c>
      <c r="C31" s="7">
        <v>148.44272475398901</v>
      </c>
      <c r="D31" s="7">
        <v>132.68581</v>
      </c>
      <c r="E31" s="7">
        <v>162.88607000000002</v>
      </c>
      <c r="F31" s="7">
        <v>162.88512</v>
      </c>
      <c r="G31" s="7">
        <v>174.7</v>
      </c>
      <c r="H31" s="7">
        <v>137.93350530237899</v>
      </c>
      <c r="I31" s="7">
        <v>164.21420000000001</v>
      </c>
      <c r="J31" s="7">
        <v>261.39999999999998</v>
      </c>
      <c r="K31" s="7">
        <v>288.99999999999994</v>
      </c>
      <c r="L31" s="7">
        <v>317.89999999999998</v>
      </c>
      <c r="M31" s="7">
        <v>334.98137002006274</v>
      </c>
      <c r="N31" s="7">
        <v>270.61240087895294</v>
      </c>
      <c r="O31" s="7">
        <v>218.06630362090399</v>
      </c>
      <c r="P31" s="7">
        <v>257.47587656444102</v>
      </c>
      <c r="Q31" s="7">
        <v>245.65300468138</v>
      </c>
      <c r="R31" s="7">
        <v>257.47587656444102</v>
      </c>
    </row>
    <row r="32" spans="1:18" ht="11.25" customHeight="1" x14ac:dyDescent="0.25">
      <c r="A32" s="52" t="s">
        <v>229</v>
      </c>
      <c r="B32" s="53" t="s">
        <v>228</v>
      </c>
      <c r="C32" s="6">
        <v>148.44272475398901</v>
      </c>
      <c r="D32" s="6">
        <v>132.68581</v>
      </c>
      <c r="E32" s="6">
        <v>162.88607000000002</v>
      </c>
      <c r="F32" s="6">
        <v>162.88512</v>
      </c>
      <c r="G32" s="6">
        <v>174.7</v>
      </c>
      <c r="H32" s="6">
        <v>137.93350530237899</v>
      </c>
      <c r="I32" s="6">
        <v>164.21420000000001</v>
      </c>
      <c r="J32" s="6">
        <v>261.39999999999998</v>
      </c>
      <c r="K32" s="6">
        <v>288.99999999999994</v>
      </c>
      <c r="L32" s="6">
        <v>317.89999999999998</v>
      </c>
      <c r="M32" s="6">
        <v>334.98137002006274</v>
      </c>
      <c r="N32" s="6">
        <v>270.61240087895294</v>
      </c>
      <c r="O32" s="6">
        <v>218.06630362090399</v>
      </c>
      <c r="P32" s="6">
        <v>257.47587656444102</v>
      </c>
      <c r="Q32" s="6">
        <v>245.65300468138</v>
      </c>
      <c r="R32" s="6">
        <v>257.47587656444102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210.75819314744911</v>
      </c>
      <c r="D34" s="7">
        <v>218.49785000000003</v>
      </c>
      <c r="E34" s="7">
        <v>276.99977999999999</v>
      </c>
      <c r="F34" s="7">
        <v>373.00058999999999</v>
      </c>
      <c r="G34" s="7">
        <v>382.89842999999996</v>
      </c>
      <c r="H34" s="7">
        <v>306.77220306429922</v>
      </c>
      <c r="I34" s="7">
        <v>467.89460000000008</v>
      </c>
      <c r="J34" s="7">
        <v>452.40172999999993</v>
      </c>
      <c r="K34" s="7">
        <v>455.7043900000001</v>
      </c>
      <c r="L34" s="7">
        <v>417.10000000000008</v>
      </c>
      <c r="M34" s="7">
        <v>414.89818619608843</v>
      </c>
      <c r="N34" s="7">
        <v>601.39008311837335</v>
      </c>
      <c r="O34" s="7">
        <v>507.59255185567514</v>
      </c>
      <c r="P34" s="7">
        <v>577.26371326471747</v>
      </c>
      <c r="Q34" s="7">
        <v>535.23105448180968</v>
      </c>
      <c r="R34" s="7">
        <v>497.63242650335144</v>
      </c>
    </row>
    <row r="35" spans="1:18" ht="11.25" customHeight="1" x14ac:dyDescent="0.25">
      <c r="A35" s="50" t="s">
        <v>223</v>
      </c>
      <c r="B35" s="51" t="s">
        <v>222</v>
      </c>
      <c r="C35" s="7">
        <v>2101.3480365955902</v>
      </c>
      <c r="D35" s="7">
        <v>2045.8798400000001</v>
      </c>
      <c r="E35" s="7">
        <v>2024.2983800000002</v>
      </c>
      <c r="F35" s="7">
        <v>2310.9036299999998</v>
      </c>
      <c r="G35" s="7">
        <v>2035.19164</v>
      </c>
      <c r="H35" s="7">
        <v>2115.8301448656148</v>
      </c>
      <c r="I35" s="7">
        <v>2082.7759799999999</v>
      </c>
      <c r="J35" s="7">
        <v>2141.2082200000004</v>
      </c>
      <c r="K35" s="7">
        <v>2101.42022</v>
      </c>
      <c r="L35" s="7">
        <v>1782.0000000000002</v>
      </c>
      <c r="M35" s="7">
        <v>1830.2477180369651</v>
      </c>
      <c r="N35" s="7">
        <v>1682.1438807681313</v>
      </c>
      <c r="O35" s="7">
        <v>1757.155797463673</v>
      </c>
      <c r="P35" s="7">
        <v>1678.0988022224087</v>
      </c>
      <c r="Q35" s="7">
        <v>1813.7762080545367</v>
      </c>
      <c r="R35" s="7">
        <v>1771.6526454673635</v>
      </c>
    </row>
    <row r="36" spans="1:18" ht="11.25" customHeight="1" x14ac:dyDescent="0.25">
      <c r="A36" s="56" t="s">
        <v>221</v>
      </c>
      <c r="B36" s="53" t="s">
        <v>220</v>
      </c>
      <c r="C36" s="6">
        <v>2099.2700716359545</v>
      </c>
      <c r="D36" s="6">
        <v>2043.7798600000001</v>
      </c>
      <c r="E36" s="6">
        <v>2022.19838</v>
      </c>
      <c r="F36" s="6">
        <v>2305.7036199999998</v>
      </c>
      <c r="G36" s="6">
        <v>2030.9916600000001</v>
      </c>
      <c r="H36" s="6">
        <v>2107.4705784476369</v>
      </c>
      <c r="I36" s="6">
        <v>2044.1764300000002</v>
      </c>
      <c r="J36" s="6">
        <v>2144.3082100000001</v>
      </c>
      <c r="K36" s="6">
        <v>2094.1201500000002</v>
      </c>
      <c r="L36" s="6">
        <v>1777.8</v>
      </c>
      <c r="M36" s="6">
        <v>1826.0679251301483</v>
      </c>
      <c r="N36" s="6">
        <v>1690.5034871500939</v>
      </c>
      <c r="O36" s="6">
        <v>1763.4135938291208</v>
      </c>
      <c r="P36" s="6">
        <v>1683.3056692356909</v>
      </c>
      <c r="Q36" s="6">
        <v>1812.7252835868139</v>
      </c>
      <c r="R36" s="6">
        <v>1770.6017298558374</v>
      </c>
    </row>
    <row r="37" spans="1:18" ht="11.25" customHeight="1" x14ac:dyDescent="0.25">
      <c r="A37" s="52" t="s">
        <v>219</v>
      </c>
      <c r="B37" s="53" t="s">
        <v>218</v>
      </c>
      <c r="C37" s="6">
        <v>2.0779649596360006</v>
      </c>
      <c r="D37" s="6">
        <v>2.0999799999999995</v>
      </c>
      <c r="E37" s="6">
        <v>2.0999999999999996</v>
      </c>
      <c r="F37" s="6">
        <v>5.2000099999999998</v>
      </c>
      <c r="G37" s="6">
        <v>4.19998</v>
      </c>
      <c r="H37" s="6">
        <v>8.3595664179776303</v>
      </c>
      <c r="I37" s="6">
        <v>38.599550000000001</v>
      </c>
      <c r="J37" s="6">
        <v>-3.09999</v>
      </c>
      <c r="K37" s="6">
        <v>7.3000699999999998</v>
      </c>
      <c r="L37" s="6">
        <v>4.2</v>
      </c>
      <c r="M37" s="6">
        <v>4.1797929068168518</v>
      </c>
      <c r="N37" s="6">
        <v>-8.3596063819623403</v>
      </c>
      <c r="O37" s="6">
        <v>-6.2577963654477813</v>
      </c>
      <c r="P37" s="6">
        <v>-5.2068670132820287</v>
      </c>
      <c r="Q37" s="6">
        <v>1.0509244677227705</v>
      </c>
      <c r="R37" s="6">
        <v>1.0509156115261535</v>
      </c>
    </row>
    <row r="38" spans="1:18" ht="11.25" customHeight="1" x14ac:dyDescent="0.25">
      <c r="A38" s="50" t="s">
        <v>217</v>
      </c>
      <c r="B38" s="51" t="s">
        <v>216</v>
      </c>
      <c r="C38" s="7">
        <v>509.86572406149241</v>
      </c>
      <c r="D38" s="7">
        <v>531.49477000000002</v>
      </c>
      <c r="E38" s="7">
        <v>555.49952000000008</v>
      </c>
      <c r="F38" s="7">
        <v>561.70095000000003</v>
      </c>
      <c r="G38" s="7">
        <v>563.89725999999996</v>
      </c>
      <c r="H38" s="7">
        <v>566.01361071606277</v>
      </c>
      <c r="I38" s="7">
        <v>665.19136999999989</v>
      </c>
      <c r="J38" s="7">
        <v>733.40294999999992</v>
      </c>
      <c r="K38" s="7">
        <v>764.30735000000004</v>
      </c>
      <c r="L38" s="7">
        <v>731.2</v>
      </c>
      <c r="M38" s="7">
        <v>814.79688698942903</v>
      </c>
      <c r="N38" s="7">
        <v>1089.1134040317215</v>
      </c>
      <c r="O38" s="7">
        <v>798.40974136229579</v>
      </c>
      <c r="P38" s="7">
        <v>824.18134608902346</v>
      </c>
      <c r="Q38" s="7">
        <v>827.26863327377134</v>
      </c>
      <c r="R38" s="7">
        <v>904.8383415240196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509.86572406149241</v>
      </c>
      <c r="D40" s="6">
        <v>504.69502999999997</v>
      </c>
      <c r="E40" s="6">
        <v>576.09954000000005</v>
      </c>
      <c r="F40" s="6">
        <v>583.30092000000002</v>
      </c>
      <c r="G40" s="6">
        <v>615.39747</v>
      </c>
      <c r="H40" s="6">
        <v>638.09764692197223</v>
      </c>
      <c r="I40" s="6">
        <v>706.39184999999998</v>
      </c>
      <c r="J40" s="6">
        <v>751.90287999999998</v>
      </c>
      <c r="K40" s="6">
        <v>764.30735000000004</v>
      </c>
      <c r="L40" s="6">
        <v>731.2</v>
      </c>
      <c r="M40" s="6">
        <v>774.62310602219509</v>
      </c>
      <c r="N40" s="6">
        <v>865.62529855737296</v>
      </c>
      <c r="O40" s="6">
        <v>798.40974136229579</v>
      </c>
      <c r="P40" s="6">
        <v>806.67403085781666</v>
      </c>
      <c r="Q40" s="6">
        <v>803.57506345602155</v>
      </c>
      <c r="R40" s="6">
        <v>884.24994931639355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26.79974</v>
      </c>
      <c r="E41" s="6">
        <v>-20.600020000000001</v>
      </c>
      <c r="F41" s="6">
        <v>-21.599969999999999</v>
      </c>
      <c r="G41" s="6">
        <v>-51.500210000000003</v>
      </c>
      <c r="H41" s="6">
        <v>-72.084036205909484</v>
      </c>
      <c r="I41" s="6">
        <v>-41.200479999999999</v>
      </c>
      <c r="J41" s="6">
        <v>-18.499929999999999</v>
      </c>
      <c r="K41" s="6">
        <v>0</v>
      </c>
      <c r="L41" s="6">
        <v>0</v>
      </c>
      <c r="M41" s="6">
        <v>40.173780967233945</v>
      </c>
      <c r="N41" s="6">
        <v>223.48810547434852</v>
      </c>
      <c r="O41" s="6">
        <v>0</v>
      </c>
      <c r="P41" s="6">
        <v>17.507315231206878</v>
      </c>
      <c r="Q41" s="6">
        <v>23.693569817749786</v>
      </c>
      <c r="R41" s="6">
        <v>20.588392207626001</v>
      </c>
    </row>
    <row r="42" spans="1:18" ht="11.25" customHeight="1" x14ac:dyDescent="0.25">
      <c r="A42" s="55" t="s">
        <v>209</v>
      </c>
      <c r="B42" s="51" t="s">
        <v>208</v>
      </c>
      <c r="C42" s="7">
        <v>290.96286365845816</v>
      </c>
      <c r="D42" s="7">
        <v>264.49739</v>
      </c>
      <c r="E42" s="7">
        <v>187.29984999999999</v>
      </c>
      <c r="F42" s="7">
        <v>305.80047999999999</v>
      </c>
      <c r="G42" s="7">
        <v>417.89828</v>
      </c>
      <c r="H42" s="7">
        <v>370.32879231640845</v>
      </c>
      <c r="I42" s="7">
        <v>339.59607999999997</v>
      </c>
      <c r="J42" s="7">
        <v>289.90111000000002</v>
      </c>
      <c r="K42" s="7">
        <v>239.10230000000007</v>
      </c>
      <c r="L42" s="7">
        <v>401</v>
      </c>
      <c r="M42" s="7">
        <v>481.41660474171692</v>
      </c>
      <c r="N42" s="7">
        <v>358.69876755517379</v>
      </c>
      <c r="O42" s="7">
        <v>235.95458402890142</v>
      </c>
      <c r="P42" s="7">
        <v>285.68212480281716</v>
      </c>
      <c r="Q42" s="7">
        <v>184.10285902743493</v>
      </c>
      <c r="R42" s="7">
        <v>208.43955776792666</v>
      </c>
    </row>
    <row r="43" spans="1:18" ht="11.25" customHeight="1" x14ac:dyDescent="0.25">
      <c r="A43" s="50" t="s">
        <v>207</v>
      </c>
      <c r="B43" s="51" t="s">
        <v>206</v>
      </c>
      <c r="C43" s="7">
        <v>3612.9122944751789</v>
      </c>
      <c r="D43" s="7">
        <v>3621.0643199999995</v>
      </c>
      <c r="E43" s="7">
        <v>4399.7964700000002</v>
      </c>
      <c r="F43" s="7">
        <v>3906.00614</v>
      </c>
      <c r="G43" s="7">
        <v>4550.0813099999996</v>
      </c>
      <c r="H43" s="7">
        <v>4218.858210873992</v>
      </c>
      <c r="I43" s="7">
        <v>4190.6516699999993</v>
      </c>
      <c r="J43" s="7">
        <v>4154.2159000000001</v>
      </c>
      <c r="K43" s="7">
        <v>4362.7419799999998</v>
      </c>
      <c r="L43" s="7">
        <v>4409.0999999999995</v>
      </c>
      <c r="M43" s="7">
        <v>4375.8849054737984</v>
      </c>
      <c r="N43" s="7">
        <v>4385.3778542084701</v>
      </c>
      <c r="O43" s="7">
        <v>3735.5296024010777</v>
      </c>
      <c r="P43" s="7">
        <v>3335.6809520806519</v>
      </c>
      <c r="Q43" s="7">
        <v>3727.2469326607757</v>
      </c>
      <c r="R43" s="7">
        <v>3739.6832036158207</v>
      </c>
    </row>
    <row r="44" spans="1:18" ht="11.25" customHeight="1" x14ac:dyDescent="0.25">
      <c r="A44" s="50" t="s">
        <v>205</v>
      </c>
      <c r="B44" s="51" t="s">
        <v>204</v>
      </c>
      <c r="C44" s="7">
        <v>1111.1141370375499</v>
      </c>
      <c r="D44" s="7">
        <v>914.29098999999974</v>
      </c>
      <c r="E44" s="7">
        <v>772.89938000000006</v>
      </c>
      <c r="F44" s="7">
        <v>957.30150000000015</v>
      </c>
      <c r="G44" s="7">
        <v>861.7964599999998</v>
      </c>
      <c r="H44" s="7">
        <v>893.27938294960973</v>
      </c>
      <c r="I44" s="7">
        <v>850.29019000000017</v>
      </c>
      <c r="J44" s="7">
        <v>587.60225000000014</v>
      </c>
      <c r="K44" s="7">
        <v>722.30695000000003</v>
      </c>
      <c r="L44" s="7">
        <v>260.79999999999995</v>
      </c>
      <c r="M44" s="7">
        <v>246.48835884771393</v>
      </c>
      <c r="N44" s="7">
        <v>218.78284131078647</v>
      </c>
      <c r="O44" s="7">
        <v>331.5163099829083</v>
      </c>
      <c r="P44" s="7">
        <v>659.21132384898874</v>
      </c>
      <c r="Q44" s="7">
        <v>767.17486143762403</v>
      </c>
      <c r="R44" s="7">
        <v>322.91770608712744</v>
      </c>
    </row>
    <row r="45" spans="1:18" ht="11.25" customHeight="1" x14ac:dyDescent="0.25">
      <c r="A45" s="50" t="s">
        <v>203</v>
      </c>
      <c r="B45" s="51" t="s">
        <v>202</v>
      </c>
      <c r="C45" s="7">
        <v>581.7107654245392</v>
      </c>
      <c r="D45" s="7">
        <v>505.09502000000003</v>
      </c>
      <c r="E45" s="7">
        <v>556.19948999999997</v>
      </c>
      <c r="F45" s="7">
        <v>754.70118000000002</v>
      </c>
      <c r="G45" s="7">
        <v>839.79788999999994</v>
      </c>
      <c r="H45" s="7">
        <v>980.45771845137699</v>
      </c>
      <c r="I45" s="7">
        <v>816.29058999999995</v>
      </c>
      <c r="J45" s="7">
        <v>918.90352000000007</v>
      </c>
      <c r="K45" s="7">
        <v>1040.3100199999999</v>
      </c>
      <c r="L45" s="7">
        <v>923.10000000000014</v>
      </c>
      <c r="M45" s="7">
        <v>834.83600841125428</v>
      </c>
      <c r="N45" s="7">
        <v>743.52727620139638</v>
      </c>
      <c r="O45" s="7">
        <v>823.20149266095768</v>
      </c>
      <c r="P45" s="7">
        <v>920.74625124559793</v>
      </c>
      <c r="Q45" s="7">
        <v>1045.1443831502968</v>
      </c>
      <c r="R45" s="7">
        <v>941.73981015601794</v>
      </c>
    </row>
    <row r="46" spans="1:18" ht="11.25" customHeight="1" x14ac:dyDescent="0.25">
      <c r="A46" s="52" t="s">
        <v>201</v>
      </c>
      <c r="B46" s="53" t="s">
        <v>200</v>
      </c>
      <c r="C46" s="6">
        <v>24.171270564961358</v>
      </c>
      <c r="D46" s="6">
        <v>38.899619999999999</v>
      </c>
      <c r="E46" s="6">
        <v>56.699950000000001</v>
      </c>
      <c r="F46" s="6">
        <v>101.90016</v>
      </c>
      <c r="G46" s="6">
        <v>74.599689999999995</v>
      </c>
      <c r="H46" s="6">
        <v>133.46644898188308</v>
      </c>
      <c r="I46" s="6">
        <v>35.699590000000001</v>
      </c>
      <c r="J46" s="6">
        <v>76.700289999999995</v>
      </c>
      <c r="K46" s="6">
        <v>80.900779999999997</v>
      </c>
      <c r="L46" s="6">
        <v>16.800000000000004</v>
      </c>
      <c r="M46" s="6">
        <v>18.916548469708282</v>
      </c>
      <c r="N46" s="6">
        <v>-18.916595012897659</v>
      </c>
      <c r="O46" s="6">
        <v>-29.425973748975842</v>
      </c>
      <c r="P46" s="6">
        <v>68.309579210438613</v>
      </c>
      <c r="Q46" s="6">
        <v>67.259165934257496</v>
      </c>
      <c r="R46" s="6">
        <v>33.629299568836956</v>
      </c>
    </row>
    <row r="47" spans="1:18" ht="11.25" customHeight="1" x14ac:dyDescent="0.25">
      <c r="A47" s="52" t="s">
        <v>199</v>
      </c>
      <c r="B47" s="53" t="s">
        <v>198</v>
      </c>
      <c r="C47" s="6">
        <v>88.277683802467536</v>
      </c>
      <c r="D47" s="6">
        <v>16.09984</v>
      </c>
      <c r="E47" s="6">
        <v>-36.100030000000004</v>
      </c>
      <c r="F47" s="6">
        <v>47.100070000000009</v>
      </c>
      <c r="G47" s="6">
        <v>82.299660000000003</v>
      </c>
      <c r="H47" s="6">
        <v>56.176286328809624</v>
      </c>
      <c r="I47" s="6">
        <v>88.29898</v>
      </c>
      <c r="J47" s="6">
        <v>94.300359999999998</v>
      </c>
      <c r="K47" s="6">
        <v>84.300809999999998</v>
      </c>
      <c r="L47" s="6">
        <v>138.4</v>
      </c>
      <c r="M47" s="6">
        <v>13.040953869268598</v>
      </c>
      <c r="N47" s="6">
        <v>23.072513614216156</v>
      </c>
      <c r="O47" s="6">
        <v>37.116451420276704</v>
      </c>
      <c r="P47" s="6">
        <v>47.147940336155912</v>
      </c>
      <c r="Q47" s="6">
        <v>50.157758686768645</v>
      </c>
      <c r="R47" s="6">
        <v>37.11642864344654</v>
      </c>
    </row>
    <row r="48" spans="1:18" ht="11.25" customHeight="1" x14ac:dyDescent="0.25">
      <c r="A48" s="52" t="s">
        <v>197</v>
      </c>
      <c r="B48" s="53" t="s">
        <v>196</v>
      </c>
      <c r="C48" s="6">
        <v>298.08049076157874</v>
      </c>
      <c r="D48" s="6">
        <v>292.49712</v>
      </c>
      <c r="E48" s="6">
        <v>318.59974</v>
      </c>
      <c r="F48" s="6">
        <v>346.50054</v>
      </c>
      <c r="G48" s="6">
        <v>327</v>
      </c>
      <c r="H48" s="6">
        <v>348.37895935034805</v>
      </c>
      <c r="I48" s="6">
        <v>312.99639000000002</v>
      </c>
      <c r="J48" s="6">
        <v>327.00125000000003</v>
      </c>
      <c r="K48" s="6">
        <v>325.10313000000002</v>
      </c>
      <c r="L48" s="6">
        <v>277.60000000000002</v>
      </c>
      <c r="M48" s="6">
        <v>272.9285345496927</v>
      </c>
      <c r="N48" s="6">
        <v>247.77873316136458</v>
      </c>
      <c r="O48" s="6">
        <v>244.98291005005046</v>
      </c>
      <c r="P48" s="6">
        <v>212.3806917269998</v>
      </c>
      <c r="Q48" s="6">
        <v>255.2313377746714</v>
      </c>
      <c r="R48" s="6">
        <v>232.87334573590994</v>
      </c>
    </row>
    <row r="49" spans="1:18" ht="11.25" customHeight="1" x14ac:dyDescent="0.25">
      <c r="A49" s="52" t="s">
        <v>195</v>
      </c>
      <c r="B49" s="53" t="s">
        <v>194</v>
      </c>
      <c r="C49" s="6">
        <v>6.3533181524503135</v>
      </c>
      <c r="D49" s="6">
        <v>10.899889999999999</v>
      </c>
      <c r="E49" s="6">
        <v>38.299970000000002</v>
      </c>
      <c r="F49" s="6">
        <v>23.60004</v>
      </c>
      <c r="G49" s="6">
        <v>2.399989999999999</v>
      </c>
      <c r="H49" s="6">
        <v>68.022986166857919</v>
      </c>
      <c r="I49" s="6">
        <v>48.199440000000003</v>
      </c>
      <c r="J49" s="6">
        <v>35.700139999999998</v>
      </c>
      <c r="K49" s="6">
        <v>80.900779999999997</v>
      </c>
      <c r="L49" s="6">
        <v>76.3</v>
      </c>
      <c r="M49" s="6">
        <v>80.753598959701577</v>
      </c>
      <c r="N49" s="6">
        <v>46.62271902168731</v>
      </c>
      <c r="O49" s="6">
        <v>38.597287963427945</v>
      </c>
      <c r="P49" s="6">
        <v>24.577117834804639</v>
      </c>
      <c r="Q49" s="6">
        <v>78.389411433321385</v>
      </c>
      <c r="R49" s="6">
        <v>86.939382408072859</v>
      </c>
    </row>
    <row r="50" spans="1:18" ht="11.25" customHeight="1" x14ac:dyDescent="0.25">
      <c r="A50" s="52" t="s">
        <v>193</v>
      </c>
      <c r="B50" s="53" t="s">
        <v>192</v>
      </c>
      <c r="C50" s="6">
        <v>5.7323171300303564</v>
      </c>
      <c r="D50" s="6">
        <v>5.6999399999999998</v>
      </c>
      <c r="E50" s="6">
        <v>5.7</v>
      </c>
      <c r="F50" s="6">
        <v>4.8000100000000003</v>
      </c>
      <c r="G50" s="6">
        <v>5.69998</v>
      </c>
      <c r="H50" s="6">
        <v>5.7322741151846568</v>
      </c>
      <c r="I50" s="6">
        <v>3.79996</v>
      </c>
      <c r="J50" s="6">
        <v>4.80002</v>
      </c>
      <c r="K50" s="6">
        <v>4.8000499999999997</v>
      </c>
      <c r="L50" s="6">
        <v>3.8</v>
      </c>
      <c r="M50" s="6">
        <v>2.8661437075315535</v>
      </c>
      <c r="N50" s="6">
        <v>4.7769179325499307</v>
      </c>
      <c r="O50" s="6">
        <v>2.8661352448090076</v>
      </c>
      <c r="P50" s="6">
        <v>2.8661361906477745</v>
      </c>
      <c r="Q50" s="6">
        <v>1.9107717594959528</v>
      </c>
      <c r="R50" s="6">
        <v>2.8661334859804231</v>
      </c>
    </row>
    <row r="51" spans="1:18" ht="11.25" customHeight="1" x14ac:dyDescent="0.25">
      <c r="A51" s="52" t="s">
        <v>191</v>
      </c>
      <c r="B51" s="53" t="s">
        <v>190</v>
      </c>
      <c r="C51" s="6">
        <v>159.09568501305088</v>
      </c>
      <c r="D51" s="6">
        <v>140.99861000000004</v>
      </c>
      <c r="E51" s="6">
        <v>172.99986000000001</v>
      </c>
      <c r="F51" s="6">
        <v>230.80036000000001</v>
      </c>
      <c r="G51" s="6">
        <v>347.79856999999998</v>
      </c>
      <c r="H51" s="6">
        <v>368.68076350829364</v>
      </c>
      <c r="I51" s="6">
        <v>327.29622999999998</v>
      </c>
      <c r="J51" s="6">
        <v>380.40145999999999</v>
      </c>
      <c r="K51" s="6">
        <v>464.30446999999998</v>
      </c>
      <c r="L51" s="6">
        <v>410.2</v>
      </c>
      <c r="M51" s="6">
        <v>446.33022885535161</v>
      </c>
      <c r="N51" s="6">
        <v>440.19298748447602</v>
      </c>
      <c r="O51" s="6">
        <v>529.06468173136932</v>
      </c>
      <c r="P51" s="6">
        <v>565.46478594655116</v>
      </c>
      <c r="Q51" s="6">
        <v>592.19593756178188</v>
      </c>
      <c r="R51" s="6">
        <v>548.31522031377131</v>
      </c>
    </row>
    <row r="52" spans="1:18" ht="11.25" customHeight="1" x14ac:dyDescent="0.25">
      <c r="A52" s="46" t="s">
        <v>189</v>
      </c>
      <c r="B52" s="47" t="s">
        <v>188</v>
      </c>
      <c r="C52" s="5">
        <v>1225.4944110060219</v>
      </c>
      <c r="D52" s="5">
        <v>1219.7999999999997</v>
      </c>
      <c r="E52" s="5">
        <v>1180.4971200000002</v>
      </c>
      <c r="F52" s="5">
        <v>1129.4000000000003</v>
      </c>
      <c r="G52" s="5">
        <v>1156.7950900000001</v>
      </c>
      <c r="H52" s="5">
        <v>1105.5460017196904</v>
      </c>
      <c r="I52" s="5">
        <v>1144.1999999999998</v>
      </c>
      <c r="J52" s="5">
        <v>1158.10491</v>
      </c>
      <c r="K52" s="5">
        <v>1065.9000000000001</v>
      </c>
      <c r="L52" s="5">
        <v>874.9</v>
      </c>
      <c r="M52" s="5">
        <v>1066.6380051590702</v>
      </c>
      <c r="N52" s="5">
        <v>1000.8120760485323</v>
      </c>
      <c r="O52" s="5">
        <v>932.11999617846561</v>
      </c>
      <c r="P52" s="5">
        <v>935.65491544855411</v>
      </c>
      <c r="Q52" s="5">
        <v>869.87675551733923</v>
      </c>
      <c r="R52" s="5">
        <v>858.86500984940869</v>
      </c>
    </row>
    <row r="53" spans="1:18" ht="11.25" customHeight="1" x14ac:dyDescent="0.25">
      <c r="A53" s="48" t="s">
        <v>187</v>
      </c>
      <c r="B53" s="49" t="s">
        <v>186</v>
      </c>
      <c r="C53" s="4">
        <v>926.91315563198793</v>
      </c>
      <c r="D53" s="4">
        <v>945.12035999999989</v>
      </c>
      <c r="E53" s="4">
        <v>878.95785000000001</v>
      </c>
      <c r="F53" s="4">
        <v>873.60000000000014</v>
      </c>
      <c r="G53" s="4">
        <v>891.62687000000017</v>
      </c>
      <c r="H53" s="4">
        <v>844.22470621954676</v>
      </c>
      <c r="I53" s="4">
        <v>898.4</v>
      </c>
      <c r="J53" s="4">
        <v>923.50491000000011</v>
      </c>
      <c r="K53" s="4">
        <v>848.57069000000013</v>
      </c>
      <c r="L53" s="4">
        <v>725.11378000000002</v>
      </c>
      <c r="M53" s="4">
        <v>827.38607050730729</v>
      </c>
      <c r="N53" s="4">
        <v>775.50874175981551</v>
      </c>
      <c r="O53" s="4">
        <v>726.88523166458583</v>
      </c>
      <c r="P53" s="4">
        <v>726.6702687097885</v>
      </c>
      <c r="Q53" s="4">
        <v>679.34428950667461</v>
      </c>
      <c r="R53" s="4">
        <v>631.05379364610303</v>
      </c>
    </row>
    <row r="54" spans="1:18" ht="11.25" customHeight="1" x14ac:dyDescent="0.25">
      <c r="A54" s="48" t="s">
        <v>185</v>
      </c>
      <c r="B54" s="49" t="s">
        <v>184</v>
      </c>
      <c r="C54" s="4">
        <v>298.58125537403328</v>
      </c>
      <c r="D54" s="4">
        <v>274.67964000000001</v>
      </c>
      <c r="E54" s="4">
        <v>301.53926999999999</v>
      </c>
      <c r="F54" s="4">
        <v>255.8</v>
      </c>
      <c r="G54" s="4">
        <v>265.16821999999996</v>
      </c>
      <c r="H54" s="4">
        <v>261.32129550014355</v>
      </c>
      <c r="I54" s="4">
        <v>245.79999999999998</v>
      </c>
      <c r="J54" s="4">
        <v>234.6</v>
      </c>
      <c r="K54" s="4">
        <v>217.32930999999999</v>
      </c>
      <c r="L54" s="4">
        <v>149.78621999999999</v>
      </c>
      <c r="M54" s="4">
        <v>239.25193465176281</v>
      </c>
      <c r="N54" s="4">
        <v>225.30333428871677</v>
      </c>
      <c r="O54" s="4">
        <v>205.23476451387975</v>
      </c>
      <c r="P54" s="4">
        <v>208.98464673876563</v>
      </c>
      <c r="Q54" s="4">
        <v>190.53246601066465</v>
      </c>
      <c r="R54" s="4">
        <v>227.81121620330563</v>
      </c>
    </row>
    <row r="55" spans="1:18" ht="11.25" customHeight="1" x14ac:dyDescent="0.25">
      <c r="A55" s="50" t="s">
        <v>183</v>
      </c>
      <c r="B55" s="51" t="s">
        <v>182</v>
      </c>
      <c r="C55" s="7">
        <v>102.942581446451</v>
      </c>
      <c r="D55" s="7">
        <v>103</v>
      </c>
      <c r="E55" s="7">
        <v>110</v>
      </c>
      <c r="F55" s="7">
        <v>99.4</v>
      </c>
      <c r="G55" s="7">
        <v>99.326989999999995</v>
      </c>
      <c r="H55" s="7">
        <v>96.684818954810396</v>
      </c>
      <c r="I55" s="7">
        <v>97.8</v>
      </c>
      <c r="J55" s="7">
        <v>88.2</v>
      </c>
      <c r="K55" s="7">
        <v>82.300000000000011</v>
      </c>
      <c r="L55" s="7">
        <v>68</v>
      </c>
      <c r="M55" s="7">
        <v>102.48877424285858</v>
      </c>
      <c r="N55" s="7">
        <v>93.460399350339316</v>
      </c>
      <c r="O55" s="7">
        <v>88.606313190673546</v>
      </c>
      <c r="P55" s="7">
        <v>82.515744474506249</v>
      </c>
      <c r="Q55" s="7">
        <v>80.520046024040198</v>
      </c>
      <c r="R55" s="7">
        <v>87.226521448361495</v>
      </c>
    </row>
    <row r="56" spans="1:18" ht="11.25" customHeight="1" x14ac:dyDescent="0.25">
      <c r="A56" s="50" t="s">
        <v>181</v>
      </c>
      <c r="B56" s="51" t="s">
        <v>180</v>
      </c>
      <c r="C56" s="7">
        <v>153.410719403841</v>
      </c>
      <c r="D56" s="7">
        <v>135.17964000000001</v>
      </c>
      <c r="E56" s="7">
        <v>153.6</v>
      </c>
      <c r="F56" s="7">
        <v>116.7</v>
      </c>
      <c r="G56" s="7">
        <v>124.2</v>
      </c>
      <c r="H56" s="7">
        <v>128.21247730964001</v>
      </c>
      <c r="I56" s="7">
        <v>111.6</v>
      </c>
      <c r="J56" s="7">
        <v>113.6</v>
      </c>
      <c r="K56" s="7">
        <v>108.3</v>
      </c>
      <c r="L56" s="7">
        <v>67.886219999999994</v>
      </c>
      <c r="M56" s="7">
        <v>106.549154485526</v>
      </c>
      <c r="N56" s="7">
        <v>103.73077290532113</v>
      </c>
      <c r="O56" s="7">
        <v>92.003439380911402</v>
      </c>
      <c r="P56" s="7">
        <v>91.645170535970394</v>
      </c>
      <c r="Q56" s="7">
        <v>67.020158593675234</v>
      </c>
      <c r="R56" s="7">
        <v>88.826788955765707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42.227954523741303</v>
      </c>
      <c r="D58" s="7">
        <v>36.5</v>
      </c>
      <c r="E58" s="7">
        <v>37.93927</v>
      </c>
      <c r="F58" s="7">
        <v>39.700000000000003</v>
      </c>
      <c r="G58" s="7">
        <v>41.64123</v>
      </c>
      <c r="H58" s="7">
        <v>36.423999235693103</v>
      </c>
      <c r="I58" s="7">
        <v>36.4</v>
      </c>
      <c r="J58" s="7">
        <v>32.799999999999997</v>
      </c>
      <c r="K58" s="7">
        <v>26.729310000000002</v>
      </c>
      <c r="L58" s="7">
        <v>13.9</v>
      </c>
      <c r="M58" s="7">
        <v>30.214005923378199</v>
      </c>
      <c r="N58" s="7">
        <v>28.112162033056336</v>
      </c>
      <c r="O58" s="7">
        <v>24.625011942294801</v>
      </c>
      <c r="P58" s="7">
        <v>34.823731728288976</v>
      </c>
      <c r="Q58" s="7">
        <v>42.992261392949196</v>
      </c>
      <c r="R58" s="7">
        <v>51.757905799178403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3279.4019298748417</v>
      </c>
      <c r="D60" s="5">
        <v>3530.4</v>
      </c>
      <c r="E60" s="5">
        <v>3950.5543000000002</v>
      </c>
      <c r="F60" s="5">
        <v>4089.9</v>
      </c>
      <c r="G60" s="5">
        <v>4006.1</v>
      </c>
      <c r="H60" s="5">
        <v>3872.408522021592</v>
      </c>
      <c r="I60" s="5">
        <v>4139.1000000000004</v>
      </c>
      <c r="J60" s="5">
        <v>4030.2</v>
      </c>
      <c r="K60" s="5">
        <v>4000</v>
      </c>
      <c r="L60" s="5">
        <v>4066.3999999999996</v>
      </c>
      <c r="M60" s="5">
        <v>4553.7880959205104</v>
      </c>
      <c r="N60" s="5">
        <v>4061.407280022931</v>
      </c>
      <c r="O60" s="5">
        <v>4292.7056463169984</v>
      </c>
      <c r="P60" s="5">
        <v>4075.4514187446262</v>
      </c>
      <c r="Q60" s="5">
        <v>3991.92700869399</v>
      </c>
      <c r="R60" s="5">
        <v>3832.9511798987314</v>
      </c>
    </row>
    <row r="61" spans="1:18" ht="11.25" customHeight="1" x14ac:dyDescent="0.25">
      <c r="A61" s="46" t="s">
        <v>171</v>
      </c>
      <c r="B61" s="47" t="s">
        <v>170</v>
      </c>
      <c r="C61" s="5">
        <v>4479.3637145313824</v>
      </c>
      <c r="D61" s="5">
        <v>4336.3</v>
      </c>
      <c r="E61" s="5">
        <v>4490.1890299999995</v>
      </c>
      <c r="F61" s="5">
        <v>4451.8999999999996</v>
      </c>
      <c r="G61" s="5">
        <v>4616.2804000000006</v>
      </c>
      <c r="H61" s="5">
        <v>4234.6660934365182</v>
      </c>
      <c r="I61" s="5">
        <v>4730.9999999999991</v>
      </c>
      <c r="J61" s="5">
        <v>4778.4202700000005</v>
      </c>
      <c r="K61" s="5">
        <v>4766.3000000000011</v>
      </c>
      <c r="L61" s="5">
        <v>4361.8</v>
      </c>
      <c r="M61" s="5">
        <v>4955.4074710996465</v>
      </c>
      <c r="N61" s="5">
        <v>4728.2889079965726</v>
      </c>
      <c r="O61" s="5">
        <v>5006.6876851055686</v>
      </c>
      <c r="P61" s="5">
        <v>5019.250979268184</v>
      </c>
      <c r="Q61" s="5">
        <v>5441.2916786089572</v>
      </c>
      <c r="R61" s="5">
        <v>5390.2443493368673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0.38215343460387885</v>
      </c>
      <c r="D64" s="4">
        <v>0.4</v>
      </c>
      <c r="E64" s="4">
        <v>0.3999999999996362</v>
      </c>
      <c r="F64" s="4">
        <v>0.4</v>
      </c>
      <c r="G64" s="4">
        <v>0.4</v>
      </c>
      <c r="H64" s="4">
        <v>0.47769179325496225</v>
      </c>
      <c r="I64" s="4">
        <v>0.6</v>
      </c>
      <c r="J64" s="4">
        <v>0.6</v>
      </c>
      <c r="K64" s="4">
        <v>0.8</v>
      </c>
      <c r="L64" s="4">
        <v>0.8</v>
      </c>
      <c r="M64" s="4">
        <v>0.93149899684726734</v>
      </c>
      <c r="N64" s="4">
        <v>1.0270373554981234</v>
      </c>
      <c r="O64" s="4">
        <v>1.1225757141489794</v>
      </c>
      <c r="P64" s="4">
        <v>1.2419986624629473</v>
      </c>
      <c r="Q64" s="4">
        <v>1.3614216107766879</v>
      </c>
      <c r="R64" s="4">
        <v>1.4808445590904284</v>
      </c>
    </row>
    <row r="65" spans="1:18" ht="11.25" customHeight="1" x14ac:dyDescent="0.25">
      <c r="A65" s="50" t="s">
        <v>163</v>
      </c>
      <c r="B65" s="51" t="s">
        <v>162</v>
      </c>
      <c r="C65" s="7">
        <v>0.38215343460387885</v>
      </c>
      <c r="D65" s="7">
        <v>0.4</v>
      </c>
      <c r="E65" s="7">
        <v>0.3999999999996362</v>
      </c>
      <c r="F65" s="7">
        <v>0.4</v>
      </c>
      <c r="G65" s="7">
        <v>0.4</v>
      </c>
      <c r="H65" s="7">
        <v>0.47769179325496225</v>
      </c>
      <c r="I65" s="7">
        <v>0.6</v>
      </c>
      <c r="J65" s="7">
        <v>0.6</v>
      </c>
      <c r="K65" s="7">
        <v>0.8</v>
      </c>
      <c r="L65" s="7">
        <v>0.8</v>
      </c>
      <c r="M65" s="7">
        <v>0.93149899684726734</v>
      </c>
      <c r="N65" s="7">
        <v>1.0270373554981234</v>
      </c>
      <c r="O65" s="7">
        <v>1.1225757141489794</v>
      </c>
      <c r="P65" s="7">
        <v>1.2419986624629473</v>
      </c>
      <c r="Q65" s="7">
        <v>1.3614216107766879</v>
      </c>
      <c r="R65" s="7">
        <v>1.4808445590904284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4478.981561096778</v>
      </c>
      <c r="D68" s="4">
        <v>4335.9000000000005</v>
      </c>
      <c r="E68" s="4">
        <v>4489.7890299999999</v>
      </c>
      <c r="F68" s="4">
        <v>4451.4999999999991</v>
      </c>
      <c r="G68" s="4">
        <v>4615.8804000000009</v>
      </c>
      <c r="H68" s="4">
        <v>4234.1884016432632</v>
      </c>
      <c r="I68" s="4">
        <v>4730.3999999999996</v>
      </c>
      <c r="J68" s="4">
        <v>4777.8202700000011</v>
      </c>
      <c r="K68" s="4">
        <v>4765.5000000000009</v>
      </c>
      <c r="L68" s="4">
        <v>4361</v>
      </c>
      <c r="M68" s="4">
        <v>4954.4759721027995</v>
      </c>
      <c r="N68" s="4">
        <v>4727.261870641074</v>
      </c>
      <c r="O68" s="4">
        <v>5005.5651093914194</v>
      </c>
      <c r="P68" s="4">
        <v>5018.0089806057213</v>
      </c>
      <c r="Q68" s="4">
        <v>5439.9302569981801</v>
      </c>
      <c r="R68" s="4">
        <v>5388.7635047777776</v>
      </c>
    </row>
    <row r="69" spans="1:18" ht="11.25" customHeight="1" x14ac:dyDescent="0.25">
      <c r="A69" s="50" t="s">
        <v>155</v>
      </c>
      <c r="B69" s="51" t="s">
        <v>154</v>
      </c>
      <c r="C69" s="7">
        <v>4446.9762109486946</v>
      </c>
      <c r="D69" s="7">
        <v>4301.799210000001</v>
      </c>
      <c r="E69" s="7">
        <v>4457.0891099999999</v>
      </c>
      <c r="F69" s="7">
        <v>4411.7991099999999</v>
      </c>
      <c r="G69" s="7">
        <v>4573.0805799999998</v>
      </c>
      <c r="H69" s="7">
        <v>4200.081207604856</v>
      </c>
      <c r="I69" s="7">
        <v>4694</v>
      </c>
      <c r="J69" s="7">
        <v>4727.0189899999996</v>
      </c>
      <c r="K69" s="7">
        <v>4651.0024100000001</v>
      </c>
      <c r="L69" s="7">
        <v>4114.19434</v>
      </c>
      <c r="M69" s="7">
        <v>4661.507595299513</v>
      </c>
      <c r="N69" s="7">
        <v>4491.114932645467</v>
      </c>
      <c r="O69" s="7">
        <v>4679.3478271969088</v>
      </c>
      <c r="P69" s="7">
        <v>4668.36247253273</v>
      </c>
      <c r="Q69" s="7">
        <v>4845.5622432406581</v>
      </c>
      <c r="R69" s="7">
        <v>4826.4253497207028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12.348332855641537</v>
      </c>
      <c r="D71" s="7">
        <v>9.8002300000000009</v>
      </c>
      <c r="E71" s="7">
        <v>11.999969999999999</v>
      </c>
      <c r="F71" s="7">
        <v>13.500299999999999</v>
      </c>
      <c r="G71" s="7">
        <v>15.999930000000001</v>
      </c>
      <c r="H71" s="7">
        <v>15.190599025508799</v>
      </c>
      <c r="I71" s="7">
        <v>14.2</v>
      </c>
      <c r="J71" s="7">
        <v>15.500389999999999</v>
      </c>
      <c r="K71" s="7">
        <v>15.59967</v>
      </c>
      <c r="L71" s="7">
        <v>14.00032</v>
      </c>
      <c r="M71" s="7">
        <v>14.020254132034006</v>
      </c>
      <c r="N71" s="7">
        <v>17.650711760771934</v>
      </c>
      <c r="O71" s="7">
        <v>26.607559845122601</v>
      </c>
      <c r="P71" s="7">
        <v>20.182478265023441</v>
      </c>
      <c r="Q71" s="7">
        <v>20.44520875131369</v>
      </c>
      <c r="R71" s="7">
        <v>16.695309712107889</v>
      </c>
    </row>
    <row r="72" spans="1:18" ht="11.25" customHeight="1" x14ac:dyDescent="0.25">
      <c r="A72" s="55" t="s">
        <v>149</v>
      </c>
      <c r="B72" s="51" t="s">
        <v>148</v>
      </c>
      <c r="C72" s="7">
        <v>19.657017292442887</v>
      </c>
      <c r="D72" s="7">
        <v>24.300560000000001</v>
      </c>
      <c r="E72" s="7">
        <v>19.89995</v>
      </c>
      <c r="F72" s="7">
        <v>21.900490000000001</v>
      </c>
      <c r="G72" s="7">
        <v>22.099910000000001</v>
      </c>
      <c r="H72" s="7">
        <v>18.916595012897663</v>
      </c>
      <c r="I72" s="7">
        <v>21.4</v>
      </c>
      <c r="J72" s="7">
        <v>22.600570000000001</v>
      </c>
      <c r="K72" s="7">
        <v>32.499319999999997</v>
      </c>
      <c r="L72" s="7">
        <v>25.200579999999999</v>
      </c>
      <c r="M72" s="7">
        <v>34.680424190312515</v>
      </c>
      <c r="N72" s="7">
        <v>35.850769083787107</v>
      </c>
      <c r="O72" s="7">
        <v>44.306125235819124</v>
      </c>
      <c r="P72" s="7">
        <v>45.691220024840142</v>
      </c>
      <c r="Q72" s="7">
        <v>43.947644979459</v>
      </c>
      <c r="R72" s="7">
        <v>44.210326576697625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0.79999999999999993</v>
      </c>
      <c r="F73" s="7">
        <v>4.3000999999999996</v>
      </c>
      <c r="G73" s="7">
        <v>4.69998</v>
      </c>
      <c r="H73" s="7">
        <v>0</v>
      </c>
      <c r="I73" s="7">
        <v>0.8</v>
      </c>
      <c r="J73" s="7">
        <v>12.700320000000001</v>
      </c>
      <c r="K73" s="7">
        <v>66.398600000000016</v>
      </c>
      <c r="L73" s="7">
        <v>207.60476000000006</v>
      </c>
      <c r="M73" s="7">
        <v>244.26769848094028</v>
      </c>
      <c r="N73" s="7">
        <v>182.64545715104649</v>
      </c>
      <c r="O73" s="7">
        <v>255.30359711356908</v>
      </c>
      <c r="P73" s="7">
        <v>283.77280978312831</v>
      </c>
      <c r="Q73" s="7">
        <v>529.97516002675036</v>
      </c>
      <c r="R73" s="7">
        <v>501.43251876826901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0.79999999999999993</v>
      </c>
      <c r="F74" s="6">
        <v>4.3000999999999996</v>
      </c>
      <c r="G74" s="6">
        <v>4.69998</v>
      </c>
      <c r="H74" s="6">
        <v>0</v>
      </c>
      <c r="I74" s="6">
        <v>0.8</v>
      </c>
      <c r="J74" s="6">
        <v>1.70004</v>
      </c>
      <c r="K74" s="6">
        <v>64.598640000000003</v>
      </c>
      <c r="L74" s="6">
        <v>76.601759999999999</v>
      </c>
      <c r="M74" s="6">
        <v>81.231489443011441</v>
      </c>
      <c r="N74" s="6">
        <v>92.696092481131359</v>
      </c>
      <c r="O74" s="6">
        <v>96.350894448137169</v>
      </c>
      <c r="P74" s="6">
        <v>71.104423426005653</v>
      </c>
      <c r="Q74" s="6">
        <v>74.233304671825664</v>
      </c>
      <c r="R74" s="6">
        <v>69.886232070997963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11.00028</v>
      </c>
      <c r="K75" s="6">
        <v>1.7999599999999987</v>
      </c>
      <c r="L75" s="6">
        <v>105.70242</v>
      </c>
      <c r="M75" s="6">
        <v>123.12505971147419</v>
      </c>
      <c r="N75" s="6">
        <v>58.732205980701302</v>
      </c>
      <c r="O75" s="6">
        <v>146.6998497026421</v>
      </c>
      <c r="P75" s="6">
        <v>212.59673258813444</v>
      </c>
      <c r="Q75" s="6">
        <v>455.64631699627375</v>
      </c>
      <c r="R75" s="6">
        <v>431.71348075300364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-0.8837298175217384</v>
      </c>
      <c r="O76" s="6">
        <v>0</v>
      </c>
      <c r="P76" s="6">
        <v>0</v>
      </c>
      <c r="Q76" s="6">
        <v>0</v>
      </c>
      <c r="R76" s="6">
        <v>-0.95538464299948578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25.30058</v>
      </c>
      <c r="M77" s="6">
        <v>39.91114932645462</v>
      </c>
      <c r="N77" s="6">
        <v>32.100888506735558</v>
      </c>
      <c r="O77" s="6">
        <v>12.252852962789831</v>
      </c>
      <c r="P77" s="6">
        <v>7.1653768988250002E-2</v>
      </c>
      <c r="Q77" s="6">
        <v>9.5538358650999994E-2</v>
      </c>
      <c r="R77" s="6">
        <v>0.78819058726689795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6504.6097258049158</v>
      </c>
      <c r="D79" s="5">
        <v>6650.4</v>
      </c>
      <c r="E79" s="5">
        <v>6847.2832799999996</v>
      </c>
      <c r="F79" s="5">
        <v>6948.7</v>
      </c>
      <c r="G79" s="5">
        <v>7142.86967</v>
      </c>
      <c r="H79" s="5">
        <v>6955.2641635616801</v>
      </c>
      <c r="I79" s="5">
        <v>7393.7999999999993</v>
      </c>
      <c r="J79" s="5">
        <v>7398.43138</v>
      </c>
      <c r="K79" s="5">
        <v>7086.1999999999989</v>
      </c>
      <c r="L79" s="5">
        <v>6623.0999999999995</v>
      </c>
      <c r="M79" s="5">
        <v>7172.8050062099874</v>
      </c>
      <c r="N79" s="5">
        <v>6883.4193178561354</v>
      </c>
      <c r="O79" s="5">
        <v>6934.1979554791169</v>
      </c>
      <c r="P79" s="5">
        <v>6866.2462978886051</v>
      </c>
      <c r="Q79" s="5">
        <v>6797.2198337632553</v>
      </c>
      <c r="R79" s="5">
        <v>6740.5342480222198</v>
      </c>
    </row>
    <row r="80" spans="1:18" ht="11.25" customHeight="1" x14ac:dyDescent="0.25">
      <c r="A80" s="58" t="s">
        <v>133</v>
      </c>
      <c r="B80" s="47">
        <v>7200</v>
      </c>
      <c r="C80" s="5">
        <v>20.89901595490592</v>
      </c>
      <c r="D80" s="5">
        <v>30.9</v>
      </c>
      <c r="E80" s="5">
        <v>34.499920000000003</v>
      </c>
      <c r="F80" s="5">
        <v>37.799999999999997</v>
      </c>
      <c r="G80" s="5">
        <v>41.199829999999999</v>
      </c>
      <c r="H80" s="5">
        <v>32.124773096398172</v>
      </c>
      <c r="I80" s="5">
        <v>29.5</v>
      </c>
      <c r="J80" s="5">
        <v>25.600110000000001</v>
      </c>
      <c r="K80" s="5">
        <v>30.5</v>
      </c>
      <c r="L80" s="5">
        <v>28.200000000000003</v>
      </c>
      <c r="M80" s="5">
        <v>35.468615649183135</v>
      </c>
      <c r="N80" s="5">
        <v>21.782745772427624</v>
      </c>
      <c r="O80" s="5">
        <v>39.863380147129</v>
      </c>
      <c r="P80" s="5">
        <v>52.713289385688299</v>
      </c>
      <c r="Q80" s="5">
        <v>55.436132607241809</v>
      </c>
      <c r="R80" s="5">
        <v>48.58120164725652</v>
      </c>
    </row>
    <row r="81" spans="1:18" ht="11.25" customHeight="1" x14ac:dyDescent="0.25">
      <c r="A81" s="48" t="s">
        <v>132</v>
      </c>
      <c r="B81" s="49" t="s">
        <v>131</v>
      </c>
      <c r="C81" s="4">
        <v>13.3276010318143</v>
      </c>
      <c r="D81" s="4">
        <v>20.399999999999999</v>
      </c>
      <c r="E81" s="4">
        <v>26.499940000000002</v>
      </c>
      <c r="F81" s="4">
        <v>28.3</v>
      </c>
      <c r="G81" s="4">
        <v>30.499869999999998</v>
      </c>
      <c r="H81" s="4">
        <v>24.290627687016297</v>
      </c>
      <c r="I81" s="4">
        <v>20.6</v>
      </c>
      <c r="J81" s="4">
        <v>15.300070000000002</v>
      </c>
      <c r="K81" s="4">
        <v>14.6</v>
      </c>
      <c r="L81" s="4">
        <v>8.5696100000000008</v>
      </c>
      <c r="M81" s="4">
        <v>9.935989299703829</v>
      </c>
      <c r="N81" s="4">
        <v>4.8724562912009199</v>
      </c>
      <c r="O81" s="4">
        <v>21.305053979172605</v>
      </c>
      <c r="P81" s="4">
        <v>24.290627687016304</v>
      </c>
      <c r="Q81" s="4">
        <v>26.464125346326501</v>
      </c>
      <c r="R81" s="4">
        <v>20.015264002163729</v>
      </c>
    </row>
    <row r="82" spans="1:18" ht="11.25" customHeight="1" x14ac:dyDescent="0.25">
      <c r="A82" s="48" t="s">
        <v>130</v>
      </c>
      <c r="B82" s="49" t="s">
        <v>129</v>
      </c>
      <c r="C82" s="4">
        <v>7.5714149230916199</v>
      </c>
      <c r="D82" s="4">
        <v>10.5</v>
      </c>
      <c r="E82" s="4">
        <v>7.9999799999999999</v>
      </c>
      <c r="F82" s="4">
        <v>9.5</v>
      </c>
      <c r="G82" s="4">
        <v>10.699960000000001</v>
      </c>
      <c r="H82" s="4">
        <v>7.8341454093818701</v>
      </c>
      <c r="I82" s="4">
        <v>8.9</v>
      </c>
      <c r="J82" s="4">
        <v>10.300039999999999</v>
      </c>
      <c r="K82" s="4">
        <v>15.900000000000002</v>
      </c>
      <c r="L82" s="4">
        <v>19.630389999999998</v>
      </c>
      <c r="M82" s="4">
        <v>25.532626349479301</v>
      </c>
      <c r="N82" s="4">
        <v>16.910289481226702</v>
      </c>
      <c r="O82" s="4">
        <v>18.558326167956402</v>
      </c>
      <c r="P82" s="4">
        <v>28.422661698671998</v>
      </c>
      <c r="Q82" s="4">
        <v>28.972007260915301</v>
      </c>
      <c r="R82" s="4">
        <v>28.565937645092792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5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396</v>
      </c>
      <c r="B1" s="42" t="s">
        <v>395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1036.4215663046375</v>
      </c>
      <c r="D2" s="45">
        <v>885.94398999999987</v>
      </c>
      <c r="E2" s="45">
        <v>1024.1869000000002</v>
      </c>
      <c r="F2" s="45">
        <v>1026.7636100000002</v>
      </c>
      <c r="G2" s="45">
        <v>1030.3590399999998</v>
      </c>
      <c r="H2" s="45">
        <v>1152.6336448444251</v>
      </c>
      <c r="I2" s="45">
        <v>1144.4492700000001</v>
      </c>
      <c r="J2" s="45">
        <v>1263.5116500000001</v>
      </c>
      <c r="K2" s="45">
        <v>1261.3977299999999</v>
      </c>
      <c r="L2" s="45">
        <v>1158.98009</v>
      </c>
      <c r="M2" s="45">
        <v>1224.4509787519719</v>
      </c>
      <c r="N2" s="45">
        <v>1128.2160396341628</v>
      </c>
      <c r="O2" s="45">
        <v>1057.9158374257672</v>
      </c>
      <c r="P2" s="45">
        <v>1155.4876612384107</v>
      </c>
      <c r="Q2" s="45">
        <v>1199.0434129865216</v>
      </c>
      <c r="R2" s="45">
        <v>1209.4099187350412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1026.8197330300559</v>
      </c>
      <c r="D21" s="5">
        <v>877.24262999999996</v>
      </c>
      <c r="E21" s="5">
        <v>1013.78548</v>
      </c>
      <c r="F21" s="5">
        <v>1019.5644100000001</v>
      </c>
      <c r="G21" s="5">
        <v>1018.1600799999999</v>
      </c>
      <c r="H21" s="5">
        <v>1134.815740956014</v>
      </c>
      <c r="I21" s="5">
        <v>1133.1480300000001</v>
      </c>
      <c r="J21" s="5">
        <v>1245.1131400000002</v>
      </c>
      <c r="K21" s="5">
        <v>1241.1978599999998</v>
      </c>
      <c r="L21" s="5">
        <v>1140.6818900000001</v>
      </c>
      <c r="M21" s="5">
        <v>1191.4902450173774</v>
      </c>
      <c r="N21" s="5">
        <v>1103.0178208186701</v>
      </c>
      <c r="O21" s="5">
        <v>1032.9332108128904</v>
      </c>
      <c r="P21" s="5">
        <v>1134.4212735743727</v>
      </c>
      <c r="Q21" s="5">
        <v>1176.0661491864344</v>
      </c>
      <c r="R21" s="5">
        <v>1189.0591464478825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1026.8197330300559</v>
      </c>
      <c r="D30" s="4">
        <v>877.24262999999996</v>
      </c>
      <c r="E30" s="4">
        <v>1013.78548</v>
      </c>
      <c r="F30" s="4">
        <v>1019.5644100000001</v>
      </c>
      <c r="G30" s="4">
        <v>1018.1600799999999</v>
      </c>
      <c r="H30" s="4">
        <v>1134.815740956014</v>
      </c>
      <c r="I30" s="4">
        <v>1133.1480300000001</v>
      </c>
      <c r="J30" s="4">
        <v>1245.1131400000002</v>
      </c>
      <c r="K30" s="4">
        <v>1241.1978599999998</v>
      </c>
      <c r="L30" s="4">
        <v>1140.6818900000001</v>
      </c>
      <c r="M30" s="4">
        <v>1191.4902450173774</v>
      </c>
      <c r="N30" s="4">
        <v>1103.0178208186701</v>
      </c>
      <c r="O30" s="4">
        <v>1032.9332108128904</v>
      </c>
      <c r="P30" s="4">
        <v>1134.4212735743727</v>
      </c>
      <c r="Q30" s="4">
        <v>1176.0661491864344</v>
      </c>
      <c r="R30" s="4">
        <v>1189.0591464478825</v>
      </c>
    </row>
    <row r="31" spans="1:18" ht="11.25" customHeight="1" x14ac:dyDescent="0.25">
      <c r="A31" s="50" t="s">
        <v>231</v>
      </c>
      <c r="B31" s="51" t="s">
        <v>230</v>
      </c>
      <c r="C31" s="7">
        <v>55.173423362725515</v>
      </c>
      <c r="D31" s="7">
        <v>36.802610000000016</v>
      </c>
      <c r="E31" s="7">
        <v>81.412269999999992</v>
      </c>
      <c r="F31" s="7">
        <v>52.51509999999999</v>
      </c>
      <c r="G31" s="7">
        <v>61.71975999999998</v>
      </c>
      <c r="H31" s="7">
        <v>65.681596137728334</v>
      </c>
      <c r="I31" s="7">
        <v>72.295310000000015</v>
      </c>
      <c r="J31" s="7">
        <v>73.567379999999986</v>
      </c>
      <c r="K31" s="7">
        <v>76.200079999999986</v>
      </c>
      <c r="L31" s="7">
        <v>78.831009999999964</v>
      </c>
      <c r="M31" s="7">
        <v>78.819090589912548</v>
      </c>
      <c r="N31" s="7">
        <v>78.819129761068041</v>
      </c>
      <c r="O31" s="7">
        <v>66.996338984346238</v>
      </c>
      <c r="P31" s="7">
        <v>72.251374644371253</v>
      </c>
      <c r="Q31" s="7">
        <v>65.682429849552676</v>
      </c>
      <c r="R31" s="7">
        <v>65.683680795153947</v>
      </c>
    </row>
    <row r="32" spans="1:18" ht="11.25" customHeight="1" x14ac:dyDescent="0.25">
      <c r="A32" s="52" t="s">
        <v>229</v>
      </c>
      <c r="B32" s="53" t="s">
        <v>228</v>
      </c>
      <c r="C32" s="6">
        <v>55.173423362725515</v>
      </c>
      <c r="D32" s="6">
        <v>36.802610000000016</v>
      </c>
      <c r="E32" s="6">
        <v>81.412269999999992</v>
      </c>
      <c r="F32" s="6">
        <v>52.51509999999999</v>
      </c>
      <c r="G32" s="6">
        <v>61.71975999999998</v>
      </c>
      <c r="H32" s="6">
        <v>65.681596137728334</v>
      </c>
      <c r="I32" s="6">
        <v>72.295310000000015</v>
      </c>
      <c r="J32" s="6">
        <v>73.567379999999986</v>
      </c>
      <c r="K32" s="6">
        <v>76.200079999999986</v>
      </c>
      <c r="L32" s="6">
        <v>78.831009999999964</v>
      </c>
      <c r="M32" s="6">
        <v>78.819090589912548</v>
      </c>
      <c r="N32" s="6">
        <v>78.819129761068041</v>
      </c>
      <c r="O32" s="6">
        <v>66.996338984346238</v>
      </c>
      <c r="P32" s="6">
        <v>72.251374644371253</v>
      </c>
      <c r="Q32" s="6">
        <v>65.682429849552676</v>
      </c>
      <c r="R32" s="6">
        <v>65.683680795153947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119.179112609182</v>
      </c>
      <c r="D34" s="7">
        <v>91.610800000000012</v>
      </c>
      <c r="E34" s="7">
        <v>94.942349999999976</v>
      </c>
      <c r="F34" s="7">
        <v>103.72658000000001</v>
      </c>
      <c r="G34" s="7">
        <v>107.02374000000003</v>
      </c>
      <c r="H34" s="7">
        <v>113.66475651988887</v>
      </c>
      <c r="I34" s="7">
        <v>128.01593000000003</v>
      </c>
      <c r="J34" s="7">
        <v>131.26373000000001</v>
      </c>
      <c r="K34" s="7">
        <v>139.00169999999997</v>
      </c>
      <c r="L34" s="7">
        <v>121.40897000000001</v>
      </c>
      <c r="M34" s="7">
        <v>154.4850933653957</v>
      </c>
      <c r="N34" s="7">
        <v>154.48582368340203</v>
      </c>
      <c r="O34" s="7">
        <v>171.03679197380944</v>
      </c>
      <c r="P34" s="7">
        <v>176.93741080843017</v>
      </c>
      <c r="Q34" s="7">
        <v>182.47826377688318</v>
      </c>
      <c r="R34" s="7">
        <v>184.67688529569944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270.87587275071706</v>
      </c>
      <c r="D42" s="7">
        <v>206.30721</v>
      </c>
      <c r="E42" s="7">
        <v>206.39420999999999</v>
      </c>
      <c r="F42" s="7">
        <v>202.09636999999998</v>
      </c>
      <c r="G42" s="7">
        <v>205.24997999999999</v>
      </c>
      <c r="H42" s="7">
        <v>264.51898635662042</v>
      </c>
      <c r="I42" s="7">
        <v>275.00361999999996</v>
      </c>
      <c r="J42" s="7">
        <v>319.49623000000003</v>
      </c>
      <c r="K42" s="7">
        <v>322.69809000000004</v>
      </c>
      <c r="L42" s="7">
        <v>317.40978999999999</v>
      </c>
      <c r="M42" s="7">
        <v>338.57131906985671</v>
      </c>
      <c r="N42" s="7">
        <v>349.16883065258088</v>
      </c>
      <c r="O42" s="7">
        <v>296.26314495249494</v>
      </c>
      <c r="P42" s="7">
        <v>312.12302573714754</v>
      </c>
      <c r="Q42" s="7">
        <v>306.84543392547806</v>
      </c>
      <c r="R42" s="7">
        <v>302.60115563487358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32.387612435137953</v>
      </c>
      <c r="D44" s="7">
        <v>35.30379999999991</v>
      </c>
      <c r="E44" s="7">
        <v>35.312540000000013</v>
      </c>
      <c r="F44" s="7">
        <v>37.300510000000031</v>
      </c>
      <c r="G44" s="7">
        <v>35.302269999999908</v>
      </c>
      <c r="H44" s="7">
        <v>38.28616335043705</v>
      </c>
      <c r="I44" s="7">
        <v>38.295270000000073</v>
      </c>
      <c r="J44" s="7">
        <v>41.200190000000021</v>
      </c>
      <c r="K44" s="7">
        <v>39.300380000000018</v>
      </c>
      <c r="L44" s="7">
        <v>41.204519999999974</v>
      </c>
      <c r="M44" s="7">
        <v>41.224869587804477</v>
      </c>
      <c r="N44" s="7">
        <v>42.205244932042461</v>
      </c>
      <c r="O44" s="7">
        <v>41.226371856156504</v>
      </c>
      <c r="P44" s="7">
        <v>42.465505806338683</v>
      </c>
      <c r="Q44" s="7">
        <v>40.532135203657845</v>
      </c>
      <c r="R44" s="7">
        <v>39.553446427509641</v>
      </c>
    </row>
    <row r="45" spans="1:18" ht="11.25" customHeight="1" x14ac:dyDescent="0.25">
      <c r="A45" s="50" t="s">
        <v>203</v>
      </c>
      <c r="B45" s="51" t="s">
        <v>202</v>
      </c>
      <c r="C45" s="7">
        <v>549.20371187229341</v>
      </c>
      <c r="D45" s="7">
        <v>507.21821000000006</v>
      </c>
      <c r="E45" s="7">
        <v>595.72411</v>
      </c>
      <c r="F45" s="7">
        <v>623.92585000000008</v>
      </c>
      <c r="G45" s="7">
        <v>608.86433</v>
      </c>
      <c r="H45" s="7">
        <v>652.6642385913392</v>
      </c>
      <c r="I45" s="7">
        <v>619.53790000000004</v>
      </c>
      <c r="J45" s="7">
        <v>679.58561000000009</v>
      </c>
      <c r="K45" s="7">
        <v>663.9976099999999</v>
      </c>
      <c r="L45" s="7">
        <v>581.82760000000007</v>
      </c>
      <c r="M45" s="7">
        <v>578.38987240440792</v>
      </c>
      <c r="N45" s="7">
        <v>478.3387917895767</v>
      </c>
      <c r="O45" s="7">
        <v>457.41056304608338</v>
      </c>
      <c r="P45" s="7">
        <v>530.64395657808518</v>
      </c>
      <c r="Q45" s="7">
        <v>580.52788643086274</v>
      </c>
      <c r="R45" s="7">
        <v>596.54397829464585</v>
      </c>
    </row>
    <row r="46" spans="1:18" ht="11.25" customHeight="1" x14ac:dyDescent="0.25">
      <c r="A46" s="52" t="s">
        <v>201</v>
      </c>
      <c r="B46" s="53" t="s">
        <v>200</v>
      </c>
      <c r="C46" s="6">
        <v>24.171270564961358</v>
      </c>
      <c r="D46" s="6">
        <v>38.899619999999999</v>
      </c>
      <c r="E46" s="6">
        <v>56.699950000000001</v>
      </c>
      <c r="F46" s="6">
        <v>57.79851</v>
      </c>
      <c r="G46" s="6">
        <v>58.820909999999998</v>
      </c>
      <c r="H46" s="6">
        <v>73.563489565669727</v>
      </c>
      <c r="I46" s="6">
        <v>63.025230000000001</v>
      </c>
      <c r="J46" s="6">
        <v>66.199069999999992</v>
      </c>
      <c r="K46" s="6">
        <v>68.300079999999994</v>
      </c>
      <c r="L46" s="6">
        <v>63.046300000000002</v>
      </c>
      <c r="M46" s="6">
        <v>66.20834864781223</v>
      </c>
      <c r="N46" s="6">
        <v>57.801045585992568</v>
      </c>
      <c r="O46" s="6">
        <v>52.545859983651319</v>
      </c>
      <c r="P46" s="6">
        <v>55.698750261086538</v>
      </c>
      <c r="Q46" s="6">
        <v>54.648050739515483</v>
      </c>
      <c r="R46" s="6">
        <v>57.801026074481157</v>
      </c>
    </row>
    <row r="47" spans="1:18" ht="11.25" customHeight="1" x14ac:dyDescent="0.25">
      <c r="A47" s="52" t="s">
        <v>199</v>
      </c>
      <c r="B47" s="53" t="s">
        <v>198</v>
      </c>
      <c r="C47" s="6">
        <v>88.277683802467536</v>
      </c>
      <c r="D47" s="6">
        <v>87.308509999999998</v>
      </c>
      <c r="E47" s="6">
        <v>89.315370000000001</v>
      </c>
      <c r="F47" s="6">
        <v>86.229530000000011</v>
      </c>
      <c r="G47" s="6">
        <v>85.299670000000006</v>
      </c>
      <c r="H47" s="6">
        <v>79.248484389838637</v>
      </c>
      <c r="I47" s="6">
        <v>79.28689</v>
      </c>
      <c r="J47" s="6">
        <v>88.299610000000001</v>
      </c>
      <c r="K47" s="6">
        <v>87.300629999999998</v>
      </c>
      <c r="L47" s="6">
        <v>75.205190000000016</v>
      </c>
      <c r="M47" s="6">
        <v>75.236801816283588</v>
      </c>
      <c r="N47" s="6">
        <v>68.214667109114373</v>
      </c>
      <c r="O47" s="6">
        <v>66.20783246940664</v>
      </c>
      <c r="P47" s="6">
        <v>65.20497627484302</v>
      </c>
      <c r="Q47" s="6">
        <v>61.192401026015986</v>
      </c>
      <c r="R47" s="6">
        <v>62.195796529154151</v>
      </c>
    </row>
    <row r="48" spans="1:18" ht="11.25" customHeight="1" x14ac:dyDescent="0.25">
      <c r="A48" s="52" t="s">
        <v>197</v>
      </c>
      <c r="B48" s="53" t="s">
        <v>196</v>
      </c>
      <c r="C48" s="6">
        <v>282.24496145866806</v>
      </c>
      <c r="D48" s="6">
        <v>240.30704</v>
      </c>
      <c r="E48" s="6">
        <v>314.89965999999998</v>
      </c>
      <c r="F48" s="6">
        <v>319.49892</v>
      </c>
      <c r="G48" s="6">
        <v>303.7</v>
      </c>
      <c r="H48" s="6">
        <v>339.06382310079664</v>
      </c>
      <c r="I48" s="6">
        <v>307.39510000000001</v>
      </c>
      <c r="J48" s="6">
        <v>353.99789000000004</v>
      </c>
      <c r="K48" s="6">
        <v>332.60046</v>
      </c>
      <c r="L48" s="6">
        <v>281.30056000000002</v>
      </c>
      <c r="M48" s="6">
        <v>260.81920040078529</v>
      </c>
      <c r="N48" s="6">
        <v>176.05383388494914</v>
      </c>
      <c r="O48" s="6">
        <v>147.1757235921487</v>
      </c>
      <c r="P48" s="6">
        <v>204.92885670965856</v>
      </c>
      <c r="Q48" s="6">
        <v>222.62873472978882</v>
      </c>
      <c r="R48" s="6">
        <v>203.99773654244606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39.588847370595303</v>
      </c>
      <c r="R49" s="6">
        <v>38.812674094190484</v>
      </c>
    </row>
    <row r="50" spans="1:18" ht="11.25" customHeight="1" x14ac:dyDescent="0.25">
      <c r="A50" s="52" t="s">
        <v>193</v>
      </c>
      <c r="B50" s="53" t="s">
        <v>192</v>
      </c>
      <c r="C50" s="6">
        <v>5.7323171300303564</v>
      </c>
      <c r="D50" s="6">
        <v>5.6999399999999998</v>
      </c>
      <c r="E50" s="6">
        <v>5.7</v>
      </c>
      <c r="F50" s="6">
        <v>4.8000100000000003</v>
      </c>
      <c r="G50" s="6">
        <v>5.69998</v>
      </c>
      <c r="H50" s="6">
        <v>5.7322741151846568</v>
      </c>
      <c r="I50" s="6">
        <v>4.79976</v>
      </c>
      <c r="J50" s="6">
        <v>4.80002</v>
      </c>
      <c r="K50" s="6">
        <v>4.8000499999999997</v>
      </c>
      <c r="L50" s="6">
        <v>3.8</v>
      </c>
      <c r="M50" s="6">
        <v>3.8215368292232661</v>
      </c>
      <c r="N50" s="6">
        <v>3.8215421968569592</v>
      </c>
      <c r="O50" s="6">
        <v>2.8661352448090076</v>
      </c>
      <c r="P50" s="6">
        <v>2.8661361906477745</v>
      </c>
      <c r="Q50" s="6">
        <v>1.9107717594959528</v>
      </c>
      <c r="R50" s="6">
        <v>2.8661334859804231</v>
      </c>
    </row>
    <row r="51" spans="1:18" ht="11.25" customHeight="1" x14ac:dyDescent="0.25">
      <c r="A51" s="52" t="s">
        <v>191</v>
      </c>
      <c r="B51" s="53" t="s">
        <v>190</v>
      </c>
      <c r="C51" s="6">
        <v>148.77747891616607</v>
      </c>
      <c r="D51" s="6">
        <v>135.00310000000002</v>
      </c>
      <c r="E51" s="6">
        <v>129.10913000000002</v>
      </c>
      <c r="F51" s="6">
        <v>155.59888000000001</v>
      </c>
      <c r="G51" s="6">
        <v>155.34376999999998</v>
      </c>
      <c r="H51" s="6">
        <v>155.05616741984943</v>
      </c>
      <c r="I51" s="6">
        <v>165.03091999999998</v>
      </c>
      <c r="J51" s="6">
        <v>166.28901999999999</v>
      </c>
      <c r="K51" s="6">
        <v>170.99638999999996</v>
      </c>
      <c r="L51" s="6">
        <v>158.47555</v>
      </c>
      <c r="M51" s="6">
        <v>172.30398471030355</v>
      </c>
      <c r="N51" s="6">
        <v>172.44770301266362</v>
      </c>
      <c r="O51" s="6">
        <v>188.6150117560677</v>
      </c>
      <c r="P51" s="6">
        <v>201.94523714184936</v>
      </c>
      <c r="Q51" s="6">
        <v>200.55908080545123</v>
      </c>
      <c r="R51" s="6">
        <v>230.8706115683936</v>
      </c>
    </row>
    <row r="52" spans="1:18" ht="11.25" customHeight="1" x14ac:dyDescent="0.25">
      <c r="A52" s="46" t="s">
        <v>189</v>
      </c>
      <c r="B52" s="47" t="s">
        <v>188</v>
      </c>
      <c r="C52" s="5">
        <v>9.6018332745815087</v>
      </c>
      <c r="D52" s="5">
        <v>8.7013599999999087</v>
      </c>
      <c r="E52" s="5">
        <v>10.40142000000003</v>
      </c>
      <c r="F52" s="5">
        <v>7.1992000000001326</v>
      </c>
      <c r="G52" s="5">
        <v>12.198960000000056</v>
      </c>
      <c r="H52" s="5">
        <v>17.817903888411202</v>
      </c>
      <c r="I52" s="5">
        <v>11.301240000000007</v>
      </c>
      <c r="J52" s="5">
        <v>18.398509999999987</v>
      </c>
      <c r="K52" s="5">
        <v>20.199870000000146</v>
      </c>
      <c r="L52" s="5">
        <v>18.298200000000065</v>
      </c>
      <c r="M52" s="5">
        <v>32.960733734594399</v>
      </c>
      <c r="N52" s="5">
        <v>25.198218815492851</v>
      </c>
      <c r="O52" s="5">
        <v>24.982626612876857</v>
      </c>
      <c r="P52" s="5">
        <v>21.066387664038075</v>
      </c>
      <c r="Q52" s="5">
        <v>22.977263800087144</v>
      </c>
      <c r="R52" s="5">
        <v>20.350772287158634</v>
      </c>
    </row>
    <row r="53" spans="1:18" ht="11.25" customHeight="1" x14ac:dyDescent="0.25">
      <c r="A53" s="48" t="s">
        <v>187</v>
      </c>
      <c r="B53" s="49" t="s">
        <v>186</v>
      </c>
      <c r="C53" s="4">
        <v>9.6018332745815087</v>
      </c>
      <c r="D53" s="4">
        <v>8.7013599999999087</v>
      </c>
      <c r="E53" s="4">
        <v>10.40142000000003</v>
      </c>
      <c r="F53" s="4">
        <v>7.1992000000001326</v>
      </c>
      <c r="G53" s="4">
        <v>12.198960000000056</v>
      </c>
      <c r="H53" s="4">
        <v>17.817903888411202</v>
      </c>
      <c r="I53" s="4">
        <v>11.301240000000007</v>
      </c>
      <c r="J53" s="4">
        <v>18.398509999999987</v>
      </c>
      <c r="K53" s="4">
        <v>20.199870000000146</v>
      </c>
      <c r="L53" s="4">
        <v>18.298200000000065</v>
      </c>
      <c r="M53" s="4">
        <v>32.960733734594399</v>
      </c>
      <c r="N53" s="4">
        <v>25.198218815492851</v>
      </c>
      <c r="O53" s="4">
        <v>24.982626612876857</v>
      </c>
      <c r="P53" s="4">
        <v>21.066387664038075</v>
      </c>
      <c r="Q53" s="4">
        <v>22.977263800087144</v>
      </c>
      <c r="R53" s="4">
        <v>20.350772287158634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6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398</v>
      </c>
      <c r="B1" s="42" t="s">
        <v>397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7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400</v>
      </c>
      <c r="B1" s="42" t="s">
        <v>399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8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402</v>
      </c>
      <c r="B1" s="42" t="s">
        <v>401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1036.4215663046375</v>
      </c>
      <c r="D2" s="45">
        <v>885.94398999999987</v>
      </c>
      <c r="E2" s="45">
        <v>1024.1869000000002</v>
      </c>
      <c r="F2" s="45">
        <v>1026.7636100000002</v>
      </c>
      <c r="G2" s="45">
        <v>1030.3590399999998</v>
      </c>
      <c r="H2" s="45">
        <v>1152.6336448444251</v>
      </c>
      <c r="I2" s="45">
        <v>1144.4492700000001</v>
      </c>
      <c r="J2" s="45">
        <v>1263.5116500000001</v>
      </c>
      <c r="K2" s="45">
        <v>1261.3977299999999</v>
      </c>
      <c r="L2" s="45">
        <v>1158.98009</v>
      </c>
      <c r="M2" s="45">
        <v>1224.4509787519719</v>
      </c>
      <c r="N2" s="45">
        <v>1128.2160396341628</v>
      </c>
      <c r="O2" s="45">
        <v>1057.9158374257672</v>
      </c>
      <c r="P2" s="45">
        <v>1155.4876612384107</v>
      </c>
      <c r="Q2" s="45">
        <v>1199.0434129865216</v>
      </c>
      <c r="R2" s="45">
        <v>1209.4099187350412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1026.8197330300559</v>
      </c>
      <c r="D21" s="5">
        <v>877.24262999999996</v>
      </c>
      <c r="E21" s="5">
        <v>1013.78548</v>
      </c>
      <c r="F21" s="5">
        <v>1019.5644100000001</v>
      </c>
      <c r="G21" s="5">
        <v>1018.1600799999999</v>
      </c>
      <c r="H21" s="5">
        <v>1134.815740956014</v>
      </c>
      <c r="I21" s="5">
        <v>1133.1480300000001</v>
      </c>
      <c r="J21" s="5">
        <v>1245.1131400000002</v>
      </c>
      <c r="K21" s="5">
        <v>1241.1978599999998</v>
      </c>
      <c r="L21" s="5">
        <v>1140.6818900000001</v>
      </c>
      <c r="M21" s="5">
        <v>1191.4902450173774</v>
      </c>
      <c r="N21" s="5">
        <v>1103.0178208186701</v>
      </c>
      <c r="O21" s="5">
        <v>1032.9332108128904</v>
      </c>
      <c r="P21" s="5">
        <v>1134.4212735743727</v>
      </c>
      <c r="Q21" s="5">
        <v>1176.0661491864344</v>
      </c>
      <c r="R21" s="5">
        <v>1189.0591464478825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1026.8197330300559</v>
      </c>
      <c r="D30" s="4">
        <v>877.24262999999996</v>
      </c>
      <c r="E30" s="4">
        <v>1013.78548</v>
      </c>
      <c r="F30" s="4">
        <v>1019.5644100000001</v>
      </c>
      <c r="G30" s="4">
        <v>1018.1600799999999</v>
      </c>
      <c r="H30" s="4">
        <v>1134.815740956014</v>
      </c>
      <c r="I30" s="4">
        <v>1133.1480300000001</v>
      </c>
      <c r="J30" s="4">
        <v>1245.1131400000002</v>
      </c>
      <c r="K30" s="4">
        <v>1241.1978599999998</v>
      </c>
      <c r="L30" s="4">
        <v>1140.6818900000001</v>
      </c>
      <c r="M30" s="4">
        <v>1191.4902450173774</v>
      </c>
      <c r="N30" s="4">
        <v>1103.0178208186701</v>
      </c>
      <c r="O30" s="4">
        <v>1032.9332108128904</v>
      </c>
      <c r="P30" s="4">
        <v>1134.4212735743727</v>
      </c>
      <c r="Q30" s="4">
        <v>1176.0661491864344</v>
      </c>
      <c r="R30" s="4">
        <v>1189.0591464478825</v>
      </c>
    </row>
    <row r="31" spans="1:18" ht="11.25" customHeight="1" x14ac:dyDescent="0.25">
      <c r="A31" s="50" t="s">
        <v>231</v>
      </c>
      <c r="B31" s="51" t="s">
        <v>230</v>
      </c>
      <c r="C31" s="7">
        <v>55.173423362725515</v>
      </c>
      <c r="D31" s="7">
        <v>36.802610000000016</v>
      </c>
      <c r="E31" s="7">
        <v>81.412269999999992</v>
      </c>
      <c r="F31" s="7">
        <v>52.51509999999999</v>
      </c>
      <c r="G31" s="7">
        <v>61.71975999999998</v>
      </c>
      <c r="H31" s="7">
        <v>65.681596137728334</v>
      </c>
      <c r="I31" s="7">
        <v>72.295310000000015</v>
      </c>
      <c r="J31" s="7">
        <v>73.567379999999986</v>
      </c>
      <c r="K31" s="7">
        <v>76.200079999999986</v>
      </c>
      <c r="L31" s="7">
        <v>78.831009999999964</v>
      </c>
      <c r="M31" s="7">
        <v>78.819090589912548</v>
      </c>
      <c r="N31" s="7">
        <v>78.819129761068041</v>
      </c>
      <c r="O31" s="7">
        <v>66.996338984346238</v>
      </c>
      <c r="P31" s="7">
        <v>72.251374644371253</v>
      </c>
      <c r="Q31" s="7">
        <v>65.682429849552676</v>
      </c>
      <c r="R31" s="7">
        <v>65.683680795153947</v>
      </c>
    </row>
    <row r="32" spans="1:18" ht="11.25" customHeight="1" x14ac:dyDescent="0.25">
      <c r="A32" s="52" t="s">
        <v>229</v>
      </c>
      <c r="B32" s="53" t="s">
        <v>228</v>
      </c>
      <c r="C32" s="6">
        <v>55.173423362725515</v>
      </c>
      <c r="D32" s="6">
        <v>36.802610000000016</v>
      </c>
      <c r="E32" s="6">
        <v>81.412269999999992</v>
      </c>
      <c r="F32" s="6">
        <v>52.51509999999999</v>
      </c>
      <c r="G32" s="6">
        <v>61.71975999999998</v>
      </c>
      <c r="H32" s="6">
        <v>65.681596137728334</v>
      </c>
      <c r="I32" s="6">
        <v>72.295310000000015</v>
      </c>
      <c r="J32" s="6">
        <v>73.567379999999986</v>
      </c>
      <c r="K32" s="6">
        <v>76.200079999999986</v>
      </c>
      <c r="L32" s="6">
        <v>78.831009999999964</v>
      </c>
      <c r="M32" s="6">
        <v>78.819090589912548</v>
      </c>
      <c r="N32" s="6">
        <v>78.819129761068041</v>
      </c>
      <c r="O32" s="6">
        <v>66.996338984346238</v>
      </c>
      <c r="P32" s="6">
        <v>72.251374644371253</v>
      </c>
      <c r="Q32" s="6">
        <v>65.682429849552676</v>
      </c>
      <c r="R32" s="6">
        <v>65.683680795153947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119.179112609182</v>
      </c>
      <c r="D34" s="7">
        <v>91.610800000000012</v>
      </c>
      <c r="E34" s="7">
        <v>94.942349999999976</v>
      </c>
      <c r="F34" s="7">
        <v>103.72658000000001</v>
      </c>
      <c r="G34" s="7">
        <v>107.02374000000003</v>
      </c>
      <c r="H34" s="7">
        <v>113.66475651988887</v>
      </c>
      <c r="I34" s="7">
        <v>128.01593000000003</v>
      </c>
      <c r="J34" s="7">
        <v>131.26373000000001</v>
      </c>
      <c r="K34" s="7">
        <v>139.00169999999997</v>
      </c>
      <c r="L34" s="7">
        <v>121.40897000000001</v>
      </c>
      <c r="M34" s="7">
        <v>154.4850933653957</v>
      </c>
      <c r="N34" s="7">
        <v>154.48582368340203</v>
      </c>
      <c r="O34" s="7">
        <v>171.03679197380944</v>
      </c>
      <c r="P34" s="7">
        <v>176.93741080843017</v>
      </c>
      <c r="Q34" s="7">
        <v>182.47826377688318</v>
      </c>
      <c r="R34" s="7">
        <v>184.67688529569944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270.87587275071706</v>
      </c>
      <c r="D42" s="7">
        <v>206.30721</v>
      </c>
      <c r="E42" s="7">
        <v>206.39420999999999</v>
      </c>
      <c r="F42" s="7">
        <v>202.09636999999998</v>
      </c>
      <c r="G42" s="7">
        <v>205.24997999999999</v>
      </c>
      <c r="H42" s="7">
        <v>264.51898635662042</v>
      </c>
      <c r="I42" s="7">
        <v>275.00361999999996</v>
      </c>
      <c r="J42" s="7">
        <v>319.49623000000003</v>
      </c>
      <c r="K42" s="7">
        <v>322.69809000000004</v>
      </c>
      <c r="L42" s="7">
        <v>317.40978999999999</v>
      </c>
      <c r="M42" s="7">
        <v>338.57131906985671</v>
      </c>
      <c r="N42" s="7">
        <v>349.16883065258088</v>
      </c>
      <c r="O42" s="7">
        <v>296.26314495249494</v>
      </c>
      <c r="P42" s="7">
        <v>312.12302573714754</v>
      </c>
      <c r="Q42" s="7">
        <v>306.84543392547806</v>
      </c>
      <c r="R42" s="7">
        <v>302.60115563487358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32.387612435137953</v>
      </c>
      <c r="D44" s="7">
        <v>35.30379999999991</v>
      </c>
      <c r="E44" s="7">
        <v>35.312540000000013</v>
      </c>
      <c r="F44" s="7">
        <v>37.300510000000031</v>
      </c>
      <c r="G44" s="7">
        <v>35.302269999999908</v>
      </c>
      <c r="H44" s="7">
        <v>38.28616335043705</v>
      </c>
      <c r="I44" s="7">
        <v>38.295270000000073</v>
      </c>
      <c r="J44" s="7">
        <v>41.200190000000021</v>
      </c>
      <c r="K44" s="7">
        <v>39.300380000000018</v>
      </c>
      <c r="L44" s="7">
        <v>41.204519999999974</v>
      </c>
      <c r="M44" s="7">
        <v>41.224869587804477</v>
      </c>
      <c r="N44" s="7">
        <v>42.205244932042461</v>
      </c>
      <c r="O44" s="7">
        <v>41.226371856156504</v>
      </c>
      <c r="P44" s="7">
        <v>42.465505806338683</v>
      </c>
      <c r="Q44" s="7">
        <v>40.532135203657845</v>
      </c>
      <c r="R44" s="7">
        <v>39.553446427509641</v>
      </c>
    </row>
    <row r="45" spans="1:18" ht="11.25" customHeight="1" x14ac:dyDescent="0.25">
      <c r="A45" s="50" t="s">
        <v>203</v>
      </c>
      <c r="B45" s="51" t="s">
        <v>202</v>
      </c>
      <c r="C45" s="7">
        <v>549.20371187229341</v>
      </c>
      <c r="D45" s="7">
        <v>507.21821000000006</v>
      </c>
      <c r="E45" s="7">
        <v>595.72411</v>
      </c>
      <c r="F45" s="7">
        <v>623.92585000000008</v>
      </c>
      <c r="G45" s="7">
        <v>608.86433</v>
      </c>
      <c r="H45" s="7">
        <v>652.6642385913392</v>
      </c>
      <c r="I45" s="7">
        <v>619.53790000000004</v>
      </c>
      <c r="J45" s="7">
        <v>679.58561000000009</v>
      </c>
      <c r="K45" s="7">
        <v>663.9976099999999</v>
      </c>
      <c r="L45" s="7">
        <v>581.82760000000007</v>
      </c>
      <c r="M45" s="7">
        <v>578.38987240440792</v>
      </c>
      <c r="N45" s="7">
        <v>478.3387917895767</v>
      </c>
      <c r="O45" s="7">
        <v>457.41056304608338</v>
      </c>
      <c r="P45" s="7">
        <v>530.64395657808518</v>
      </c>
      <c r="Q45" s="7">
        <v>580.52788643086274</v>
      </c>
      <c r="R45" s="7">
        <v>596.54397829464585</v>
      </c>
    </row>
    <row r="46" spans="1:18" ht="11.25" customHeight="1" x14ac:dyDescent="0.25">
      <c r="A46" s="52" t="s">
        <v>201</v>
      </c>
      <c r="B46" s="53" t="s">
        <v>200</v>
      </c>
      <c r="C46" s="6">
        <v>24.171270564961358</v>
      </c>
      <c r="D46" s="6">
        <v>38.899619999999999</v>
      </c>
      <c r="E46" s="6">
        <v>56.699950000000001</v>
      </c>
      <c r="F46" s="6">
        <v>57.79851</v>
      </c>
      <c r="G46" s="6">
        <v>58.820909999999998</v>
      </c>
      <c r="H46" s="6">
        <v>73.563489565669727</v>
      </c>
      <c r="I46" s="6">
        <v>63.025230000000001</v>
      </c>
      <c r="J46" s="6">
        <v>66.199069999999992</v>
      </c>
      <c r="K46" s="6">
        <v>68.300079999999994</v>
      </c>
      <c r="L46" s="6">
        <v>63.046300000000002</v>
      </c>
      <c r="M46" s="6">
        <v>66.20834864781223</v>
      </c>
      <c r="N46" s="6">
        <v>57.801045585992568</v>
      </c>
      <c r="O46" s="6">
        <v>52.545859983651319</v>
      </c>
      <c r="P46" s="6">
        <v>55.698750261086538</v>
      </c>
      <c r="Q46" s="6">
        <v>54.648050739515483</v>
      </c>
      <c r="R46" s="6">
        <v>57.801026074481157</v>
      </c>
    </row>
    <row r="47" spans="1:18" ht="11.25" customHeight="1" x14ac:dyDescent="0.25">
      <c r="A47" s="52" t="s">
        <v>199</v>
      </c>
      <c r="B47" s="53" t="s">
        <v>198</v>
      </c>
      <c r="C47" s="6">
        <v>88.277683802467536</v>
      </c>
      <c r="D47" s="6">
        <v>87.308509999999998</v>
      </c>
      <c r="E47" s="6">
        <v>89.315370000000001</v>
      </c>
      <c r="F47" s="6">
        <v>86.229530000000011</v>
      </c>
      <c r="G47" s="6">
        <v>85.299670000000006</v>
      </c>
      <c r="H47" s="6">
        <v>79.248484389838637</v>
      </c>
      <c r="I47" s="6">
        <v>79.28689</v>
      </c>
      <c r="J47" s="6">
        <v>88.299610000000001</v>
      </c>
      <c r="K47" s="6">
        <v>87.300629999999998</v>
      </c>
      <c r="L47" s="6">
        <v>75.205190000000016</v>
      </c>
      <c r="M47" s="6">
        <v>75.236801816283588</v>
      </c>
      <c r="N47" s="6">
        <v>68.214667109114373</v>
      </c>
      <c r="O47" s="6">
        <v>66.20783246940664</v>
      </c>
      <c r="P47" s="6">
        <v>65.20497627484302</v>
      </c>
      <c r="Q47" s="6">
        <v>61.192401026015986</v>
      </c>
      <c r="R47" s="6">
        <v>62.195796529154151</v>
      </c>
    </row>
    <row r="48" spans="1:18" ht="11.25" customHeight="1" x14ac:dyDescent="0.25">
      <c r="A48" s="52" t="s">
        <v>197</v>
      </c>
      <c r="B48" s="53" t="s">
        <v>196</v>
      </c>
      <c r="C48" s="6">
        <v>282.24496145866806</v>
      </c>
      <c r="D48" s="6">
        <v>240.30704</v>
      </c>
      <c r="E48" s="6">
        <v>314.89965999999998</v>
      </c>
      <c r="F48" s="6">
        <v>319.49892</v>
      </c>
      <c r="G48" s="6">
        <v>303.7</v>
      </c>
      <c r="H48" s="6">
        <v>339.06382310079664</v>
      </c>
      <c r="I48" s="6">
        <v>307.39510000000001</v>
      </c>
      <c r="J48" s="6">
        <v>353.99789000000004</v>
      </c>
      <c r="K48" s="6">
        <v>332.60046</v>
      </c>
      <c r="L48" s="6">
        <v>281.30056000000002</v>
      </c>
      <c r="M48" s="6">
        <v>260.81920040078529</v>
      </c>
      <c r="N48" s="6">
        <v>176.05383388494914</v>
      </c>
      <c r="O48" s="6">
        <v>147.1757235921487</v>
      </c>
      <c r="P48" s="6">
        <v>204.92885670965856</v>
      </c>
      <c r="Q48" s="6">
        <v>222.62873472978882</v>
      </c>
      <c r="R48" s="6">
        <v>203.99773654244606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39.588847370595303</v>
      </c>
      <c r="R49" s="6">
        <v>38.812674094190484</v>
      </c>
    </row>
    <row r="50" spans="1:18" ht="11.25" customHeight="1" x14ac:dyDescent="0.25">
      <c r="A50" s="52" t="s">
        <v>193</v>
      </c>
      <c r="B50" s="53" t="s">
        <v>192</v>
      </c>
      <c r="C50" s="6">
        <v>5.7323171300303564</v>
      </c>
      <c r="D50" s="6">
        <v>5.6999399999999998</v>
      </c>
      <c r="E50" s="6">
        <v>5.7</v>
      </c>
      <c r="F50" s="6">
        <v>4.8000100000000003</v>
      </c>
      <c r="G50" s="6">
        <v>5.69998</v>
      </c>
      <c r="H50" s="6">
        <v>5.7322741151846568</v>
      </c>
      <c r="I50" s="6">
        <v>4.79976</v>
      </c>
      <c r="J50" s="6">
        <v>4.80002</v>
      </c>
      <c r="K50" s="6">
        <v>4.8000499999999997</v>
      </c>
      <c r="L50" s="6">
        <v>3.8</v>
      </c>
      <c r="M50" s="6">
        <v>3.8215368292232661</v>
      </c>
      <c r="N50" s="6">
        <v>3.8215421968569592</v>
      </c>
      <c r="O50" s="6">
        <v>2.8661352448090076</v>
      </c>
      <c r="P50" s="6">
        <v>2.8661361906477745</v>
      </c>
      <c r="Q50" s="6">
        <v>1.9107717594959528</v>
      </c>
      <c r="R50" s="6">
        <v>2.8661334859804231</v>
      </c>
    </row>
    <row r="51" spans="1:18" ht="11.25" customHeight="1" x14ac:dyDescent="0.25">
      <c r="A51" s="52" t="s">
        <v>191</v>
      </c>
      <c r="B51" s="53" t="s">
        <v>190</v>
      </c>
      <c r="C51" s="6">
        <v>148.77747891616607</v>
      </c>
      <c r="D51" s="6">
        <v>135.00310000000002</v>
      </c>
      <c r="E51" s="6">
        <v>129.10913000000002</v>
      </c>
      <c r="F51" s="6">
        <v>155.59888000000001</v>
      </c>
      <c r="G51" s="6">
        <v>155.34376999999998</v>
      </c>
      <c r="H51" s="6">
        <v>155.05616741984943</v>
      </c>
      <c r="I51" s="6">
        <v>165.03091999999998</v>
      </c>
      <c r="J51" s="6">
        <v>166.28901999999999</v>
      </c>
      <c r="K51" s="6">
        <v>170.99638999999996</v>
      </c>
      <c r="L51" s="6">
        <v>158.47555</v>
      </c>
      <c r="M51" s="6">
        <v>172.30398471030355</v>
      </c>
      <c r="N51" s="6">
        <v>172.44770301266362</v>
      </c>
      <c r="O51" s="6">
        <v>188.6150117560677</v>
      </c>
      <c r="P51" s="6">
        <v>201.94523714184936</v>
      </c>
      <c r="Q51" s="6">
        <v>200.55908080545123</v>
      </c>
      <c r="R51" s="6">
        <v>230.8706115683936</v>
      </c>
    </row>
    <row r="52" spans="1:18" ht="11.25" customHeight="1" x14ac:dyDescent="0.25">
      <c r="A52" s="46" t="s">
        <v>189</v>
      </c>
      <c r="B52" s="47" t="s">
        <v>188</v>
      </c>
      <c r="C52" s="5">
        <v>9.6018332745815087</v>
      </c>
      <c r="D52" s="5">
        <v>8.7013599999999087</v>
      </c>
      <c r="E52" s="5">
        <v>10.40142000000003</v>
      </c>
      <c r="F52" s="5">
        <v>7.1992000000001326</v>
      </c>
      <c r="G52" s="5">
        <v>12.198960000000056</v>
      </c>
      <c r="H52" s="5">
        <v>17.817903888411202</v>
      </c>
      <c r="I52" s="5">
        <v>11.301240000000007</v>
      </c>
      <c r="J52" s="5">
        <v>18.398509999999987</v>
      </c>
      <c r="K52" s="5">
        <v>20.199870000000146</v>
      </c>
      <c r="L52" s="5">
        <v>18.298200000000065</v>
      </c>
      <c r="M52" s="5">
        <v>32.960733734594399</v>
      </c>
      <c r="N52" s="5">
        <v>25.198218815492851</v>
      </c>
      <c r="O52" s="5">
        <v>24.982626612876857</v>
      </c>
      <c r="P52" s="5">
        <v>21.066387664038075</v>
      </c>
      <c r="Q52" s="5">
        <v>22.977263800087144</v>
      </c>
      <c r="R52" s="5">
        <v>20.350772287158634</v>
      </c>
    </row>
    <row r="53" spans="1:18" ht="11.25" customHeight="1" x14ac:dyDescent="0.25">
      <c r="A53" s="48" t="s">
        <v>187</v>
      </c>
      <c r="B53" s="49" t="s">
        <v>186</v>
      </c>
      <c r="C53" s="4">
        <v>9.6018332745815087</v>
      </c>
      <c r="D53" s="4">
        <v>8.7013599999999087</v>
      </c>
      <c r="E53" s="4">
        <v>10.40142000000003</v>
      </c>
      <c r="F53" s="4">
        <v>7.1992000000001326</v>
      </c>
      <c r="G53" s="4">
        <v>12.198960000000056</v>
      </c>
      <c r="H53" s="4">
        <v>17.817903888411202</v>
      </c>
      <c r="I53" s="4">
        <v>11.301240000000007</v>
      </c>
      <c r="J53" s="4">
        <v>18.398509999999987</v>
      </c>
      <c r="K53" s="4">
        <v>20.199870000000146</v>
      </c>
      <c r="L53" s="4">
        <v>18.298200000000065</v>
      </c>
      <c r="M53" s="4">
        <v>32.960733734594399</v>
      </c>
      <c r="N53" s="4">
        <v>25.198218815492851</v>
      </c>
      <c r="O53" s="4">
        <v>24.982626612876857</v>
      </c>
      <c r="P53" s="4">
        <v>21.066387664038075</v>
      </c>
      <c r="Q53" s="4">
        <v>22.977263800087144</v>
      </c>
      <c r="R53" s="4">
        <v>20.350772287158634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9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404</v>
      </c>
      <c r="B1" s="42" t="s">
        <v>403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579.221184960806</v>
      </c>
      <c r="D2" s="45">
        <v>463.82197999999994</v>
      </c>
      <c r="E2" s="45">
        <v>514.45024999999998</v>
      </c>
      <c r="F2" s="45">
        <v>513.33725000000004</v>
      </c>
      <c r="G2" s="45">
        <v>532.79244000000006</v>
      </c>
      <c r="H2" s="45">
        <v>610.91415911550826</v>
      </c>
      <c r="I2" s="45">
        <v>647.71609999999998</v>
      </c>
      <c r="J2" s="45">
        <v>706.62585000000001</v>
      </c>
      <c r="K2" s="45">
        <v>722.29974000000016</v>
      </c>
      <c r="L2" s="45">
        <v>693.74797000000012</v>
      </c>
      <c r="M2" s="45">
        <v>771.43124965743777</v>
      </c>
      <c r="N2" s="45">
        <v>775.81951413830109</v>
      </c>
      <c r="O2" s="45">
        <v>740.87343772941279</v>
      </c>
      <c r="P2" s="45">
        <v>778.27960326785933</v>
      </c>
      <c r="Q2" s="45">
        <v>771.35302926162137</v>
      </c>
      <c r="R2" s="45">
        <v>802.12686298202698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569.61935168622449</v>
      </c>
      <c r="D21" s="5">
        <v>455.12062000000003</v>
      </c>
      <c r="E21" s="5">
        <v>504.04882999999995</v>
      </c>
      <c r="F21" s="5">
        <v>506.13804999999996</v>
      </c>
      <c r="G21" s="5">
        <v>520.59348</v>
      </c>
      <c r="H21" s="5">
        <v>593.096255227097</v>
      </c>
      <c r="I21" s="5">
        <v>636.41485999999998</v>
      </c>
      <c r="J21" s="5">
        <v>688.22734000000003</v>
      </c>
      <c r="K21" s="5">
        <v>702.09987000000001</v>
      </c>
      <c r="L21" s="5">
        <v>675.44977000000006</v>
      </c>
      <c r="M21" s="5">
        <v>738.47051592284333</v>
      </c>
      <c r="N21" s="5">
        <v>750.62129532280824</v>
      </c>
      <c r="O21" s="5">
        <v>715.89081111653593</v>
      </c>
      <c r="P21" s="5">
        <v>757.21321560382125</v>
      </c>
      <c r="Q21" s="5">
        <v>748.37576546153423</v>
      </c>
      <c r="R21" s="5">
        <v>781.77609069486834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569.61935168622449</v>
      </c>
      <c r="D30" s="4">
        <v>455.12062000000003</v>
      </c>
      <c r="E30" s="4">
        <v>504.04882999999995</v>
      </c>
      <c r="F30" s="4">
        <v>506.13804999999996</v>
      </c>
      <c r="G30" s="4">
        <v>520.59348</v>
      </c>
      <c r="H30" s="4">
        <v>593.096255227097</v>
      </c>
      <c r="I30" s="4">
        <v>636.41485999999998</v>
      </c>
      <c r="J30" s="4">
        <v>688.22734000000003</v>
      </c>
      <c r="K30" s="4">
        <v>702.09987000000001</v>
      </c>
      <c r="L30" s="4">
        <v>675.44977000000006</v>
      </c>
      <c r="M30" s="4">
        <v>738.47051592284333</v>
      </c>
      <c r="N30" s="4">
        <v>750.62129532280824</v>
      </c>
      <c r="O30" s="4">
        <v>715.89081111653593</v>
      </c>
      <c r="P30" s="4">
        <v>757.21321560382125</v>
      </c>
      <c r="Q30" s="4">
        <v>748.37576546153423</v>
      </c>
      <c r="R30" s="4">
        <v>781.77609069486834</v>
      </c>
    </row>
    <row r="31" spans="1:18" ht="11.25" customHeight="1" x14ac:dyDescent="0.25">
      <c r="A31" s="50" t="s">
        <v>231</v>
      </c>
      <c r="B31" s="51" t="s">
        <v>230</v>
      </c>
      <c r="C31" s="7">
        <v>55.173423362725515</v>
      </c>
      <c r="D31" s="7">
        <v>36.802610000000016</v>
      </c>
      <c r="E31" s="7">
        <v>81.412269999999992</v>
      </c>
      <c r="F31" s="7">
        <v>52.51509999999999</v>
      </c>
      <c r="G31" s="7">
        <v>61.71975999999998</v>
      </c>
      <c r="H31" s="7">
        <v>65.681596137728334</v>
      </c>
      <c r="I31" s="7">
        <v>72.295310000000015</v>
      </c>
      <c r="J31" s="7">
        <v>73.567379999999986</v>
      </c>
      <c r="K31" s="7">
        <v>76.200079999999986</v>
      </c>
      <c r="L31" s="7">
        <v>78.831009999999964</v>
      </c>
      <c r="M31" s="7">
        <v>78.819090589912548</v>
      </c>
      <c r="N31" s="7">
        <v>78.819129761068041</v>
      </c>
      <c r="O31" s="7">
        <v>66.996338984346238</v>
      </c>
      <c r="P31" s="7">
        <v>72.251374644371253</v>
      </c>
      <c r="Q31" s="7">
        <v>65.682429849552676</v>
      </c>
      <c r="R31" s="7">
        <v>65.683680795153947</v>
      </c>
    </row>
    <row r="32" spans="1:18" ht="11.25" customHeight="1" x14ac:dyDescent="0.25">
      <c r="A32" s="52" t="s">
        <v>229</v>
      </c>
      <c r="B32" s="53" t="s">
        <v>228</v>
      </c>
      <c r="C32" s="6">
        <v>55.173423362725515</v>
      </c>
      <c r="D32" s="6">
        <v>36.802610000000016</v>
      </c>
      <c r="E32" s="6">
        <v>81.412269999999992</v>
      </c>
      <c r="F32" s="6">
        <v>52.51509999999999</v>
      </c>
      <c r="G32" s="6">
        <v>61.71975999999998</v>
      </c>
      <c r="H32" s="6">
        <v>65.681596137728334</v>
      </c>
      <c r="I32" s="6">
        <v>72.295310000000015</v>
      </c>
      <c r="J32" s="6">
        <v>73.567379999999986</v>
      </c>
      <c r="K32" s="6">
        <v>76.200079999999986</v>
      </c>
      <c r="L32" s="6">
        <v>78.831009999999964</v>
      </c>
      <c r="M32" s="6">
        <v>78.819090589912548</v>
      </c>
      <c r="N32" s="6">
        <v>78.819129761068041</v>
      </c>
      <c r="O32" s="6">
        <v>66.996338984346238</v>
      </c>
      <c r="P32" s="6">
        <v>72.251374644371253</v>
      </c>
      <c r="Q32" s="6">
        <v>65.682429849552676</v>
      </c>
      <c r="R32" s="6">
        <v>65.683680795153947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119.179112609182</v>
      </c>
      <c r="D34" s="7">
        <v>91.610800000000012</v>
      </c>
      <c r="E34" s="7">
        <v>94.942349999999976</v>
      </c>
      <c r="F34" s="7">
        <v>103.72658000000001</v>
      </c>
      <c r="G34" s="7">
        <v>107.02374000000003</v>
      </c>
      <c r="H34" s="7">
        <v>113.66475651988887</v>
      </c>
      <c r="I34" s="7">
        <v>128.01593000000003</v>
      </c>
      <c r="J34" s="7">
        <v>131.26373000000001</v>
      </c>
      <c r="K34" s="7">
        <v>139.00169999999997</v>
      </c>
      <c r="L34" s="7">
        <v>121.40897000000001</v>
      </c>
      <c r="M34" s="7">
        <v>154.4850933653957</v>
      </c>
      <c r="N34" s="7">
        <v>154.48582368340203</v>
      </c>
      <c r="O34" s="7">
        <v>171.03679197380944</v>
      </c>
      <c r="P34" s="7">
        <v>176.93741080843017</v>
      </c>
      <c r="Q34" s="7">
        <v>182.47826377688318</v>
      </c>
      <c r="R34" s="7">
        <v>184.67688529569944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270.87587275071706</v>
      </c>
      <c r="D42" s="7">
        <v>206.30721</v>
      </c>
      <c r="E42" s="7">
        <v>206.39420999999999</v>
      </c>
      <c r="F42" s="7">
        <v>202.09636999999998</v>
      </c>
      <c r="G42" s="7">
        <v>205.24997999999999</v>
      </c>
      <c r="H42" s="7">
        <v>264.51898635662042</v>
      </c>
      <c r="I42" s="7">
        <v>275.00361999999996</v>
      </c>
      <c r="J42" s="7">
        <v>319.49623000000003</v>
      </c>
      <c r="K42" s="7">
        <v>322.69809000000004</v>
      </c>
      <c r="L42" s="7">
        <v>317.40978999999999</v>
      </c>
      <c r="M42" s="7">
        <v>338.57131906985671</v>
      </c>
      <c r="N42" s="7">
        <v>349.16883065258088</v>
      </c>
      <c r="O42" s="7">
        <v>296.26314495249494</v>
      </c>
      <c r="P42" s="7">
        <v>312.12302573714754</v>
      </c>
      <c r="Q42" s="7">
        <v>306.84543392547806</v>
      </c>
      <c r="R42" s="7">
        <v>302.60115563487358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31.527658354829502</v>
      </c>
      <c r="D44" s="7">
        <v>34.4</v>
      </c>
      <c r="E44" s="7">
        <v>34.4</v>
      </c>
      <c r="F44" s="7">
        <v>36.299999999999997</v>
      </c>
      <c r="G44" s="7">
        <v>34.4</v>
      </c>
      <c r="H44" s="7">
        <v>37.2599598738894</v>
      </c>
      <c r="I44" s="7">
        <v>37.299999999999997</v>
      </c>
      <c r="J44" s="7">
        <v>40.1</v>
      </c>
      <c r="K44" s="7">
        <v>38.200000000000003</v>
      </c>
      <c r="L44" s="7">
        <v>40.1</v>
      </c>
      <c r="M44" s="7">
        <v>40.126110633419302</v>
      </c>
      <c r="N44" s="7">
        <v>41.081494219929297</v>
      </c>
      <c r="O44" s="7">
        <v>40.126110633419302</v>
      </c>
      <c r="P44" s="7">
        <v>42.0368778064393</v>
      </c>
      <c r="Q44" s="7">
        <v>40.126110633419302</v>
      </c>
      <c r="R44" s="7">
        <v>39.170727046909299</v>
      </c>
    </row>
    <row r="45" spans="1:18" ht="11.25" customHeight="1" x14ac:dyDescent="0.25">
      <c r="A45" s="50" t="s">
        <v>203</v>
      </c>
      <c r="B45" s="51" t="s">
        <v>202</v>
      </c>
      <c r="C45" s="7">
        <v>92.8632846087704</v>
      </c>
      <c r="D45" s="7">
        <v>86</v>
      </c>
      <c r="E45" s="7">
        <v>86.9</v>
      </c>
      <c r="F45" s="7">
        <v>111.5</v>
      </c>
      <c r="G45" s="7">
        <v>112.2</v>
      </c>
      <c r="H45" s="7">
        <v>111.97095633897</v>
      </c>
      <c r="I45" s="7">
        <v>123.8</v>
      </c>
      <c r="J45" s="7">
        <v>123.8</v>
      </c>
      <c r="K45" s="7">
        <v>126</v>
      </c>
      <c r="L45" s="7">
        <v>117.7</v>
      </c>
      <c r="M45" s="7">
        <v>126.468902264259</v>
      </c>
      <c r="N45" s="7">
        <v>127.066017005828</v>
      </c>
      <c r="O45" s="7">
        <v>141.46842457246601</v>
      </c>
      <c r="P45" s="7">
        <v>153.86452660743299</v>
      </c>
      <c r="Q45" s="7">
        <v>153.24352727620101</v>
      </c>
      <c r="R45" s="7">
        <v>189.64364192223201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92.8632846087704</v>
      </c>
      <c r="D51" s="6">
        <v>86</v>
      </c>
      <c r="E51" s="6">
        <v>86.9</v>
      </c>
      <c r="F51" s="6">
        <v>111.5</v>
      </c>
      <c r="G51" s="6">
        <v>112.2</v>
      </c>
      <c r="H51" s="6">
        <v>111.97095633897</v>
      </c>
      <c r="I51" s="6">
        <v>123.8</v>
      </c>
      <c r="J51" s="6">
        <v>123.8</v>
      </c>
      <c r="K51" s="6">
        <v>126</v>
      </c>
      <c r="L51" s="6">
        <v>117.7</v>
      </c>
      <c r="M51" s="6">
        <v>126.468902264259</v>
      </c>
      <c r="N51" s="6">
        <v>127.066017005828</v>
      </c>
      <c r="O51" s="6">
        <v>141.46842457246601</v>
      </c>
      <c r="P51" s="6">
        <v>153.86452660743299</v>
      </c>
      <c r="Q51" s="6">
        <v>153.24352727620101</v>
      </c>
      <c r="R51" s="6">
        <v>189.64364192223201</v>
      </c>
    </row>
    <row r="52" spans="1:18" ht="11.25" customHeight="1" x14ac:dyDescent="0.25">
      <c r="A52" s="46" t="s">
        <v>189</v>
      </c>
      <c r="B52" s="47" t="s">
        <v>188</v>
      </c>
      <c r="C52" s="5">
        <v>9.6018332745815087</v>
      </c>
      <c r="D52" s="5">
        <v>8.7013599999999087</v>
      </c>
      <c r="E52" s="5">
        <v>10.40142000000003</v>
      </c>
      <c r="F52" s="5">
        <v>7.1992000000001326</v>
      </c>
      <c r="G52" s="5">
        <v>12.198960000000056</v>
      </c>
      <c r="H52" s="5">
        <v>17.817903888411202</v>
      </c>
      <c r="I52" s="5">
        <v>11.301240000000007</v>
      </c>
      <c r="J52" s="5">
        <v>18.398509999999987</v>
      </c>
      <c r="K52" s="5">
        <v>20.199870000000146</v>
      </c>
      <c r="L52" s="5">
        <v>18.298200000000065</v>
      </c>
      <c r="M52" s="5">
        <v>32.960733734594399</v>
      </c>
      <c r="N52" s="5">
        <v>25.198218815492851</v>
      </c>
      <c r="O52" s="5">
        <v>24.982626612876857</v>
      </c>
      <c r="P52" s="5">
        <v>21.066387664038075</v>
      </c>
      <c r="Q52" s="5">
        <v>22.977263800087144</v>
      </c>
      <c r="R52" s="5">
        <v>20.350772287158634</v>
      </c>
    </row>
    <row r="53" spans="1:18" ht="11.25" customHeight="1" x14ac:dyDescent="0.25">
      <c r="A53" s="48" t="s">
        <v>187</v>
      </c>
      <c r="B53" s="49" t="s">
        <v>186</v>
      </c>
      <c r="C53" s="4">
        <v>9.6018332745815087</v>
      </c>
      <c r="D53" s="4">
        <v>8.7013599999999087</v>
      </c>
      <c r="E53" s="4">
        <v>10.40142000000003</v>
      </c>
      <c r="F53" s="4">
        <v>7.1992000000001326</v>
      </c>
      <c r="G53" s="4">
        <v>12.198960000000056</v>
      </c>
      <c r="H53" s="4">
        <v>17.817903888411202</v>
      </c>
      <c r="I53" s="4">
        <v>11.301240000000007</v>
      </c>
      <c r="J53" s="4">
        <v>18.398509999999987</v>
      </c>
      <c r="K53" s="4">
        <v>20.199870000000146</v>
      </c>
      <c r="L53" s="4">
        <v>18.298200000000065</v>
      </c>
      <c r="M53" s="4">
        <v>32.960733734594399</v>
      </c>
      <c r="N53" s="4">
        <v>25.198218815492851</v>
      </c>
      <c r="O53" s="4">
        <v>24.982626612876857</v>
      </c>
      <c r="P53" s="4">
        <v>21.066387664038075</v>
      </c>
      <c r="Q53" s="4">
        <v>22.977263800087144</v>
      </c>
      <c r="R53" s="4">
        <v>20.350772287158634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0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406</v>
      </c>
      <c r="B1" s="42" t="s">
        <v>405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1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408</v>
      </c>
      <c r="B1" s="42" t="s">
        <v>407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2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410</v>
      </c>
      <c r="B1" s="42" t="s">
        <v>409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3">
    <pageSetUpPr fitToPage="1"/>
  </sheetPr>
  <dimension ref="A1:R82"/>
  <sheetViews>
    <sheetView showGridLines="0" workbookViewId="0">
      <pane xSplit="2" ySplit="1" topLeftCell="D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412</v>
      </c>
      <c r="B1" s="42" t="s">
        <v>411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24315.665421800397</v>
      </c>
      <c r="D2" s="45">
        <v>24818.460380000004</v>
      </c>
      <c r="E2" s="45">
        <v>25434.911780000002</v>
      </c>
      <c r="F2" s="45">
        <v>25830.467210000003</v>
      </c>
      <c r="G2" s="45">
        <v>26108.60137</v>
      </c>
      <c r="H2" s="45">
        <v>25185.206505794173</v>
      </c>
      <c r="I2" s="45">
        <v>26475.625639999998</v>
      </c>
      <c r="J2" s="45">
        <v>26515.170160000001</v>
      </c>
      <c r="K2" s="45">
        <v>25667.475929999997</v>
      </c>
      <c r="L2" s="45">
        <v>23860.43261</v>
      </c>
      <c r="M2" s="45">
        <v>26246.923033504514</v>
      </c>
      <c r="N2" s="45">
        <v>25013.972233967164</v>
      </c>
      <c r="O2" s="45">
        <v>25165.50572232169</v>
      </c>
      <c r="P2" s="45">
        <v>24679.900509558203</v>
      </c>
      <c r="Q2" s="45">
        <v>24502.992564205484</v>
      </c>
      <c r="R2" s="45">
        <v>24181.12576314461</v>
      </c>
    </row>
    <row r="3" spans="1:18" ht="11.25" customHeight="1" x14ac:dyDescent="0.25">
      <c r="A3" s="46" t="s">
        <v>286</v>
      </c>
      <c r="B3" s="47" t="s">
        <v>285</v>
      </c>
      <c r="C3" s="5">
        <v>1027.0838342345164</v>
      </c>
      <c r="D3" s="5">
        <v>1023.0396599999999</v>
      </c>
      <c r="E3" s="5">
        <v>959.09783000000004</v>
      </c>
      <c r="F3" s="5">
        <v>957.89990000000012</v>
      </c>
      <c r="G3" s="5">
        <v>885.09654</v>
      </c>
      <c r="H3" s="5">
        <v>889.26429248573231</v>
      </c>
      <c r="I3" s="5">
        <v>889.81017999999983</v>
      </c>
      <c r="J3" s="5">
        <v>884.21622000000002</v>
      </c>
      <c r="K3" s="5">
        <v>865.48170000000005</v>
      </c>
      <c r="L3" s="5">
        <v>739.2349200000001</v>
      </c>
      <c r="M3" s="5">
        <v>847.42513105246701</v>
      </c>
      <c r="N3" s="5">
        <v>798.69381632963382</v>
      </c>
      <c r="O3" s="5">
        <v>732.25288873255033</v>
      </c>
      <c r="P3" s="5">
        <v>640.36066666622037</v>
      </c>
      <c r="Q3" s="5">
        <v>661.58042292916696</v>
      </c>
      <c r="R3" s="5">
        <v>602.56751410426921</v>
      </c>
    </row>
    <row r="4" spans="1:18" ht="11.25" customHeight="1" x14ac:dyDescent="0.25">
      <c r="A4" s="48" t="s">
        <v>284</v>
      </c>
      <c r="B4" s="49" t="s">
        <v>283</v>
      </c>
      <c r="C4" s="4">
        <v>699.77790594400221</v>
      </c>
      <c r="D4" s="4">
        <v>685.03944999999999</v>
      </c>
      <c r="E4" s="4">
        <v>638.89854000000003</v>
      </c>
      <c r="F4" s="4">
        <v>633.69999999999993</v>
      </c>
      <c r="G4" s="4">
        <v>615.79738000000009</v>
      </c>
      <c r="H4" s="4">
        <v>623.62640000842111</v>
      </c>
      <c r="I4" s="4">
        <v>561.80389999999989</v>
      </c>
      <c r="J4" s="4">
        <v>546.36020999999994</v>
      </c>
      <c r="K4" s="4">
        <v>544.48530000000005</v>
      </c>
      <c r="L4" s="4">
        <v>478.33918999999997</v>
      </c>
      <c r="M4" s="4">
        <v>539.92708964238557</v>
      </c>
      <c r="N4" s="4">
        <v>512.76491151382311</v>
      </c>
      <c r="O4" s="4">
        <v>477.44344140642897</v>
      </c>
      <c r="P4" s="4">
        <v>411.32091135529959</v>
      </c>
      <c r="Q4" s="4">
        <v>428.32311498517487</v>
      </c>
      <c r="R4" s="4">
        <v>383.64846244841442</v>
      </c>
    </row>
    <row r="5" spans="1:18" ht="11.25" customHeight="1" x14ac:dyDescent="0.25">
      <c r="A5" s="50" t="s">
        <v>282</v>
      </c>
      <c r="B5" s="51" t="s">
        <v>281</v>
      </c>
      <c r="C5" s="7">
        <v>217.24904510869942</v>
      </c>
      <c r="D5" s="7">
        <v>199.98453999999998</v>
      </c>
      <c r="E5" s="7">
        <v>175.79957999999999</v>
      </c>
      <c r="F5" s="7">
        <v>161.50000000000003</v>
      </c>
      <c r="G5" s="7">
        <v>165.29929000000001</v>
      </c>
      <c r="H5" s="7">
        <v>165.99766207013613</v>
      </c>
      <c r="I5" s="7">
        <v>118.8039</v>
      </c>
      <c r="J5" s="7">
        <v>113.81319999999999</v>
      </c>
      <c r="K5" s="7">
        <v>123.78530000000001</v>
      </c>
      <c r="L5" s="7">
        <v>86.639189999999999</v>
      </c>
      <c r="M5" s="7">
        <v>106.71956349376559</v>
      </c>
      <c r="N5" s="7">
        <v>93.414610985973169</v>
      </c>
      <c r="O5" s="7">
        <v>74.235797693360013</v>
      </c>
      <c r="P5" s="7">
        <v>67.741089056646373</v>
      </c>
      <c r="Q5" s="7">
        <v>66.925388798112678</v>
      </c>
      <c r="R5" s="7">
        <v>104.44666080571943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217.24904510869942</v>
      </c>
      <c r="D8" s="6">
        <v>199.98453999999998</v>
      </c>
      <c r="E8" s="6">
        <v>175.79957999999999</v>
      </c>
      <c r="F8" s="6">
        <v>161.50000000000003</v>
      </c>
      <c r="G8" s="6">
        <v>165.29929000000001</v>
      </c>
      <c r="H8" s="6">
        <v>165.99766207013613</v>
      </c>
      <c r="I8" s="6">
        <v>118.8039</v>
      </c>
      <c r="J8" s="6">
        <v>113.81319999999999</v>
      </c>
      <c r="K8" s="6">
        <v>123.78530000000001</v>
      </c>
      <c r="L8" s="6">
        <v>86.639189999999999</v>
      </c>
      <c r="M8" s="6">
        <v>106.71956349376559</v>
      </c>
      <c r="N8" s="6">
        <v>93.414610985973169</v>
      </c>
      <c r="O8" s="6">
        <v>74.235797693360013</v>
      </c>
      <c r="P8" s="6">
        <v>67.741089056646373</v>
      </c>
      <c r="Q8" s="6">
        <v>66.925388798112678</v>
      </c>
      <c r="R8" s="6">
        <v>104.44666080571943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481.62126806632097</v>
      </c>
      <c r="D11" s="7">
        <v>484.15499</v>
      </c>
      <c r="E11" s="7">
        <v>462.19896000000006</v>
      </c>
      <c r="F11" s="7">
        <v>471.3</v>
      </c>
      <c r="G11" s="7">
        <v>449.59809000000001</v>
      </c>
      <c r="H11" s="7">
        <v>456.72112353110032</v>
      </c>
      <c r="I11" s="7">
        <v>442.1</v>
      </c>
      <c r="J11" s="7">
        <v>431.64670000000001</v>
      </c>
      <c r="K11" s="7">
        <v>420.69999999999993</v>
      </c>
      <c r="L11" s="7">
        <v>390.8</v>
      </c>
      <c r="M11" s="7">
        <v>431.41612931004977</v>
      </c>
      <c r="N11" s="7">
        <v>418.44268568734827</v>
      </c>
      <c r="O11" s="7">
        <v>391.50384977791083</v>
      </c>
      <c r="P11" s="7">
        <v>315.65873698289892</v>
      </c>
      <c r="Q11" s="7">
        <v>328.07872360752646</v>
      </c>
      <c r="R11" s="7">
        <v>279.20180164269499</v>
      </c>
    </row>
    <row r="12" spans="1:18" ht="11.25" customHeight="1" x14ac:dyDescent="0.25">
      <c r="A12" s="52" t="s">
        <v>268</v>
      </c>
      <c r="B12" s="53" t="s">
        <v>267</v>
      </c>
      <c r="C12" s="6">
        <v>481.62126806632097</v>
      </c>
      <c r="D12" s="6">
        <v>484.15499</v>
      </c>
      <c r="E12" s="6">
        <v>462.19896000000006</v>
      </c>
      <c r="F12" s="6">
        <v>471.3</v>
      </c>
      <c r="G12" s="6">
        <v>449.59809000000001</v>
      </c>
      <c r="H12" s="6">
        <v>456.72112353110032</v>
      </c>
      <c r="I12" s="6">
        <v>442.1</v>
      </c>
      <c r="J12" s="6">
        <v>431.64670000000001</v>
      </c>
      <c r="K12" s="6">
        <v>420.69999999999993</v>
      </c>
      <c r="L12" s="6">
        <v>390.8</v>
      </c>
      <c r="M12" s="6">
        <v>431.41612931004977</v>
      </c>
      <c r="N12" s="6">
        <v>418.44268568734827</v>
      </c>
      <c r="O12" s="6">
        <v>391.50384977791083</v>
      </c>
      <c r="P12" s="6">
        <v>315.65873698289892</v>
      </c>
      <c r="Q12" s="6">
        <v>328.07872360752646</v>
      </c>
      <c r="R12" s="6">
        <v>279.20180164269499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0.90759276898190377</v>
      </c>
      <c r="D14" s="7">
        <v>0.89992000000000005</v>
      </c>
      <c r="E14" s="7">
        <v>0.9</v>
      </c>
      <c r="F14" s="7">
        <v>0.9</v>
      </c>
      <c r="G14" s="7">
        <v>0.9</v>
      </c>
      <c r="H14" s="7">
        <v>0.90761440718448216</v>
      </c>
      <c r="I14" s="7">
        <v>0.9</v>
      </c>
      <c r="J14" s="7">
        <v>0.90031000000000005</v>
      </c>
      <c r="K14" s="7">
        <v>0</v>
      </c>
      <c r="L14" s="7">
        <v>0.9</v>
      </c>
      <c r="M14" s="7">
        <v>1.7913968385701338</v>
      </c>
      <c r="N14" s="7">
        <v>0.90761484050162922</v>
      </c>
      <c r="O14" s="7">
        <v>11.703793935158082</v>
      </c>
      <c r="P14" s="7">
        <v>27.921085315754301</v>
      </c>
      <c r="Q14" s="7">
        <v>33.319002579535699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327.30592829051409</v>
      </c>
      <c r="D15" s="4">
        <v>338.00021000000004</v>
      </c>
      <c r="E15" s="4">
        <v>320.19929000000002</v>
      </c>
      <c r="F15" s="4">
        <v>324.19990000000001</v>
      </c>
      <c r="G15" s="4">
        <v>269.29916000000003</v>
      </c>
      <c r="H15" s="4">
        <v>265.63789247731131</v>
      </c>
      <c r="I15" s="4">
        <v>328.00627999999995</v>
      </c>
      <c r="J15" s="4">
        <v>337.85601000000003</v>
      </c>
      <c r="K15" s="4">
        <v>320.99639999999999</v>
      </c>
      <c r="L15" s="4">
        <v>260.89573000000001</v>
      </c>
      <c r="M15" s="4">
        <v>307.4980414100815</v>
      </c>
      <c r="N15" s="4">
        <v>285.92890481581071</v>
      </c>
      <c r="O15" s="4">
        <v>254.8094473261213</v>
      </c>
      <c r="P15" s="4">
        <v>229.03975531092075</v>
      </c>
      <c r="Q15" s="4">
        <v>233.25730794399206</v>
      </c>
      <c r="R15" s="4">
        <v>218.91905165585484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327.30592829051409</v>
      </c>
      <c r="D17" s="7">
        <v>338.00021000000004</v>
      </c>
      <c r="E17" s="7">
        <v>320.19929000000002</v>
      </c>
      <c r="F17" s="7">
        <v>324.19990000000001</v>
      </c>
      <c r="G17" s="7">
        <v>269.29916000000003</v>
      </c>
      <c r="H17" s="7">
        <v>265.63789247731131</v>
      </c>
      <c r="I17" s="7">
        <v>328.00627999999995</v>
      </c>
      <c r="J17" s="7">
        <v>337.85601000000003</v>
      </c>
      <c r="K17" s="7">
        <v>320.99639999999999</v>
      </c>
      <c r="L17" s="7">
        <v>260.89573000000001</v>
      </c>
      <c r="M17" s="7">
        <v>307.4980414100815</v>
      </c>
      <c r="N17" s="7">
        <v>285.92890481581071</v>
      </c>
      <c r="O17" s="7">
        <v>254.8094473261213</v>
      </c>
      <c r="P17" s="7">
        <v>229.03975531092075</v>
      </c>
      <c r="Q17" s="7">
        <v>233.25730794399206</v>
      </c>
      <c r="R17" s="7">
        <v>218.91905165585484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7804.8472413884974</v>
      </c>
      <c r="D21" s="5">
        <v>8056.0247000000008</v>
      </c>
      <c r="E21" s="5">
        <v>8000.7916500000001</v>
      </c>
      <c r="F21" s="5">
        <v>8250.86492</v>
      </c>
      <c r="G21" s="5">
        <v>8309.2573899999988</v>
      </c>
      <c r="H21" s="5">
        <v>8145.1827248596146</v>
      </c>
      <c r="I21" s="5">
        <v>8191.73596</v>
      </c>
      <c r="J21" s="5">
        <v>8270.2957900000001</v>
      </c>
      <c r="K21" s="5">
        <v>7854.6941299999999</v>
      </c>
      <c r="L21" s="5">
        <v>7227.7881799999996</v>
      </c>
      <c r="M21" s="5">
        <v>7704.1458436004259</v>
      </c>
      <c r="N21" s="5">
        <v>7488.6537168104123</v>
      </c>
      <c r="O21" s="5">
        <v>7289.3365911508627</v>
      </c>
      <c r="P21" s="5">
        <v>7160.5216995651526</v>
      </c>
      <c r="Q21" s="5">
        <v>6714.1062995640368</v>
      </c>
      <c r="R21" s="5">
        <v>6716.207515275426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7804.8472413884974</v>
      </c>
      <c r="D30" s="4">
        <v>8056.0247000000008</v>
      </c>
      <c r="E30" s="4">
        <v>8000.7916500000001</v>
      </c>
      <c r="F30" s="4">
        <v>8250.86492</v>
      </c>
      <c r="G30" s="4">
        <v>8309.2573899999988</v>
      </c>
      <c r="H30" s="4">
        <v>8145.1827248596146</v>
      </c>
      <c r="I30" s="4">
        <v>8191.73596</v>
      </c>
      <c r="J30" s="4">
        <v>8270.2957900000001</v>
      </c>
      <c r="K30" s="4">
        <v>7854.6941299999999</v>
      </c>
      <c r="L30" s="4">
        <v>7227.7881799999996</v>
      </c>
      <c r="M30" s="4">
        <v>7704.1458436004259</v>
      </c>
      <c r="N30" s="4">
        <v>7488.6537168104123</v>
      </c>
      <c r="O30" s="4">
        <v>7289.3365911508627</v>
      </c>
      <c r="P30" s="4">
        <v>7160.5216995651526</v>
      </c>
      <c r="Q30" s="4">
        <v>6714.1062995640368</v>
      </c>
      <c r="R30" s="4">
        <v>6716.207515275426</v>
      </c>
    </row>
    <row r="31" spans="1:18" ht="11.25" customHeight="1" x14ac:dyDescent="0.25">
      <c r="A31" s="50" t="s">
        <v>231</v>
      </c>
      <c r="B31" s="51" t="s">
        <v>230</v>
      </c>
      <c r="C31" s="7">
        <v>158.95188352165999</v>
      </c>
      <c r="D31" s="7">
        <v>162.89314999999999</v>
      </c>
      <c r="E31" s="7">
        <v>141.88251</v>
      </c>
      <c r="F31" s="7">
        <v>174.74743000000001</v>
      </c>
      <c r="G31" s="7">
        <v>177.35961</v>
      </c>
      <c r="H31" s="7">
        <v>178.65717779428269</v>
      </c>
      <c r="I31" s="7">
        <v>164.20582999999999</v>
      </c>
      <c r="J31" s="7">
        <v>170.73797999999999</v>
      </c>
      <c r="K31" s="7">
        <v>203.59942000000001</v>
      </c>
      <c r="L31" s="7">
        <v>206.26105000000001</v>
      </c>
      <c r="M31" s="7">
        <v>215.43951552388339</v>
      </c>
      <c r="N31" s="7">
        <v>204.92993305573268</v>
      </c>
      <c r="O31" s="7">
        <v>178.65648812558314</v>
      </c>
      <c r="P31" s="7">
        <v>216.75246816917712</v>
      </c>
      <c r="Q31" s="7">
        <v>211.49825880738879</v>
      </c>
      <c r="R31" s="7">
        <v>216.75186603577063</v>
      </c>
    </row>
    <row r="32" spans="1:18" ht="11.25" customHeight="1" x14ac:dyDescent="0.25">
      <c r="A32" s="52" t="s">
        <v>229</v>
      </c>
      <c r="B32" s="53" t="s">
        <v>228</v>
      </c>
      <c r="C32" s="6">
        <v>158.95188352165999</v>
      </c>
      <c r="D32" s="6">
        <v>162.89314999999999</v>
      </c>
      <c r="E32" s="6">
        <v>141.88251</v>
      </c>
      <c r="F32" s="6">
        <v>174.74743000000001</v>
      </c>
      <c r="G32" s="6">
        <v>177.35961</v>
      </c>
      <c r="H32" s="6">
        <v>178.65717779428269</v>
      </c>
      <c r="I32" s="6">
        <v>164.20582999999999</v>
      </c>
      <c r="J32" s="6">
        <v>170.73797999999999</v>
      </c>
      <c r="K32" s="6">
        <v>203.59942000000001</v>
      </c>
      <c r="L32" s="6">
        <v>206.26105000000001</v>
      </c>
      <c r="M32" s="6">
        <v>215.43951552388339</v>
      </c>
      <c r="N32" s="6">
        <v>204.92993305573268</v>
      </c>
      <c r="O32" s="6">
        <v>178.65648812558314</v>
      </c>
      <c r="P32" s="6">
        <v>216.75246816917712</v>
      </c>
      <c r="Q32" s="6">
        <v>211.49825880738879</v>
      </c>
      <c r="R32" s="6">
        <v>216.75186603577063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262.62375098125392</v>
      </c>
      <c r="D34" s="7">
        <v>268.10136</v>
      </c>
      <c r="E34" s="7">
        <v>262.64524</v>
      </c>
      <c r="F34" s="7">
        <v>285.86869999999999</v>
      </c>
      <c r="G34" s="7">
        <v>295.77027999999996</v>
      </c>
      <c r="H34" s="7">
        <v>308.97119687099195</v>
      </c>
      <c r="I34" s="7">
        <v>324.47297000000003</v>
      </c>
      <c r="J34" s="7">
        <v>302.34073999999993</v>
      </c>
      <c r="K34" s="7">
        <v>315.60262000000012</v>
      </c>
      <c r="L34" s="7">
        <v>258.19394000000005</v>
      </c>
      <c r="M34" s="7">
        <v>311.16852752004615</v>
      </c>
      <c r="N34" s="7">
        <v>305.65197485623122</v>
      </c>
      <c r="O34" s="7">
        <v>301.25429911668999</v>
      </c>
      <c r="P34" s="7">
        <v>278.68384702374698</v>
      </c>
      <c r="Q34" s="7">
        <v>296.36115611978897</v>
      </c>
      <c r="R34" s="7">
        <v>291.9375311412357</v>
      </c>
    </row>
    <row r="35" spans="1:18" ht="11.25" customHeight="1" x14ac:dyDescent="0.25">
      <c r="A35" s="50" t="s">
        <v>223</v>
      </c>
      <c r="B35" s="51" t="s">
        <v>222</v>
      </c>
      <c r="C35" s="7">
        <v>1836.3953286777808</v>
      </c>
      <c r="D35" s="7">
        <v>1860.9997500000002</v>
      </c>
      <c r="E35" s="7">
        <v>1892.8011100000001</v>
      </c>
      <c r="F35" s="7">
        <v>1901.0762799999998</v>
      </c>
      <c r="G35" s="7">
        <v>1935.3985600000001</v>
      </c>
      <c r="H35" s="7">
        <v>1929.8412439790745</v>
      </c>
      <c r="I35" s="7">
        <v>1916.85925</v>
      </c>
      <c r="J35" s="7">
        <v>1915.2459200000003</v>
      </c>
      <c r="K35" s="7">
        <v>1711.0981700000002</v>
      </c>
      <c r="L35" s="7">
        <v>1646.4067300000002</v>
      </c>
      <c r="M35" s="7">
        <v>1615.5642056298698</v>
      </c>
      <c r="N35" s="7">
        <v>1527.2277034919896</v>
      </c>
      <c r="O35" s="7">
        <v>1472.7855768408456</v>
      </c>
      <c r="P35" s="7">
        <v>1501.5463292392408</v>
      </c>
      <c r="Q35" s="7">
        <v>1446.096491627349</v>
      </c>
      <c r="R35" s="7">
        <v>1438.8965360934803</v>
      </c>
    </row>
    <row r="36" spans="1:18" ht="11.25" customHeight="1" x14ac:dyDescent="0.25">
      <c r="A36" s="56" t="s">
        <v>221</v>
      </c>
      <c r="B36" s="53" t="s">
        <v>220</v>
      </c>
      <c r="C36" s="6">
        <v>1833.2664439685568</v>
      </c>
      <c r="D36" s="6">
        <v>1857.89968</v>
      </c>
      <c r="E36" s="6">
        <v>1889.70109</v>
      </c>
      <c r="F36" s="6">
        <v>1895.8762699999997</v>
      </c>
      <c r="G36" s="6">
        <v>1930.19856</v>
      </c>
      <c r="H36" s="6">
        <v>1926.7123834320846</v>
      </c>
      <c r="I36" s="6">
        <v>1911.6599700000002</v>
      </c>
      <c r="J36" s="6">
        <v>1910.0078400000002</v>
      </c>
      <c r="K36" s="6">
        <v>1706.8982400000002</v>
      </c>
      <c r="L36" s="6">
        <v>1644.3066699999999</v>
      </c>
      <c r="M36" s="6">
        <v>1613.4742948287401</v>
      </c>
      <c r="N36" s="6">
        <v>1526.179175772078</v>
      </c>
      <c r="O36" s="6">
        <v>1471.7346663157591</v>
      </c>
      <c r="P36" s="6">
        <v>1500.4954030722483</v>
      </c>
      <c r="Q36" s="6">
        <v>1445.0455671596262</v>
      </c>
      <c r="R36" s="6">
        <v>1437.8456204819543</v>
      </c>
    </row>
    <row r="37" spans="1:18" ht="11.25" customHeight="1" x14ac:dyDescent="0.25">
      <c r="A37" s="52" t="s">
        <v>219</v>
      </c>
      <c r="B37" s="53" t="s">
        <v>218</v>
      </c>
      <c r="C37" s="6">
        <v>3.1288847092240126</v>
      </c>
      <c r="D37" s="6">
        <v>3.1000699999999997</v>
      </c>
      <c r="E37" s="6">
        <v>3.1000199999999998</v>
      </c>
      <c r="F37" s="6">
        <v>5.2000099999999998</v>
      </c>
      <c r="G37" s="6">
        <v>5.2</v>
      </c>
      <c r="H37" s="6">
        <v>3.1288605469898103</v>
      </c>
      <c r="I37" s="6">
        <v>5.1992800000000017</v>
      </c>
      <c r="J37" s="6">
        <v>5.2380800000000001</v>
      </c>
      <c r="K37" s="6">
        <v>4.1999300000000002</v>
      </c>
      <c r="L37" s="6">
        <v>2.10006</v>
      </c>
      <c r="M37" s="6">
        <v>2.0899108011298035</v>
      </c>
      <c r="N37" s="6">
        <v>1.0485277199116378</v>
      </c>
      <c r="O37" s="6">
        <v>1.0509105250864055</v>
      </c>
      <c r="P37" s="6">
        <v>1.0509261669924808</v>
      </c>
      <c r="Q37" s="6">
        <v>1.0509244677227705</v>
      </c>
      <c r="R37" s="6">
        <v>1.0509156115261535</v>
      </c>
    </row>
    <row r="38" spans="1:18" ht="11.25" customHeight="1" x14ac:dyDescent="0.25">
      <c r="A38" s="50" t="s">
        <v>217</v>
      </c>
      <c r="B38" s="51" t="s">
        <v>216</v>
      </c>
      <c r="C38" s="7">
        <v>508.83868290222802</v>
      </c>
      <c r="D38" s="7">
        <v>508.79550999999998</v>
      </c>
      <c r="E38" s="7">
        <v>496.48723000000007</v>
      </c>
      <c r="F38" s="7">
        <v>509.89572000000004</v>
      </c>
      <c r="G38" s="7">
        <v>552.29863</v>
      </c>
      <c r="H38" s="7">
        <v>570.88655659443816</v>
      </c>
      <c r="I38" s="7">
        <v>612.26776999999993</v>
      </c>
      <c r="J38" s="7">
        <v>680.49937999999997</v>
      </c>
      <c r="K38" s="7">
        <v>725.00483000000008</v>
      </c>
      <c r="L38" s="7">
        <v>647.40401000000008</v>
      </c>
      <c r="M38" s="7">
        <v>679.46828097264802</v>
      </c>
      <c r="N38" s="7">
        <v>765.31101766465031</v>
      </c>
      <c r="O38" s="7">
        <v>738.43363482569089</v>
      </c>
      <c r="P38" s="7">
        <v>744.62269335369956</v>
      </c>
      <c r="Q38" s="7">
        <v>724.97082070467934</v>
      </c>
      <c r="R38" s="7">
        <v>738.43236554532189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508.83868290222802</v>
      </c>
      <c r="D40" s="6">
        <v>508.79550999999998</v>
      </c>
      <c r="E40" s="6">
        <v>496.48723000000007</v>
      </c>
      <c r="F40" s="6">
        <v>509.89572000000004</v>
      </c>
      <c r="G40" s="6">
        <v>552.29863</v>
      </c>
      <c r="H40" s="6">
        <v>570.88655659443816</v>
      </c>
      <c r="I40" s="6">
        <v>612.26776999999993</v>
      </c>
      <c r="J40" s="6">
        <v>680.49937999999997</v>
      </c>
      <c r="K40" s="6">
        <v>725.00483000000008</v>
      </c>
      <c r="L40" s="6">
        <v>647.40401000000008</v>
      </c>
      <c r="M40" s="6">
        <v>679.46828097264802</v>
      </c>
      <c r="N40" s="6">
        <v>765.31101766465031</v>
      </c>
      <c r="O40" s="6">
        <v>738.43363482569089</v>
      </c>
      <c r="P40" s="6">
        <v>744.62269335369956</v>
      </c>
      <c r="Q40" s="6">
        <v>724.97082070467934</v>
      </c>
      <c r="R40" s="6">
        <v>738.43236554532189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8.4551613991377614</v>
      </c>
      <c r="D42" s="7">
        <v>8.4993400000000001</v>
      </c>
      <c r="E42" s="7">
        <v>7.4013600000000004</v>
      </c>
      <c r="F42" s="7">
        <v>7.39975</v>
      </c>
      <c r="G42" s="7">
        <v>7.39832</v>
      </c>
      <c r="H42" s="7">
        <v>5.3024179446310846</v>
      </c>
      <c r="I42" s="7">
        <v>5.2986700000000004</v>
      </c>
      <c r="J42" s="7">
        <v>7.4005099999999997</v>
      </c>
      <c r="K42" s="7">
        <v>5.2999499999999999</v>
      </c>
      <c r="L42" s="7">
        <v>5.2996499999999997</v>
      </c>
      <c r="M42" s="7">
        <v>6.3530086117256683</v>
      </c>
      <c r="N42" s="7">
        <v>7.4042301701476561</v>
      </c>
      <c r="O42" s="7">
        <v>6.3532580726020456</v>
      </c>
      <c r="P42" s="7">
        <v>5.302324946737917</v>
      </c>
      <c r="Q42" s="7">
        <v>4.2275905775770566</v>
      </c>
      <c r="R42" s="7">
        <v>5.3019834177823215</v>
      </c>
    </row>
    <row r="43" spans="1:18" ht="11.25" customHeight="1" x14ac:dyDescent="0.25">
      <c r="A43" s="50" t="s">
        <v>207</v>
      </c>
      <c r="B43" s="51" t="s">
        <v>206</v>
      </c>
      <c r="C43" s="7">
        <v>4031.9683695845956</v>
      </c>
      <c r="D43" s="7">
        <v>4267.6419399999995</v>
      </c>
      <c r="E43" s="7">
        <v>4223.5041799999999</v>
      </c>
      <c r="F43" s="7">
        <v>4352.67346</v>
      </c>
      <c r="G43" s="7">
        <v>4255.6868899999999</v>
      </c>
      <c r="H43" s="7">
        <v>4162.6339929226024</v>
      </c>
      <c r="I43" s="7">
        <v>4150.8454599999995</v>
      </c>
      <c r="J43" s="7">
        <v>4331.0028899999998</v>
      </c>
      <c r="K43" s="7">
        <v>4114.4260999999997</v>
      </c>
      <c r="L43" s="7">
        <v>3945.2224299999998</v>
      </c>
      <c r="M43" s="7">
        <v>4229.7604872452375</v>
      </c>
      <c r="N43" s="7">
        <v>4056.3728400667455</v>
      </c>
      <c r="O43" s="7">
        <v>4101.3211311739924</v>
      </c>
      <c r="P43" s="7">
        <v>3996.4350933003475</v>
      </c>
      <c r="Q43" s="7">
        <v>3654.0645063048523</v>
      </c>
      <c r="R43" s="7">
        <v>3627.3308552745038</v>
      </c>
    </row>
    <row r="44" spans="1:18" ht="11.25" customHeight="1" x14ac:dyDescent="0.25">
      <c r="A44" s="50" t="s">
        <v>205</v>
      </c>
      <c r="B44" s="51" t="s">
        <v>204</v>
      </c>
      <c r="C44" s="7">
        <v>957.8939533501034</v>
      </c>
      <c r="D44" s="7">
        <v>951.49526999999989</v>
      </c>
      <c r="E44" s="7">
        <v>926.67543000000001</v>
      </c>
      <c r="F44" s="7">
        <v>962.59771000000012</v>
      </c>
      <c r="G44" s="7">
        <v>1018.9817899999998</v>
      </c>
      <c r="H44" s="7">
        <v>923.85254205933416</v>
      </c>
      <c r="I44" s="7">
        <v>949.67810000000009</v>
      </c>
      <c r="J44" s="7">
        <v>799.56793000000016</v>
      </c>
      <c r="K44" s="7">
        <v>721.50413000000003</v>
      </c>
      <c r="L44" s="7">
        <v>468.70584000000002</v>
      </c>
      <c r="M44" s="7">
        <v>594.10810266216026</v>
      </c>
      <c r="N44" s="7">
        <v>556.71804650818797</v>
      </c>
      <c r="O44" s="7">
        <v>418.13857815829817</v>
      </c>
      <c r="P44" s="7">
        <v>344.71314026049617</v>
      </c>
      <c r="Q44" s="7">
        <v>307.34801073034618</v>
      </c>
      <c r="R44" s="7">
        <v>336.57980649080542</v>
      </c>
    </row>
    <row r="45" spans="1:18" ht="11.25" customHeight="1" x14ac:dyDescent="0.25">
      <c r="A45" s="50" t="s">
        <v>203</v>
      </c>
      <c r="B45" s="51" t="s">
        <v>202</v>
      </c>
      <c r="C45" s="7">
        <v>39.720110971738137</v>
      </c>
      <c r="D45" s="7">
        <v>27.598379999999999</v>
      </c>
      <c r="E45" s="7">
        <v>49.394590000000008</v>
      </c>
      <c r="F45" s="7">
        <v>56.605869999999996</v>
      </c>
      <c r="G45" s="7">
        <v>66.363309999999998</v>
      </c>
      <c r="H45" s="7">
        <v>65.037596694260785</v>
      </c>
      <c r="I45" s="7">
        <v>68.107910000000004</v>
      </c>
      <c r="J45" s="7">
        <v>63.500439999999998</v>
      </c>
      <c r="K45" s="7">
        <v>58.158909999999999</v>
      </c>
      <c r="L45" s="7">
        <v>50.294529999999995</v>
      </c>
      <c r="M45" s="7">
        <v>52.283715434856283</v>
      </c>
      <c r="N45" s="7">
        <v>65.037970996727523</v>
      </c>
      <c r="O45" s="7">
        <v>72.393624837160274</v>
      </c>
      <c r="P45" s="7">
        <v>72.465803271705184</v>
      </c>
      <c r="Q45" s="7">
        <v>69.539464692055503</v>
      </c>
      <c r="R45" s="7">
        <v>60.976571276526791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19.083790018230985</v>
      </c>
      <c r="D49" s="6">
        <v>7.8001599999999991</v>
      </c>
      <c r="E49" s="6">
        <v>21.900180000000002</v>
      </c>
      <c r="F49" s="6">
        <v>22.00667</v>
      </c>
      <c r="G49" s="6">
        <v>29.252269999999999</v>
      </c>
      <c r="H49" s="6">
        <v>29.712238427038066</v>
      </c>
      <c r="I49" s="6">
        <v>34.198160000000001</v>
      </c>
      <c r="J49" s="6">
        <v>37.300059999999995</v>
      </c>
      <c r="K49" s="6">
        <v>32.059559999999998</v>
      </c>
      <c r="L49" s="6">
        <v>24.900909999999996</v>
      </c>
      <c r="M49" s="6">
        <v>24.792378971537602</v>
      </c>
      <c r="N49" s="6">
        <v>39.624601023690197</v>
      </c>
      <c r="O49" s="6">
        <v>39.385477498404157</v>
      </c>
      <c r="P49" s="6">
        <v>43.613291981592241</v>
      </c>
      <c r="Q49" s="6">
        <v>36.4352628286628</v>
      </c>
      <c r="R49" s="6">
        <v>40.364383910001933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20.636320953507155</v>
      </c>
      <c r="D51" s="6">
        <v>19.798220000000001</v>
      </c>
      <c r="E51" s="6">
        <v>27.494409999999998</v>
      </c>
      <c r="F51" s="6">
        <v>34.599200000000003</v>
      </c>
      <c r="G51" s="6">
        <v>37.111040000000003</v>
      </c>
      <c r="H51" s="6">
        <v>35.325358267222718</v>
      </c>
      <c r="I51" s="6">
        <v>33.909750000000003</v>
      </c>
      <c r="J51" s="6">
        <v>26.200379999999999</v>
      </c>
      <c r="K51" s="6">
        <v>26.099350000000001</v>
      </c>
      <c r="L51" s="6">
        <v>25.393619999999999</v>
      </c>
      <c r="M51" s="6">
        <v>27.491336463318682</v>
      </c>
      <c r="N51" s="6">
        <v>25.413369973037327</v>
      </c>
      <c r="O51" s="6">
        <v>33.008147338756118</v>
      </c>
      <c r="P51" s="6">
        <v>28.852511290112943</v>
      </c>
      <c r="Q51" s="6">
        <v>33.104201863392703</v>
      </c>
      <c r="R51" s="6">
        <v>20.612187366524861</v>
      </c>
    </row>
    <row r="52" spans="1:18" ht="11.25" customHeight="1" x14ac:dyDescent="0.25">
      <c r="A52" s="46" t="s">
        <v>189</v>
      </c>
      <c r="B52" s="47" t="s">
        <v>188</v>
      </c>
      <c r="C52" s="5">
        <v>1207.2941192253265</v>
      </c>
      <c r="D52" s="5">
        <v>1204.29775</v>
      </c>
      <c r="E52" s="5">
        <v>1168.39563</v>
      </c>
      <c r="F52" s="5">
        <v>1111.90194</v>
      </c>
      <c r="G52" s="5">
        <v>1129.09746</v>
      </c>
      <c r="H52" s="5">
        <v>1095.4667048820102</v>
      </c>
      <c r="I52" s="5">
        <v>1129.4967699999997</v>
      </c>
      <c r="J52" s="5">
        <v>1136.20668</v>
      </c>
      <c r="K52" s="5">
        <v>1043.8001400000001</v>
      </c>
      <c r="L52" s="5">
        <v>855.70210999999995</v>
      </c>
      <c r="M52" s="5">
        <v>1031.0977357408988</v>
      </c>
      <c r="N52" s="5">
        <v>975.61385723303943</v>
      </c>
      <c r="O52" s="5">
        <v>907.1134882894537</v>
      </c>
      <c r="P52" s="5">
        <v>913.41817291429174</v>
      </c>
      <c r="Q52" s="5">
        <v>861.30234372997802</v>
      </c>
      <c r="R52" s="5">
        <v>842.69335821929576</v>
      </c>
    </row>
    <row r="53" spans="1:18" ht="11.25" customHeight="1" x14ac:dyDescent="0.25">
      <c r="A53" s="48" t="s">
        <v>187</v>
      </c>
      <c r="B53" s="49" t="s">
        <v>186</v>
      </c>
      <c r="C53" s="4">
        <v>908.7128638512927</v>
      </c>
      <c r="D53" s="4">
        <v>929.61811</v>
      </c>
      <c r="E53" s="4">
        <v>866.85636</v>
      </c>
      <c r="F53" s="4">
        <v>856.10194000000001</v>
      </c>
      <c r="G53" s="4">
        <v>863.92924000000016</v>
      </c>
      <c r="H53" s="4">
        <v>834.14540938186644</v>
      </c>
      <c r="I53" s="4">
        <v>883.69677000000001</v>
      </c>
      <c r="J53" s="4">
        <v>901.6066800000001</v>
      </c>
      <c r="K53" s="4">
        <v>826.47082999999998</v>
      </c>
      <c r="L53" s="4">
        <v>705.91588999999999</v>
      </c>
      <c r="M53" s="4">
        <v>791.84580108913588</v>
      </c>
      <c r="N53" s="4">
        <v>750.31052294432266</v>
      </c>
      <c r="O53" s="4">
        <v>701.87872377557392</v>
      </c>
      <c r="P53" s="4">
        <v>704.43352617552614</v>
      </c>
      <c r="Q53" s="4">
        <v>670.7698777193134</v>
      </c>
      <c r="R53" s="4">
        <v>614.8821420159901</v>
      </c>
    </row>
    <row r="54" spans="1:18" ht="11.25" customHeight="1" x14ac:dyDescent="0.25">
      <c r="A54" s="48" t="s">
        <v>185</v>
      </c>
      <c r="B54" s="49" t="s">
        <v>184</v>
      </c>
      <c r="C54" s="4">
        <v>298.58125537403328</v>
      </c>
      <c r="D54" s="4">
        <v>274.67964000000001</v>
      </c>
      <c r="E54" s="4">
        <v>301.53926999999999</v>
      </c>
      <c r="F54" s="4">
        <v>255.8</v>
      </c>
      <c r="G54" s="4">
        <v>265.16821999999996</v>
      </c>
      <c r="H54" s="4">
        <v>261.32129550014355</v>
      </c>
      <c r="I54" s="4">
        <v>245.79999999999998</v>
      </c>
      <c r="J54" s="4">
        <v>234.6</v>
      </c>
      <c r="K54" s="4">
        <v>217.32930999999999</v>
      </c>
      <c r="L54" s="4">
        <v>149.78621999999999</v>
      </c>
      <c r="M54" s="4">
        <v>239.25193465176281</v>
      </c>
      <c r="N54" s="4">
        <v>225.30333428871677</v>
      </c>
      <c r="O54" s="4">
        <v>205.23476451387975</v>
      </c>
      <c r="P54" s="4">
        <v>208.98464673876563</v>
      </c>
      <c r="Q54" s="4">
        <v>190.53246601066465</v>
      </c>
      <c r="R54" s="4">
        <v>227.81121620330563</v>
      </c>
    </row>
    <row r="55" spans="1:18" ht="11.25" customHeight="1" x14ac:dyDescent="0.25">
      <c r="A55" s="50" t="s">
        <v>183</v>
      </c>
      <c r="B55" s="51" t="s">
        <v>182</v>
      </c>
      <c r="C55" s="7">
        <v>102.942581446451</v>
      </c>
      <c r="D55" s="7">
        <v>103</v>
      </c>
      <c r="E55" s="7">
        <v>110</v>
      </c>
      <c r="F55" s="7">
        <v>99.4</v>
      </c>
      <c r="G55" s="7">
        <v>99.326989999999995</v>
      </c>
      <c r="H55" s="7">
        <v>96.684818954810396</v>
      </c>
      <c r="I55" s="7">
        <v>97.8</v>
      </c>
      <c r="J55" s="7">
        <v>88.2</v>
      </c>
      <c r="K55" s="7">
        <v>82.300000000000011</v>
      </c>
      <c r="L55" s="7">
        <v>68</v>
      </c>
      <c r="M55" s="7">
        <v>102.48877424285858</v>
      </c>
      <c r="N55" s="7">
        <v>93.460399350339316</v>
      </c>
      <c r="O55" s="7">
        <v>88.606313190673546</v>
      </c>
      <c r="P55" s="7">
        <v>82.515744474506249</v>
      </c>
      <c r="Q55" s="7">
        <v>80.520046024040198</v>
      </c>
      <c r="R55" s="7">
        <v>87.226521448361495</v>
      </c>
    </row>
    <row r="56" spans="1:18" ht="11.25" customHeight="1" x14ac:dyDescent="0.25">
      <c r="A56" s="50" t="s">
        <v>181</v>
      </c>
      <c r="B56" s="51" t="s">
        <v>180</v>
      </c>
      <c r="C56" s="7">
        <v>153.410719403841</v>
      </c>
      <c r="D56" s="7">
        <v>135.17964000000001</v>
      </c>
      <c r="E56" s="7">
        <v>153.6</v>
      </c>
      <c r="F56" s="7">
        <v>116.7</v>
      </c>
      <c r="G56" s="7">
        <v>124.2</v>
      </c>
      <c r="H56" s="7">
        <v>128.21247730964001</v>
      </c>
      <c r="I56" s="7">
        <v>111.6</v>
      </c>
      <c r="J56" s="7">
        <v>113.6</v>
      </c>
      <c r="K56" s="7">
        <v>108.3</v>
      </c>
      <c r="L56" s="7">
        <v>67.886219999999994</v>
      </c>
      <c r="M56" s="7">
        <v>106.549154485526</v>
      </c>
      <c r="N56" s="7">
        <v>103.73077290532113</v>
      </c>
      <c r="O56" s="7">
        <v>92.003439380911402</v>
      </c>
      <c r="P56" s="7">
        <v>91.645170535970394</v>
      </c>
      <c r="Q56" s="7">
        <v>67.020158593675234</v>
      </c>
      <c r="R56" s="7">
        <v>88.826788955765707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42.227954523741303</v>
      </c>
      <c r="D58" s="7">
        <v>36.5</v>
      </c>
      <c r="E58" s="7">
        <v>37.93927</v>
      </c>
      <c r="F58" s="7">
        <v>39.700000000000003</v>
      </c>
      <c r="G58" s="7">
        <v>41.64123</v>
      </c>
      <c r="H58" s="7">
        <v>36.423999235693103</v>
      </c>
      <c r="I58" s="7">
        <v>36.4</v>
      </c>
      <c r="J58" s="7">
        <v>32.799999999999997</v>
      </c>
      <c r="K58" s="7">
        <v>26.729310000000002</v>
      </c>
      <c r="L58" s="7">
        <v>13.9</v>
      </c>
      <c r="M58" s="7">
        <v>30.214005923378199</v>
      </c>
      <c r="N58" s="7">
        <v>28.112162033056336</v>
      </c>
      <c r="O58" s="7">
        <v>24.625011942294801</v>
      </c>
      <c r="P58" s="7">
        <v>34.823731728288976</v>
      </c>
      <c r="Q58" s="7">
        <v>42.992261392949196</v>
      </c>
      <c r="R58" s="7">
        <v>51.757905799178403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3268.4388924869654</v>
      </c>
      <c r="D60" s="5">
        <v>3513.89858</v>
      </c>
      <c r="E60" s="5">
        <v>3930.4544500000002</v>
      </c>
      <c r="F60" s="5">
        <v>4067.1004700000003</v>
      </c>
      <c r="G60" s="5">
        <v>3980.8000999999999</v>
      </c>
      <c r="H60" s="5">
        <v>3845.3233973440342</v>
      </c>
      <c r="I60" s="5">
        <v>4106.5846300000003</v>
      </c>
      <c r="J60" s="5">
        <v>4030</v>
      </c>
      <c r="K60" s="5">
        <v>4000</v>
      </c>
      <c r="L60" s="5">
        <v>4066.5000199999995</v>
      </c>
      <c r="M60" s="5">
        <v>4554.1941339447767</v>
      </c>
      <c r="N60" s="5">
        <v>4061.6938953725385</v>
      </c>
      <c r="O60" s="5">
        <v>4292.2518906142777</v>
      </c>
      <c r="P60" s="5">
        <v>4075.4991878777223</v>
      </c>
      <c r="Q60" s="5">
        <v>3991.92700869399</v>
      </c>
      <c r="R60" s="5">
        <v>3832.9034045620738</v>
      </c>
    </row>
    <row r="61" spans="1:18" ht="11.25" customHeight="1" x14ac:dyDescent="0.25">
      <c r="A61" s="46" t="s">
        <v>171</v>
      </c>
      <c r="B61" s="47" t="s">
        <v>170</v>
      </c>
      <c r="C61" s="5">
        <v>4479.3637145313824</v>
      </c>
      <c r="D61" s="5">
        <v>4336.3</v>
      </c>
      <c r="E61" s="5">
        <v>4490.0890299999992</v>
      </c>
      <c r="F61" s="5">
        <v>4451.5</v>
      </c>
      <c r="G61" s="5">
        <v>4616.1804000000002</v>
      </c>
      <c r="H61" s="5">
        <v>4234.6660934365182</v>
      </c>
      <c r="I61" s="5">
        <v>4730.8999599999988</v>
      </c>
      <c r="J61" s="5">
        <v>4767.1199900000001</v>
      </c>
      <c r="K61" s="5">
        <v>4774.3000100000008</v>
      </c>
      <c r="L61" s="5">
        <v>4314.9061400000001</v>
      </c>
      <c r="M61" s="5">
        <v>4894.8839208942391</v>
      </c>
      <c r="N61" s="5">
        <v>4779.5051384157268</v>
      </c>
      <c r="O61" s="5">
        <v>4964.1116193322068</v>
      </c>
      <c r="P61" s="5">
        <v>4963.2592882909994</v>
      </c>
      <c r="Q61" s="5">
        <v>5413.5861661773588</v>
      </c>
      <c r="R61" s="5">
        <v>5391.2143869531019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0.38215343460387885</v>
      </c>
      <c r="D64" s="4">
        <v>0.4</v>
      </c>
      <c r="E64" s="4">
        <v>0.3999999999996362</v>
      </c>
      <c r="F64" s="4">
        <v>0.4</v>
      </c>
      <c r="G64" s="4">
        <v>0.4</v>
      </c>
      <c r="H64" s="4">
        <v>0.47769179325496225</v>
      </c>
      <c r="I64" s="4">
        <v>0.6</v>
      </c>
      <c r="J64" s="4">
        <v>0.6</v>
      </c>
      <c r="K64" s="4">
        <v>0.8</v>
      </c>
      <c r="L64" s="4">
        <v>0.8</v>
      </c>
      <c r="M64" s="4">
        <v>0.93149899684726734</v>
      </c>
      <c r="N64" s="4">
        <v>1.0270373554981234</v>
      </c>
      <c r="O64" s="4">
        <v>1.1225757141489794</v>
      </c>
      <c r="P64" s="4">
        <v>1.2419986624629473</v>
      </c>
      <c r="Q64" s="4">
        <v>1.3614216107766879</v>
      </c>
      <c r="R64" s="4">
        <v>1.4808445590904284</v>
      </c>
    </row>
    <row r="65" spans="1:18" ht="11.25" customHeight="1" x14ac:dyDescent="0.25">
      <c r="A65" s="50" t="s">
        <v>163</v>
      </c>
      <c r="B65" s="51" t="s">
        <v>162</v>
      </c>
      <c r="C65" s="7">
        <v>0.38215343460387885</v>
      </c>
      <c r="D65" s="7">
        <v>0.4</v>
      </c>
      <c r="E65" s="7">
        <v>0.3999999999996362</v>
      </c>
      <c r="F65" s="7">
        <v>0.4</v>
      </c>
      <c r="G65" s="7">
        <v>0.4</v>
      </c>
      <c r="H65" s="7">
        <v>0.47769179325496225</v>
      </c>
      <c r="I65" s="7">
        <v>0.6</v>
      </c>
      <c r="J65" s="7">
        <v>0.6</v>
      </c>
      <c r="K65" s="7">
        <v>0.8</v>
      </c>
      <c r="L65" s="7">
        <v>0.8</v>
      </c>
      <c r="M65" s="7">
        <v>0.93149899684726734</v>
      </c>
      <c r="N65" s="7">
        <v>1.0270373554981234</v>
      </c>
      <c r="O65" s="7">
        <v>1.1225757141489794</v>
      </c>
      <c r="P65" s="7">
        <v>1.2419986624629473</v>
      </c>
      <c r="Q65" s="7">
        <v>1.3614216107766879</v>
      </c>
      <c r="R65" s="7">
        <v>1.4808445590904284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4478.981561096778</v>
      </c>
      <c r="D68" s="4">
        <v>4335.9000000000005</v>
      </c>
      <c r="E68" s="4">
        <v>4489.6890299999995</v>
      </c>
      <c r="F68" s="4">
        <v>4451.0999999999995</v>
      </c>
      <c r="G68" s="4">
        <v>4615.7804000000006</v>
      </c>
      <c r="H68" s="4">
        <v>4234.1884016432632</v>
      </c>
      <c r="I68" s="4">
        <v>4730.2999599999994</v>
      </c>
      <c r="J68" s="4">
        <v>4766.5199900000007</v>
      </c>
      <c r="K68" s="4">
        <v>4773.5000100000007</v>
      </c>
      <c r="L68" s="4">
        <v>4314.1061399999999</v>
      </c>
      <c r="M68" s="4">
        <v>4893.952421897392</v>
      </c>
      <c r="N68" s="4">
        <v>4778.4781010602283</v>
      </c>
      <c r="O68" s="4">
        <v>4962.9890436180576</v>
      </c>
      <c r="P68" s="4">
        <v>4962.0172896285367</v>
      </c>
      <c r="Q68" s="4">
        <v>5412.2247445665816</v>
      </c>
      <c r="R68" s="4">
        <v>5389.7335423940121</v>
      </c>
    </row>
    <row r="69" spans="1:18" ht="11.25" customHeight="1" x14ac:dyDescent="0.25">
      <c r="A69" s="50" t="s">
        <v>155</v>
      </c>
      <c r="B69" s="51" t="s">
        <v>154</v>
      </c>
      <c r="C69" s="7">
        <v>4446.9762109486946</v>
      </c>
      <c r="D69" s="7">
        <v>4301.799210000001</v>
      </c>
      <c r="E69" s="7">
        <v>4457.0891099999999</v>
      </c>
      <c r="F69" s="7">
        <v>4411.7991099999999</v>
      </c>
      <c r="G69" s="7">
        <v>4573.0805799999998</v>
      </c>
      <c r="H69" s="7">
        <v>4200.081207604856</v>
      </c>
      <c r="I69" s="7">
        <v>4694</v>
      </c>
      <c r="J69" s="7">
        <v>4727.0189899999996</v>
      </c>
      <c r="K69" s="7">
        <v>4651.0024100000001</v>
      </c>
      <c r="L69" s="7">
        <v>4114.19434</v>
      </c>
      <c r="M69" s="7">
        <v>4661.507595299513</v>
      </c>
      <c r="N69" s="7">
        <v>4491.114932645467</v>
      </c>
      <c r="O69" s="7">
        <v>4679.3478271969088</v>
      </c>
      <c r="P69" s="7">
        <v>4668.36247253273</v>
      </c>
      <c r="Q69" s="7">
        <v>4845.5622432406581</v>
      </c>
      <c r="R69" s="7">
        <v>4826.4253497207028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12.348332855641537</v>
      </c>
      <c r="D71" s="7">
        <v>9.8002300000000009</v>
      </c>
      <c r="E71" s="7">
        <v>11.999969999999999</v>
      </c>
      <c r="F71" s="7">
        <v>13.500299999999999</v>
      </c>
      <c r="G71" s="7">
        <v>15.999930000000001</v>
      </c>
      <c r="H71" s="7">
        <v>15.190599025508799</v>
      </c>
      <c r="I71" s="7">
        <v>14.2</v>
      </c>
      <c r="J71" s="7">
        <v>15.500389999999999</v>
      </c>
      <c r="K71" s="7">
        <v>15.59967</v>
      </c>
      <c r="L71" s="7">
        <v>14.00032</v>
      </c>
      <c r="M71" s="7">
        <v>14.020254132034006</v>
      </c>
      <c r="N71" s="7">
        <v>17.650711760771934</v>
      </c>
      <c r="O71" s="7">
        <v>26.607559845122601</v>
      </c>
      <c r="P71" s="7">
        <v>20.182478265023441</v>
      </c>
      <c r="Q71" s="7">
        <v>20.373556620516212</v>
      </c>
      <c r="R71" s="7">
        <v>16.646804032974647</v>
      </c>
    </row>
    <row r="72" spans="1:18" ht="11.25" customHeight="1" x14ac:dyDescent="0.25">
      <c r="A72" s="55" t="s">
        <v>149</v>
      </c>
      <c r="B72" s="51" t="s">
        <v>148</v>
      </c>
      <c r="C72" s="7">
        <v>19.657017292442887</v>
      </c>
      <c r="D72" s="7">
        <v>24.300560000000001</v>
      </c>
      <c r="E72" s="7">
        <v>19.89995</v>
      </c>
      <c r="F72" s="7">
        <v>21.900490000000001</v>
      </c>
      <c r="G72" s="7">
        <v>22.099910000000001</v>
      </c>
      <c r="H72" s="7">
        <v>18.916595012897663</v>
      </c>
      <c r="I72" s="7">
        <v>21.4</v>
      </c>
      <c r="J72" s="7">
        <v>22.600570000000001</v>
      </c>
      <c r="K72" s="7">
        <v>32.499319999999997</v>
      </c>
      <c r="L72" s="7">
        <v>25.200579999999999</v>
      </c>
      <c r="M72" s="7">
        <v>34.680424190312515</v>
      </c>
      <c r="N72" s="7">
        <v>35.850769083787107</v>
      </c>
      <c r="O72" s="7">
        <v>44.306125235819124</v>
      </c>
      <c r="P72" s="7">
        <v>45.691220024840142</v>
      </c>
      <c r="Q72" s="7">
        <v>43.947644979459</v>
      </c>
      <c r="R72" s="7">
        <v>44.210326576697625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0.7</v>
      </c>
      <c r="F73" s="7">
        <v>3.9000999999999997</v>
      </c>
      <c r="G73" s="7">
        <v>4.5999800000000004</v>
      </c>
      <c r="H73" s="7">
        <v>0</v>
      </c>
      <c r="I73" s="7">
        <v>0.69996000000000003</v>
      </c>
      <c r="J73" s="7">
        <v>1.40004</v>
      </c>
      <c r="K73" s="7">
        <v>74.398610000000019</v>
      </c>
      <c r="L73" s="7">
        <v>160.71090000000004</v>
      </c>
      <c r="M73" s="7">
        <v>183.74414827553278</v>
      </c>
      <c r="N73" s="7">
        <v>233.86168757020096</v>
      </c>
      <c r="O73" s="7">
        <v>212.72753134020752</v>
      </c>
      <c r="P73" s="7">
        <v>227.78111880594363</v>
      </c>
      <c r="Q73" s="7">
        <v>502.34129972594917</v>
      </c>
      <c r="R73" s="7">
        <v>502.45106206363721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0.7</v>
      </c>
      <c r="F74" s="6">
        <v>3.9000999999999997</v>
      </c>
      <c r="G74" s="6">
        <v>4.5999800000000004</v>
      </c>
      <c r="H74" s="6">
        <v>0</v>
      </c>
      <c r="I74" s="6">
        <v>0.69996000000000003</v>
      </c>
      <c r="J74" s="6">
        <v>1.40004</v>
      </c>
      <c r="K74" s="6">
        <v>64.298650000000009</v>
      </c>
      <c r="L74" s="6">
        <v>76.701909999999998</v>
      </c>
      <c r="M74" s="6">
        <v>81.27925862233694</v>
      </c>
      <c r="N74" s="6">
        <v>92.576613705201865</v>
      </c>
      <c r="O74" s="6">
        <v>96.66125610201513</v>
      </c>
      <c r="P74" s="6">
        <v>70.84178091027897</v>
      </c>
      <c r="Q74" s="6">
        <v>74.567696564631078</v>
      </c>
      <c r="R74" s="6">
        <v>69.643705761986055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10.099959999999999</v>
      </c>
      <c r="L75" s="6">
        <v>58.708410000000001</v>
      </c>
      <c r="M75" s="6">
        <v>62.553740326741199</v>
      </c>
      <c r="N75" s="6">
        <v>109.18418535826352</v>
      </c>
      <c r="O75" s="6">
        <v>103.81342227540259</v>
      </c>
      <c r="P75" s="6">
        <v>156.86768412667641</v>
      </c>
      <c r="Q75" s="6">
        <v>427.67806480266711</v>
      </c>
      <c r="R75" s="6">
        <v>432.01916571438426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25.30058</v>
      </c>
      <c r="M77" s="6">
        <v>39.91114932645462</v>
      </c>
      <c r="N77" s="6">
        <v>32.100888506735558</v>
      </c>
      <c r="O77" s="6">
        <v>12.252852962789831</v>
      </c>
      <c r="P77" s="6">
        <v>7.1653768988250002E-2</v>
      </c>
      <c r="Q77" s="6">
        <v>9.5538358650999994E-2</v>
      </c>
      <c r="R77" s="6">
        <v>0.78819058726689795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6507.7386039788007</v>
      </c>
      <c r="D79" s="5">
        <v>6653.9996899999996</v>
      </c>
      <c r="E79" s="5">
        <v>6851.5832700000001</v>
      </c>
      <c r="F79" s="5">
        <v>6953.3999800000001</v>
      </c>
      <c r="G79" s="5">
        <v>7146.96965</v>
      </c>
      <c r="H79" s="5">
        <v>6943.1785196898581</v>
      </c>
      <c r="I79" s="5">
        <v>7397.5981399999991</v>
      </c>
      <c r="J79" s="5">
        <v>7401.7313700000004</v>
      </c>
      <c r="K79" s="5">
        <v>7098.6999499999993</v>
      </c>
      <c r="L79" s="5">
        <v>6628.1012399999991</v>
      </c>
      <c r="M79" s="5">
        <v>7179.7076526225219</v>
      </c>
      <c r="N79" s="5">
        <v>6888.0290640333869</v>
      </c>
      <c r="O79" s="5">
        <v>6940.5758640552085</v>
      </c>
      <c r="P79" s="5">
        <v>6874.1282048581288</v>
      </c>
      <c r="Q79" s="5">
        <v>6805.0541905037098</v>
      </c>
      <c r="R79" s="5">
        <v>6746.8628561764917</v>
      </c>
    </row>
    <row r="80" spans="1:18" ht="11.25" customHeight="1" x14ac:dyDescent="0.25">
      <c r="A80" s="58" t="s">
        <v>133</v>
      </c>
      <c r="B80" s="47">
        <v>7200</v>
      </c>
      <c r="C80" s="5">
        <v>20.89901595490592</v>
      </c>
      <c r="D80" s="5">
        <v>30.9</v>
      </c>
      <c r="E80" s="5">
        <v>34.499920000000003</v>
      </c>
      <c r="F80" s="5">
        <v>37.799999999999997</v>
      </c>
      <c r="G80" s="5">
        <v>41.199829999999999</v>
      </c>
      <c r="H80" s="5">
        <v>32.124773096398172</v>
      </c>
      <c r="I80" s="5">
        <v>29.5</v>
      </c>
      <c r="J80" s="5">
        <v>25.600110000000001</v>
      </c>
      <c r="K80" s="5">
        <v>30.5</v>
      </c>
      <c r="L80" s="5">
        <v>28.200000000000003</v>
      </c>
      <c r="M80" s="5">
        <v>35.468615649183135</v>
      </c>
      <c r="N80" s="5">
        <v>21.782745772427624</v>
      </c>
      <c r="O80" s="5">
        <v>39.863380147129</v>
      </c>
      <c r="P80" s="5">
        <v>52.713289385688299</v>
      </c>
      <c r="Q80" s="5">
        <v>55.436132607241809</v>
      </c>
      <c r="R80" s="5">
        <v>48.67672785395289</v>
      </c>
    </row>
    <row r="81" spans="1:18" ht="11.25" customHeight="1" x14ac:dyDescent="0.25">
      <c r="A81" s="48" t="s">
        <v>132</v>
      </c>
      <c r="B81" s="49" t="s">
        <v>131</v>
      </c>
      <c r="C81" s="4">
        <v>13.3276010318143</v>
      </c>
      <c r="D81" s="4">
        <v>20.399999999999999</v>
      </c>
      <c r="E81" s="4">
        <v>26.499940000000002</v>
      </c>
      <c r="F81" s="4">
        <v>28.3</v>
      </c>
      <c r="G81" s="4">
        <v>30.499869999999998</v>
      </c>
      <c r="H81" s="4">
        <v>24.290627687016297</v>
      </c>
      <c r="I81" s="4">
        <v>20.6</v>
      </c>
      <c r="J81" s="4">
        <v>15.300070000000002</v>
      </c>
      <c r="K81" s="4">
        <v>14.6</v>
      </c>
      <c r="L81" s="4">
        <v>8.5696100000000008</v>
      </c>
      <c r="M81" s="4">
        <v>9.935989299703829</v>
      </c>
      <c r="N81" s="4">
        <v>4.8724562912009199</v>
      </c>
      <c r="O81" s="4">
        <v>21.305053979172605</v>
      </c>
      <c r="P81" s="4">
        <v>24.290627687016304</v>
      </c>
      <c r="Q81" s="4">
        <v>26.464125346326501</v>
      </c>
      <c r="R81" s="4">
        <v>20.110790208860099</v>
      </c>
    </row>
    <row r="82" spans="1:18" ht="11.25" customHeight="1" x14ac:dyDescent="0.25">
      <c r="A82" s="48" t="s">
        <v>130</v>
      </c>
      <c r="B82" s="49" t="s">
        <v>129</v>
      </c>
      <c r="C82" s="4">
        <v>7.5714149230916199</v>
      </c>
      <c r="D82" s="4">
        <v>10.5</v>
      </c>
      <c r="E82" s="4">
        <v>7.9999799999999999</v>
      </c>
      <c r="F82" s="4">
        <v>9.5</v>
      </c>
      <c r="G82" s="4">
        <v>10.699960000000001</v>
      </c>
      <c r="H82" s="4">
        <v>7.8341454093818701</v>
      </c>
      <c r="I82" s="4">
        <v>8.9</v>
      </c>
      <c r="J82" s="4">
        <v>10.300039999999999</v>
      </c>
      <c r="K82" s="4">
        <v>15.900000000000002</v>
      </c>
      <c r="L82" s="4">
        <v>19.630389999999998</v>
      </c>
      <c r="M82" s="4">
        <v>25.532626349479301</v>
      </c>
      <c r="N82" s="4">
        <v>16.910289481226702</v>
      </c>
      <c r="O82" s="4">
        <v>18.558326167956402</v>
      </c>
      <c r="P82" s="4">
        <v>28.422661698671998</v>
      </c>
      <c r="Q82" s="4">
        <v>28.972007260915301</v>
      </c>
      <c r="R82" s="4">
        <v>28.565937645092792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4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414</v>
      </c>
      <c r="B1" s="42" t="s">
        <v>413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12204.416582952712</v>
      </c>
      <c r="D2" s="45">
        <v>11898.261740000004</v>
      </c>
      <c r="E2" s="45">
        <v>12328.67596</v>
      </c>
      <c r="F2" s="45">
        <v>12399.001999999999</v>
      </c>
      <c r="G2" s="45">
        <v>12742.136560000003</v>
      </c>
      <c r="H2" s="45">
        <v>11876.330693971593</v>
      </c>
      <c r="I2" s="45">
        <v>12929.54967</v>
      </c>
      <c r="J2" s="45">
        <v>12590.407870000001</v>
      </c>
      <c r="K2" s="45">
        <v>11965.631399999998</v>
      </c>
      <c r="L2" s="45">
        <v>9883.7188500000011</v>
      </c>
      <c r="M2" s="45">
        <v>11340.104885720044</v>
      </c>
      <c r="N2" s="45">
        <v>11139.708443714719</v>
      </c>
      <c r="O2" s="45">
        <v>10812.200343259115</v>
      </c>
      <c r="P2" s="45">
        <v>10740.988899612204</v>
      </c>
      <c r="Q2" s="45">
        <v>10696.383388941063</v>
      </c>
      <c r="R2" s="45">
        <v>10698.129223751317</v>
      </c>
    </row>
    <row r="3" spans="1:18" ht="11.25" customHeight="1" x14ac:dyDescent="0.25">
      <c r="A3" s="46" t="s">
        <v>286</v>
      </c>
      <c r="B3" s="47" t="s">
        <v>285</v>
      </c>
      <c r="C3" s="5">
        <v>992.16273122223402</v>
      </c>
      <c r="D3" s="5">
        <v>983.94398999999987</v>
      </c>
      <c r="E3" s="5">
        <v>916.89836000000003</v>
      </c>
      <c r="F3" s="5">
        <v>913.30023000000006</v>
      </c>
      <c r="G3" s="5">
        <v>837.99669000000006</v>
      </c>
      <c r="H3" s="5">
        <v>846.36852255014185</v>
      </c>
      <c r="I3" s="5">
        <v>846.91291999999987</v>
      </c>
      <c r="J3" s="5">
        <v>836.92133999999999</v>
      </c>
      <c r="K3" s="5">
        <v>816.37666999999999</v>
      </c>
      <c r="L3" s="5">
        <v>683.6145600000001</v>
      </c>
      <c r="M3" s="5">
        <v>781.57008890282248</v>
      </c>
      <c r="N3" s="5">
        <v>745.36226365220432</v>
      </c>
      <c r="O3" s="5">
        <v>673.59045102655034</v>
      </c>
      <c r="P3" s="5">
        <v>581.67907141907835</v>
      </c>
      <c r="Q3" s="5">
        <v>617.58768758960935</v>
      </c>
      <c r="R3" s="5">
        <v>562.75305747563323</v>
      </c>
    </row>
    <row r="4" spans="1:18" ht="11.25" customHeight="1" x14ac:dyDescent="0.25">
      <c r="A4" s="48" t="s">
        <v>284</v>
      </c>
      <c r="B4" s="49" t="s">
        <v>283</v>
      </c>
      <c r="C4" s="4">
        <v>694.9050301658632</v>
      </c>
      <c r="D4" s="4">
        <v>680.74026000000003</v>
      </c>
      <c r="E4" s="4">
        <v>633.99860999999999</v>
      </c>
      <c r="F4" s="4">
        <v>628.80003999999997</v>
      </c>
      <c r="G4" s="4">
        <v>610.89740000000006</v>
      </c>
      <c r="H4" s="4">
        <v>619.35106453927654</v>
      </c>
      <c r="I4" s="4">
        <v>557.5073799999999</v>
      </c>
      <c r="J4" s="4">
        <v>542.15971999999999</v>
      </c>
      <c r="K4" s="4">
        <v>539.78522000000009</v>
      </c>
      <c r="L4" s="4">
        <v>473.53706</v>
      </c>
      <c r="M4" s="4">
        <v>535.12886790419464</v>
      </c>
      <c r="N4" s="4">
        <v>508.011765327305</v>
      </c>
      <c r="O4" s="4">
        <v>473.31127724626384</v>
      </c>
      <c r="P4" s="4">
        <v>408.35787694194573</v>
      </c>
      <c r="Q4" s="4">
        <v>425.36128238167072</v>
      </c>
      <c r="R4" s="4">
        <v>381.28389762275259</v>
      </c>
    </row>
    <row r="5" spans="1:18" ht="11.25" customHeight="1" x14ac:dyDescent="0.25">
      <c r="A5" s="50" t="s">
        <v>282</v>
      </c>
      <c r="B5" s="51" t="s">
        <v>281</v>
      </c>
      <c r="C5" s="7">
        <v>212.37616933056034</v>
      </c>
      <c r="D5" s="7">
        <v>195.68534999999997</v>
      </c>
      <c r="E5" s="7">
        <v>170.89964999999998</v>
      </c>
      <c r="F5" s="7">
        <v>156.60004000000004</v>
      </c>
      <c r="G5" s="7">
        <v>160.39931000000001</v>
      </c>
      <c r="H5" s="7">
        <v>161.72232660099161</v>
      </c>
      <c r="I5" s="7">
        <v>114.50738</v>
      </c>
      <c r="J5" s="7">
        <v>109.61270999999999</v>
      </c>
      <c r="K5" s="7">
        <v>119.08522000000001</v>
      </c>
      <c r="L5" s="7">
        <v>81.837059999999994</v>
      </c>
      <c r="M5" s="7">
        <v>101.92134175557466</v>
      </c>
      <c r="N5" s="7">
        <v>88.661464799455089</v>
      </c>
      <c r="O5" s="7">
        <v>70.103633533194881</v>
      </c>
      <c r="P5" s="7">
        <v>64.778054643292506</v>
      </c>
      <c r="Q5" s="7">
        <v>63.963556194608543</v>
      </c>
      <c r="R5" s="7">
        <v>102.0820959800576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212.37616933056034</v>
      </c>
      <c r="D8" s="6">
        <v>195.68534999999997</v>
      </c>
      <c r="E8" s="6">
        <v>170.89964999999998</v>
      </c>
      <c r="F8" s="6">
        <v>156.60004000000004</v>
      </c>
      <c r="G8" s="6">
        <v>160.39931000000001</v>
      </c>
      <c r="H8" s="6">
        <v>161.72232660099161</v>
      </c>
      <c r="I8" s="6">
        <v>114.50738</v>
      </c>
      <c r="J8" s="6">
        <v>109.61270999999999</v>
      </c>
      <c r="K8" s="6">
        <v>119.08522000000001</v>
      </c>
      <c r="L8" s="6">
        <v>81.837059999999994</v>
      </c>
      <c r="M8" s="6">
        <v>101.92134175557466</v>
      </c>
      <c r="N8" s="6">
        <v>88.661464799455089</v>
      </c>
      <c r="O8" s="6">
        <v>70.103633533194881</v>
      </c>
      <c r="P8" s="6">
        <v>64.778054643292506</v>
      </c>
      <c r="Q8" s="6">
        <v>63.963556194608543</v>
      </c>
      <c r="R8" s="6">
        <v>102.0820959800576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481.62126806632097</v>
      </c>
      <c r="D11" s="7">
        <v>484.15499</v>
      </c>
      <c r="E11" s="7">
        <v>462.19896000000006</v>
      </c>
      <c r="F11" s="7">
        <v>471.3</v>
      </c>
      <c r="G11" s="7">
        <v>449.59809000000001</v>
      </c>
      <c r="H11" s="7">
        <v>456.72112353110032</v>
      </c>
      <c r="I11" s="7">
        <v>442.1</v>
      </c>
      <c r="J11" s="7">
        <v>431.64670000000001</v>
      </c>
      <c r="K11" s="7">
        <v>420.69999999999993</v>
      </c>
      <c r="L11" s="7">
        <v>390.8</v>
      </c>
      <c r="M11" s="7">
        <v>431.41612931004977</v>
      </c>
      <c r="N11" s="7">
        <v>418.44268568734827</v>
      </c>
      <c r="O11" s="7">
        <v>391.50384977791083</v>
      </c>
      <c r="P11" s="7">
        <v>315.65873698289892</v>
      </c>
      <c r="Q11" s="7">
        <v>328.07872360752646</v>
      </c>
      <c r="R11" s="7">
        <v>279.20180164269499</v>
      </c>
    </row>
    <row r="12" spans="1:18" ht="11.25" customHeight="1" x14ac:dyDescent="0.25">
      <c r="A12" s="52" t="s">
        <v>268</v>
      </c>
      <c r="B12" s="53" t="s">
        <v>267</v>
      </c>
      <c r="C12" s="6">
        <v>481.62126806632097</v>
      </c>
      <c r="D12" s="6">
        <v>484.15499</v>
      </c>
      <c r="E12" s="6">
        <v>462.19896000000006</v>
      </c>
      <c r="F12" s="6">
        <v>471.3</v>
      </c>
      <c r="G12" s="6">
        <v>449.59809000000001</v>
      </c>
      <c r="H12" s="6">
        <v>456.72112353110032</v>
      </c>
      <c r="I12" s="6">
        <v>442.1</v>
      </c>
      <c r="J12" s="6">
        <v>431.64670000000001</v>
      </c>
      <c r="K12" s="6">
        <v>420.69999999999993</v>
      </c>
      <c r="L12" s="6">
        <v>390.8</v>
      </c>
      <c r="M12" s="6">
        <v>431.41612931004977</v>
      </c>
      <c r="N12" s="6">
        <v>418.44268568734827</v>
      </c>
      <c r="O12" s="6">
        <v>391.50384977791083</v>
      </c>
      <c r="P12" s="6">
        <v>315.65873698289892</v>
      </c>
      <c r="Q12" s="6">
        <v>328.07872360752646</v>
      </c>
      <c r="R12" s="6">
        <v>279.20180164269499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0.90759276898190377</v>
      </c>
      <c r="D14" s="7">
        <v>0.89992000000000005</v>
      </c>
      <c r="E14" s="7">
        <v>0.9</v>
      </c>
      <c r="F14" s="7">
        <v>0.9</v>
      </c>
      <c r="G14" s="7">
        <v>0.9</v>
      </c>
      <c r="H14" s="7">
        <v>0.90761440718448216</v>
      </c>
      <c r="I14" s="7">
        <v>0.9</v>
      </c>
      <c r="J14" s="7">
        <v>0.90031000000000005</v>
      </c>
      <c r="K14" s="7">
        <v>0</v>
      </c>
      <c r="L14" s="7">
        <v>0.9</v>
      </c>
      <c r="M14" s="7">
        <v>1.7913968385701338</v>
      </c>
      <c r="N14" s="7">
        <v>0.90761484050162922</v>
      </c>
      <c r="O14" s="7">
        <v>11.703793935158082</v>
      </c>
      <c r="P14" s="7">
        <v>27.921085315754301</v>
      </c>
      <c r="Q14" s="7">
        <v>33.319002579535699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297.25770105637065</v>
      </c>
      <c r="D15" s="4">
        <v>303.20373000000006</v>
      </c>
      <c r="E15" s="4">
        <v>282.89975000000004</v>
      </c>
      <c r="F15" s="4">
        <v>284.50019000000003</v>
      </c>
      <c r="G15" s="4">
        <v>227.09929000000002</v>
      </c>
      <c r="H15" s="4">
        <v>227.01745801086531</v>
      </c>
      <c r="I15" s="4">
        <v>289.40553999999997</v>
      </c>
      <c r="J15" s="4">
        <v>294.76162000000005</v>
      </c>
      <c r="K15" s="4">
        <v>276.59145000000001</v>
      </c>
      <c r="L15" s="4">
        <v>210.07750000000001</v>
      </c>
      <c r="M15" s="4">
        <v>246.44122099862784</v>
      </c>
      <c r="N15" s="4">
        <v>237.35049832489929</v>
      </c>
      <c r="O15" s="4">
        <v>200.27917378028647</v>
      </c>
      <c r="P15" s="4">
        <v>173.32119447713262</v>
      </c>
      <c r="Q15" s="4">
        <v>192.2264052079386</v>
      </c>
      <c r="R15" s="4">
        <v>181.46915985288067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297.25770105637065</v>
      </c>
      <c r="D17" s="7">
        <v>303.20373000000006</v>
      </c>
      <c r="E17" s="7">
        <v>282.89975000000004</v>
      </c>
      <c r="F17" s="7">
        <v>284.50019000000003</v>
      </c>
      <c r="G17" s="7">
        <v>227.09929000000002</v>
      </c>
      <c r="H17" s="7">
        <v>227.01745801086531</v>
      </c>
      <c r="I17" s="7">
        <v>289.40553999999997</v>
      </c>
      <c r="J17" s="7">
        <v>294.76162000000005</v>
      </c>
      <c r="K17" s="7">
        <v>276.59145000000001</v>
      </c>
      <c r="L17" s="7">
        <v>210.07750000000001</v>
      </c>
      <c r="M17" s="7">
        <v>246.44122099862784</v>
      </c>
      <c r="N17" s="7">
        <v>237.35049832489929</v>
      </c>
      <c r="O17" s="7">
        <v>200.27917378028647</v>
      </c>
      <c r="P17" s="7">
        <v>173.32119447713262</v>
      </c>
      <c r="Q17" s="7">
        <v>192.2264052079386</v>
      </c>
      <c r="R17" s="7">
        <v>181.46915985288067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1757.276523035081</v>
      </c>
      <c r="D21" s="5">
        <v>1754.0818199999997</v>
      </c>
      <c r="E21" s="5">
        <v>1721.0798699999996</v>
      </c>
      <c r="F21" s="5">
        <v>1824.5875999999992</v>
      </c>
      <c r="G21" s="5">
        <v>1926.0126999999998</v>
      </c>
      <c r="H21" s="5">
        <v>1824.3900137967116</v>
      </c>
      <c r="I21" s="5">
        <v>1843.9486300000005</v>
      </c>
      <c r="J21" s="5">
        <v>1732.8848599999997</v>
      </c>
      <c r="K21" s="5">
        <v>1703.6073900000001</v>
      </c>
      <c r="L21" s="5">
        <v>1361.8691600000006</v>
      </c>
      <c r="M21" s="5">
        <v>1559.9502332818922</v>
      </c>
      <c r="N21" s="5">
        <v>1520.6245198226861</v>
      </c>
      <c r="O21" s="5">
        <v>1365.0355125731953</v>
      </c>
      <c r="P21" s="5">
        <v>1315.7305795169912</v>
      </c>
      <c r="Q21" s="5">
        <v>1293.6722209873603</v>
      </c>
      <c r="R21" s="5">
        <v>1322.6265336849208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1757.276523035081</v>
      </c>
      <c r="D30" s="4">
        <v>1754.0818199999997</v>
      </c>
      <c r="E30" s="4">
        <v>1721.0798699999996</v>
      </c>
      <c r="F30" s="4">
        <v>1824.5875999999992</v>
      </c>
      <c r="G30" s="4">
        <v>1926.0126999999998</v>
      </c>
      <c r="H30" s="4">
        <v>1824.3900137967116</v>
      </c>
      <c r="I30" s="4">
        <v>1843.9486300000005</v>
      </c>
      <c r="J30" s="4">
        <v>1732.8848599999997</v>
      </c>
      <c r="K30" s="4">
        <v>1703.6073900000001</v>
      </c>
      <c r="L30" s="4">
        <v>1361.8691600000006</v>
      </c>
      <c r="M30" s="4">
        <v>1559.9502332818922</v>
      </c>
      <c r="N30" s="4">
        <v>1520.6245198226861</v>
      </c>
      <c r="O30" s="4">
        <v>1365.0355125731953</v>
      </c>
      <c r="P30" s="4">
        <v>1315.7305795169912</v>
      </c>
      <c r="Q30" s="4">
        <v>1293.6722209873603</v>
      </c>
      <c r="R30" s="4">
        <v>1322.6265336849208</v>
      </c>
    </row>
    <row r="31" spans="1:18" ht="11.25" customHeight="1" x14ac:dyDescent="0.25">
      <c r="A31" s="50" t="s">
        <v>231</v>
      </c>
      <c r="B31" s="51" t="s">
        <v>230</v>
      </c>
      <c r="C31" s="7">
        <v>158.95188352165999</v>
      </c>
      <c r="D31" s="7">
        <v>162.89314999999999</v>
      </c>
      <c r="E31" s="7">
        <v>141.88251</v>
      </c>
      <c r="F31" s="7">
        <v>174.74743000000001</v>
      </c>
      <c r="G31" s="7">
        <v>177.35961</v>
      </c>
      <c r="H31" s="7">
        <v>178.65717779428269</v>
      </c>
      <c r="I31" s="7">
        <v>164.20582999999999</v>
      </c>
      <c r="J31" s="7">
        <v>170.73797999999999</v>
      </c>
      <c r="K31" s="7">
        <v>203.59942000000001</v>
      </c>
      <c r="L31" s="7">
        <v>206.26105000000001</v>
      </c>
      <c r="M31" s="7">
        <v>215.43951552388339</v>
      </c>
      <c r="N31" s="7">
        <v>204.92993305573268</v>
      </c>
      <c r="O31" s="7">
        <v>178.65648812558314</v>
      </c>
      <c r="P31" s="7">
        <v>216.75246816917712</v>
      </c>
      <c r="Q31" s="7">
        <v>211.49825880738879</v>
      </c>
      <c r="R31" s="7">
        <v>216.75186603577063</v>
      </c>
    </row>
    <row r="32" spans="1:18" ht="11.25" customHeight="1" x14ac:dyDescent="0.25">
      <c r="A32" s="52" t="s">
        <v>229</v>
      </c>
      <c r="B32" s="53" t="s">
        <v>228</v>
      </c>
      <c r="C32" s="6">
        <v>158.95188352165999</v>
      </c>
      <c r="D32" s="6">
        <v>162.89314999999999</v>
      </c>
      <c r="E32" s="6">
        <v>141.88251</v>
      </c>
      <c r="F32" s="6">
        <v>174.74743000000001</v>
      </c>
      <c r="G32" s="6">
        <v>177.35961</v>
      </c>
      <c r="H32" s="6">
        <v>178.65717779428269</v>
      </c>
      <c r="I32" s="6">
        <v>164.20582999999999</v>
      </c>
      <c r="J32" s="6">
        <v>170.73797999999999</v>
      </c>
      <c r="K32" s="6">
        <v>203.59942000000001</v>
      </c>
      <c r="L32" s="6">
        <v>206.26105000000001</v>
      </c>
      <c r="M32" s="6">
        <v>215.43951552388339</v>
      </c>
      <c r="N32" s="6">
        <v>204.92993305573268</v>
      </c>
      <c r="O32" s="6">
        <v>178.65648812558314</v>
      </c>
      <c r="P32" s="6">
        <v>216.75246816917712</v>
      </c>
      <c r="Q32" s="6">
        <v>211.49825880738879</v>
      </c>
      <c r="R32" s="6">
        <v>216.75186603577063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253.78694073985284</v>
      </c>
      <c r="D34" s="7">
        <v>258.20094999999998</v>
      </c>
      <c r="E34" s="7">
        <v>252.74316000000002</v>
      </c>
      <c r="F34" s="7">
        <v>274.86556000000002</v>
      </c>
      <c r="G34" s="7">
        <v>285.86841999999996</v>
      </c>
      <c r="H34" s="7">
        <v>297.93637196279008</v>
      </c>
      <c r="I34" s="7">
        <v>315.67047000000002</v>
      </c>
      <c r="J34" s="7">
        <v>292.43938999999995</v>
      </c>
      <c r="K34" s="7">
        <v>304.60097000000013</v>
      </c>
      <c r="L34" s="7">
        <v>246.09268000000006</v>
      </c>
      <c r="M34" s="7">
        <v>301.23327888490633</v>
      </c>
      <c r="N34" s="7">
        <v>296.81531880259718</v>
      </c>
      <c r="O34" s="7">
        <v>292.41707944913321</v>
      </c>
      <c r="P34" s="7">
        <v>269.84568503778416</v>
      </c>
      <c r="Q34" s="7">
        <v>287.52365693019061</v>
      </c>
      <c r="R34" s="7">
        <v>283.10032911392841</v>
      </c>
    </row>
    <row r="35" spans="1:18" ht="11.25" customHeight="1" x14ac:dyDescent="0.25">
      <c r="A35" s="50" t="s">
        <v>223</v>
      </c>
      <c r="B35" s="51" t="s">
        <v>222</v>
      </c>
      <c r="C35" s="7">
        <v>3.0811052158665007</v>
      </c>
      <c r="D35" s="7">
        <v>3.0999900000001617</v>
      </c>
      <c r="E35" s="7">
        <v>3.0999699999999848</v>
      </c>
      <c r="F35" s="7">
        <v>3.0998199999996814</v>
      </c>
      <c r="G35" s="7">
        <v>3.1</v>
      </c>
      <c r="H35" s="7">
        <v>3.0810713794908224</v>
      </c>
      <c r="I35" s="7">
        <v>3.0998600000000351</v>
      </c>
      <c r="J35" s="7">
        <v>3.1000800000003892</v>
      </c>
      <c r="K35" s="7">
        <v>2.0998100000003888</v>
      </c>
      <c r="L35" s="7">
        <v>2.0998700000000099</v>
      </c>
      <c r="M35" s="7">
        <v>2.05404243709404</v>
      </c>
      <c r="N35" s="7">
        <v>2.0540771988733013</v>
      </c>
      <c r="O35" s="7">
        <v>2.054066049400717</v>
      </c>
      <c r="P35" s="7">
        <v>2.0540385484814578</v>
      </c>
      <c r="Q35" s="7">
        <v>2.0540782291484447</v>
      </c>
      <c r="R35" s="7">
        <v>2.0540702767500534</v>
      </c>
    </row>
    <row r="36" spans="1:18" ht="11.25" customHeight="1" x14ac:dyDescent="0.25">
      <c r="A36" s="56" t="s">
        <v>221</v>
      </c>
      <c r="B36" s="53" t="s">
        <v>220</v>
      </c>
      <c r="C36" s="6">
        <v>3.0811052158665007</v>
      </c>
      <c r="D36" s="6">
        <v>3.0999900000001617</v>
      </c>
      <c r="E36" s="6">
        <v>3.0999699999999848</v>
      </c>
      <c r="F36" s="6">
        <v>3.0998199999996814</v>
      </c>
      <c r="G36" s="6">
        <v>3.1</v>
      </c>
      <c r="H36" s="6">
        <v>3.0810713794908224</v>
      </c>
      <c r="I36" s="6">
        <v>3.0998600000000351</v>
      </c>
      <c r="J36" s="6">
        <v>3.1000800000003892</v>
      </c>
      <c r="K36" s="6">
        <v>2.0998100000003888</v>
      </c>
      <c r="L36" s="6">
        <v>2.0998700000000099</v>
      </c>
      <c r="M36" s="6">
        <v>2.05404243709404</v>
      </c>
      <c r="N36" s="6">
        <v>2.0540771988733013</v>
      </c>
      <c r="O36" s="6">
        <v>2.054066049400717</v>
      </c>
      <c r="P36" s="6">
        <v>2.0540385484814578</v>
      </c>
      <c r="Q36" s="6">
        <v>2.0540782291484447</v>
      </c>
      <c r="R36" s="6">
        <v>2.0540702767500534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8.4551613991377614</v>
      </c>
      <c r="D42" s="7">
        <v>8.4993400000000001</v>
      </c>
      <c r="E42" s="7">
        <v>7.4013600000000004</v>
      </c>
      <c r="F42" s="7">
        <v>7.39975</v>
      </c>
      <c r="G42" s="7">
        <v>7.39832</v>
      </c>
      <c r="H42" s="7">
        <v>5.3024179446310846</v>
      </c>
      <c r="I42" s="7">
        <v>5.2986700000000004</v>
      </c>
      <c r="J42" s="7">
        <v>7.4005099999999997</v>
      </c>
      <c r="K42" s="7">
        <v>5.2999499999999999</v>
      </c>
      <c r="L42" s="7">
        <v>5.2996499999999997</v>
      </c>
      <c r="M42" s="7">
        <v>6.3530086117256683</v>
      </c>
      <c r="N42" s="7">
        <v>7.4042301701476561</v>
      </c>
      <c r="O42" s="7">
        <v>6.3532580726020456</v>
      </c>
      <c r="P42" s="7">
        <v>5.302324946737917</v>
      </c>
      <c r="Q42" s="7">
        <v>4.2275905775770566</v>
      </c>
      <c r="R42" s="7">
        <v>5.3019834177823215</v>
      </c>
    </row>
    <row r="43" spans="1:18" ht="11.25" customHeight="1" x14ac:dyDescent="0.25">
      <c r="A43" s="50" t="s">
        <v>207</v>
      </c>
      <c r="B43" s="51" t="s">
        <v>206</v>
      </c>
      <c r="C43" s="7">
        <v>467.2299960638984</v>
      </c>
      <c r="D43" s="7">
        <v>471.29701999999958</v>
      </c>
      <c r="E43" s="7">
        <v>477.48056999999972</v>
      </c>
      <c r="F43" s="7">
        <v>487.67678999999953</v>
      </c>
      <c r="G43" s="7">
        <v>497.83298999999988</v>
      </c>
      <c r="H43" s="7">
        <v>480.45581202127232</v>
      </c>
      <c r="I43" s="7">
        <v>466.89004000000028</v>
      </c>
      <c r="J43" s="7">
        <v>525.14660999999978</v>
      </c>
      <c r="K43" s="7">
        <v>523.04127999999957</v>
      </c>
      <c r="L43" s="7">
        <v>500.6517700000004</v>
      </c>
      <c r="M43" s="7">
        <v>507.90270801734778</v>
      </c>
      <c r="N43" s="7">
        <v>496.58194017932379</v>
      </c>
      <c r="O43" s="7">
        <v>492.47485454172693</v>
      </c>
      <c r="P43" s="7">
        <v>489.62407362115891</v>
      </c>
      <c r="Q43" s="7">
        <v>479.31443462325115</v>
      </c>
      <c r="R43" s="7">
        <v>475.18467313615201</v>
      </c>
    </row>
    <row r="44" spans="1:18" ht="11.25" customHeight="1" x14ac:dyDescent="0.25">
      <c r="A44" s="50" t="s">
        <v>205</v>
      </c>
      <c r="B44" s="51" t="s">
        <v>204</v>
      </c>
      <c r="C44" s="7">
        <v>826.05132512292766</v>
      </c>
      <c r="D44" s="7">
        <v>822.49298999999996</v>
      </c>
      <c r="E44" s="7">
        <v>789.07771000000002</v>
      </c>
      <c r="F44" s="7">
        <v>820.19238000000007</v>
      </c>
      <c r="G44" s="7">
        <v>888.09004999999979</v>
      </c>
      <c r="H44" s="7">
        <v>793.91956599998423</v>
      </c>
      <c r="I44" s="7">
        <v>820.67585000000008</v>
      </c>
      <c r="J44" s="7">
        <v>670.5598500000001</v>
      </c>
      <c r="K44" s="7">
        <v>606.80705000000012</v>
      </c>
      <c r="L44" s="7">
        <v>351.16961000000003</v>
      </c>
      <c r="M44" s="7">
        <v>474.68396437207917</v>
      </c>
      <c r="N44" s="7">
        <v>447.80104941928403</v>
      </c>
      <c r="O44" s="7">
        <v>320.68614149758878</v>
      </c>
      <c r="P44" s="7">
        <v>259.68618592194616</v>
      </c>
      <c r="Q44" s="7">
        <v>239.51473712774859</v>
      </c>
      <c r="R44" s="7">
        <v>279.25704042801061</v>
      </c>
    </row>
    <row r="45" spans="1:18" ht="11.25" customHeight="1" x14ac:dyDescent="0.25">
      <c r="A45" s="50" t="s">
        <v>203</v>
      </c>
      <c r="B45" s="51" t="s">
        <v>202</v>
      </c>
      <c r="C45" s="7">
        <v>39.720110971738137</v>
      </c>
      <c r="D45" s="7">
        <v>27.598379999999999</v>
      </c>
      <c r="E45" s="7">
        <v>49.394590000000008</v>
      </c>
      <c r="F45" s="7">
        <v>56.605869999999996</v>
      </c>
      <c r="G45" s="7">
        <v>66.363309999999998</v>
      </c>
      <c r="H45" s="7">
        <v>65.037596694260785</v>
      </c>
      <c r="I45" s="7">
        <v>68.107910000000004</v>
      </c>
      <c r="J45" s="7">
        <v>63.500439999999998</v>
      </c>
      <c r="K45" s="7">
        <v>58.158909999999999</v>
      </c>
      <c r="L45" s="7">
        <v>50.294529999999995</v>
      </c>
      <c r="M45" s="7">
        <v>52.283715434856283</v>
      </c>
      <c r="N45" s="7">
        <v>65.037970996727523</v>
      </c>
      <c r="O45" s="7">
        <v>72.393624837160274</v>
      </c>
      <c r="P45" s="7">
        <v>72.465803271705184</v>
      </c>
      <c r="Q45" s="7">
        <v>69.539464692055503</v>
      </c>
      <c r="R45" s="7">
        <v>60.976571276526791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19.083790018230985</v>
      </c>
      <c r="D49" s="6">
        <v>7.8001599999999991</v>
      </c>
      <c r="E49" s="6">
        <v>21.900180000000002</v>
      </c>
      <c r="F49" s="6">
        <v>22.00667</v>
      </c>
      <c r="G49" s="6">
        <v>29.252269999999999</v>
      </c>
      <c r="H49" s="6">
        <v>29.712238427038066</v>
      </c>
      <c r="I49" s="6">
        <v>34.198160000000001</v>
      </c>
      <c r="J49" s="6">
        <v>37.300059999999995</v>
      </c>
      <c r="K49" s="6">
        <v>32.059559999999998</v>
      </c>
      <c r="L49" s="6">
        <v>24.900909999999996</v>
      </c>
      <c r="M49" s="6">
        <v>24.792378971537602</v>
      </c>
      <c r="N49" s="6">
        <v>39.624601023690197</v>
      </c>
      <c r="O49" s="6">
        <v>39.385477498404157</v>
      </c>
      <c r="P49" s="6">
        <v>43.613291981592241</v>
      </c>
      <c r="Q49" s="6">
        <v>36.4352628286628</v>
      </c>
      <c r="R49" s="6">
        <v>40.364383910001933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20.636320953507155</v>
      </c>
      <c r="D51" s="6">
        <v>19.798220000000001</v>
      </c>
      <c r="E51" s="6">
        <v>27.494409999999998</v>
      </c>
      <c r="F51" s="6">
        <v>34.599200000000003</v>
      </c>
      <c r="G51" s="6">
        <v>37.111040000000003</v>
      </c>
      <c r="H51" s="6">
        <v>35.325358267222718</v>
      </c>
      <c r="I51" s="6">
        <v>33.909750000000003</v>
      </c>
      <c r="J51" s="6">
        <v>26.200379999999999</v>
      </c>
      <c r="K51" s="6">
        <v>26.099350000000001</v>
      </c>
      <c r="L51" s="6">
        <v>25.393619999999999</v>
      </c>
      <c r="M51" s="6">
        <v>27.491336463318682</v>
      </c>
      <c r="N51" s="6">
        <v>25.413369973037327</v>
      </c>
      <c r="O51" s="6">
        <v>33.008147338756118</v>
      </c>
      <c r="P51" s="6">
        <v>28.852511290112943</v>
      </c>
      <c r="Q51" s="6">
        <v>33.104201863392703</v>
      </c>
      <c r="R51" s="6">
        <v>20.612187366524861</v>
      </c>
    </row>
    <row r="52" spans="1:18" ht="11.25" customHeight="1" x14ac:dyDescent="0.25">
      <c r="A52" s="46" t="s">
        <v>189</v>
      </c>
      <c r="B52" s="47" t="s">
        <v>188</v>
      </c>
      <c r="C52" s="5">
        <v>1128.0211865879285</v>
      </c>
      <c r="D52" s="5">
        <v>1114.6971700000001</v>
      </c>
      <c r="E52" s="5">
        <v>1073.3016</v>
      </c>
      <c r="F52" s="5">
        <v>1013.81388</v>
      </c>
      <c r="G52" s="5">
        <v>1030.60259</v>
      </c>
      <c r="H52" s="5">
        <v>1000.1167867104942</v>
      </c>
      <c r="I52" s="5">
        <v>1030.8859699999998</v>
      </c>
      <c r="J52" s="5">
        <v>1042.21434</v>
      </c>
      <c r="K52" s="5">
        <v>955.58848999999998</v>
      </c>
      <c r="L52" s="5">
        <v>763.19826999999998</v>
      </c>
      <c r="M52" s="5">
        <v>933.89027919522994</v>
      </c>
      <c r="N52" s="5">
        <v>892.54038839199177</v>
      </c>
      <c r="O52" s="5">
        <v>824.64007679401789</v>
      </c>
      <c r="P52" s="5">
        <v>838.20507244023406</v>
      </c>
      <c r="Q52" s="5">
        <v>791.89423716921988</v>
      </c>
      <c r="R52" s="5">
        <v>780.83175096897958</v>
      </c>
    </row>
    <row r="53" spans="1:18" ht="11.25" customHeight="1" x14ac:dyDescent="0.25">
      <c r="A53" s="48" t="s">
        <v>187</v>
      </c>
      <c r="B53" s="49" t="s">
        <v>186</v>
      </c>
      <c r="C53" s="4">
        <v>829.43993121389485</v>
      </c>
      <c r="D53" s="4">
        <v>840.01752999999997</v>
      </c>
      <c r="E53" s="4">
        <v>771.76233000000002</v>
      </c>
      <c r="F53" s="4">
        <v>758.01387999999997</v>
      </c>
      <c r="G53" s="4">
        <v>765.43437000000017</v>
      </c>
      <c r="H53" s="4">
        <v>738.79549121035063</v>
      </c>
      <c r="I53" s="4">
        <v>785.08596999999997</v>
      </c>
      <c r="J53" s="4">
        <v>807.61434000000008</v>
      </c>
      <c r="K53" s="4">
        <v>738.25918000000001</v>
      </c>
      <c r="L53" s="4">
        <v>613.41205000000002</v>
      </c>
      <c r="M53" s="4">
        <v>694.63834454346716</v>
      </c>
      <c r="N53" s="4">
        <v>667.237054103275</v>
      </c>
      <c r="O53" s="4">
        <v>619.40531228013811</v>
      </c>
      <c r="P53" s="4">
        <v>629.22042570146846</v>
      </c>
      <c r="Q53" s="4">
        <v>601.36177115855526</v>
      </c>
      <c r="R53" s="4">
        <v>553.02053476567391</v>
      </c>
    </row>
    <row r="54" spans="1:18" ht="11.25" customHeight="1" x14ac:dyDescent="0.25">
      <c r="A54" s="48" t="s">
        <v>185</v>
      </c>
      <c r="B54" s="49" t="s">
        <v>184</v>
      </c>
      <c r="C54" s="4">
        <v>298.58125537403328</v>
      </c>
      <c r="D54" s="4">
        <v>274.67964000000001</v>
      </c>
      <c r="E54" s="4">
        <v>301.53926999999999</v>
      </c>
      <c r="F54" s="4">
        <v>255.8</v>
      </c>
      <c r="G54" s="4">
        <v>265.16821999999996</v>
      </c>
      <c r="H54" s="4">
        <v>261.32129550014355</v>
      </c>
      <c r="I54" s="4">
        <v>245.79999999999998</v>
      </c>
      <c r="J54" s="4">
        <v>234.6</v>
      </c>
      <c r="K54" s="4">
        <v>217.32930999999999</v>
      </c>
      <c r="L54" s="4">
        <v>149.78621999999999</v>
      </c>
      <c r="M54" s="4">
        <v>239.25193465176281</v>
      </c>
      <c r="N54" s="4">
        <v>225.30333428871677</v>
      </c>
      <c r="O54" s="4">
        <v>205.23476451387975</v>
      </c>
      <c r="P54" s="4">
        <v>208.98464673876563</v>
      </c>
      <c r="Q54" s="4">
        <v>190.53246601066465</v>
      </c>
      <c r="R54" s="4">
        <v>227.81121620330563</v>
      </c>
    </row>
    <row r="55" spans="1:18" ht="11.25" customHeight="1" x14ac:dyDescent="0.25">
      <c r="A55" s="50" t="s">
        <v>183</v>
      </c>
      <c r="B55" s="51" t="s">
        <v>182</v>
      </c>
      <c r="C55" s="7">
        <v>102.942581446451</v>
      </c>
      <c r="D55" s="7">
        <v>103</v>
      </c>
      <c r="E55" s="7">
        <v>110</v>
      </c>
      <c r="F55" s="7">
        <v>99.4</v>
      </c>
      <c r="G55" s="7">
        <v>99.326989999999995</v>
      </c>
      <c r="H55" s="7">
        <v>96.684818954810396</v>
      </c>
      <c r="I55" s="7">
        <v>97.8</v>
      </c>
      <c r="J55" s="7">
        <v>88.2</v>
      </c>
      <c r="K55" s="7">
        <v>82.300000000000011</v>
      </c>
      <c r="L55" s="7">
        <v>68</v>
      </c>
      <c r="M55" s="7">
        <v>102.48877424285858</v>
      </c>
      <c r="N55" s="7">
        <v>93.460399350339316</v>
      </c>
      <c r="O55" s="7">
        <v>88.606313190673546</v>
      </c>
      <c r="P55" s="7">
        <v>82.515744474506249</v>
      </c>
      <c r="Q55" s="7">
        <v>80.520046024040198</v>
      </c>
      <c r="R55" s="7">
        <v>87.226521448361495</v>
      </c>
    </row>
    <row r="56" spans="1:18" ht="11.25" customHeight="1" x14ac:dyDescent="0.25">
      <c r="A56" s="50" t="s">
        <v>181</v>
      </c>
      <c r="B56" s="51" t="s">
        <v>180</v>
      </c>
      <c r="C56" s="7">
        <v>153.410719403841</v>
      </c>
      <c r="D56" s="7">
        <v>135.17964000000001</v>
      </c>
      <c r="E56" s="7">
        <v>153.6</v>
      </c>
      <c r="F56" s="7">
        <v>116.7</v>
      </c>
      <c r="G56" s="7">
        <v>124.2</v>
      </c>
      <c r="H56" s="7">
        <v>128.21247730964001</v>
      </c>
      <c r="I56" s="7">
        <v>111.6</v>
      </c>
      <c r="J56" s="7">
        <v>113.6</v>
      </c>
      <c r="K56" s="7">
        <v>108.3</v>
      </c>
      <c r="L56" s="7">
        <v>67.886219999999994</v>
      </c>
      <c r="M56" s="7">
        <v>106.549154485526</v>
      </c>
      <c r="N56" s="7">
        <v>103.73077290532113</v>
      </c>
      <c r="O56" s="7">
        <v>92.003439380911402</v>
      </c>
      <c r="P56" s="7">
        <v>91.645170535970394</v>
      </c>
      <c r="Q56" s="7">
        <v>67.020158593675234</v>
      </c>
      <c r="R56" s="7">
        <v>88.826788955765707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42.227954523741303</v>
      </c>
      <c r="D58" s="7">
        <v>36.5</v>
      </c>
      <c r="E58" s="7">
        <v>37.93927</v>
      </c>
      <c r="F58" s="7">
        <v>39.700000000000003</v>
      </c>
      <c r="G58" s="7">
        <v>41.64123</v>
      </c>
      <c r="H58" s="7">
        <v>36.423999235693103</v>
      </c>
      <c r="I58" s="7">
        <v>36.4</v>
      </c>
      <c r="J58" s="7">
        <v>32.799999999999997</v>
      </c>
      <c r="K58" s="7">
        <v>26.729310000000002</v>
      </c>
      <c r="L58" s="7">
        <v>13.9</v>
      </c>
      <c r="M58" s="7">
        <v>30.214005923378199</v>
      </c>
      <c r="N58" s="7">
        <v>28.112162033056336</v>
      </c>
      <c r="O58" s="7">
        <v>24.625011942294801</v>
      </c>
      <c r="P58" s="7">
        <v>34.823731728288976</v>
      </c>
      <c r="Q58" s="7">
        <v>42.992261392949196</v>
      </c>
      <c r="R58" s="7">
        <v>51.757905799178403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1231.7521694529155</v>
      </c>
      <c r="D60" s="5">
        <v>1255.3088900000002</v>
      </c>
      <c r="E60" s="5">
        <v>1609.4331999999999</v>
      </c>
      <c r="F60" s="5">
        <v>1639.4080800000002</v>
      </c>
      <c r="G60" s="5">
        <v>1626.90004</v>
      </c>
      <c r="H60" s="5">
        <v>1539.98280309544</v>
      </c>
      <c r="I60" s="5">
        <v>1735.8935000000001</v>
      </c>
      <c r="J60" s="5">
        <v>1520.2622799999997</v>
      </c>
      <c r="K60" s="5">
        <v>1508.4815400000002</v>
      </c>
      <c r="L60" s="5">
        <v>1332.10907</v>
      </c>
      <c r="M60" s="5">
        <v>1572.4156325939093</v>
      </c>
      <c r="N60" s="5">
        <v>1517.8870173550617</v>
      </c>
      <c r="O60" s="5">
        <v>1503.1310569469647</v>
      </c>
      <c r="P60" s="5">
        <v>1412.1047100250653</v>
      </c>
      <c r="Q60" s="5">
        <v>1272.069360848378</v>
      </c>
      <c r="R60" s="5">
        <v>1264.6393595785896</v>
      </c>
    </row>
    <row r="61" spans="1:18" ht="11.25" customHeight="1" x14ac:dyDescent="0.25">
      <c r="A61" s="46" t="s">
        <v>171</v>
      </c>
      <c r="B61" s="47" t="s">
        <v>170</v>
      </c>
      <c r="C61" s="5">
        <v>3385.7361230534029</v>
      </c>
      <c r="D61" s="5">
        <v>3107.9105500000001</v>
      </c>
      <c r="E61" s="5">
        <v>3219.7523799999994</v>
      </c>
      <c r="F61" s="5">
        <v>3160.7783300000001</v>
      </c>
      <c r="G61" s="5">
        <v>3314.5860700000003</v>
      </c>
      <c r="H61" s="5">
        <v>2931.1884971816175</v>
      </c>
      <c r="I61" s="5">
        <v>3385.9999999999995</v>
      </c>
      <c r="J61" s="5">
        <v>3411.6615299999999</v>
      </c>
      <c r="K61" s="5">
        <v>3236.4124300000008</v>
      </c>
      <c r="L61" s="5">
        <v>2605.2105099999999</v>
      </c>
      <c r="M61" s="5">
        <v>2986.4787268250338</v>
      </c>
      <c r="N61" s="5">
        <v>3067.3996526218443</v>
      </c>
      <c r="O61" s="5">
        <v>3124.336538731066</v>
      </c>
      <c r="P61" s="5">
        <v>3213.217729402857</v>
      </c>
      <c r="Q61" s="5">
        <v>3383.4432028337205</v>
      </c>
      <c r="R61" s="5">
        <v>3460.3931013460547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3385.7361230534029</v>
      </c>
      <c r="D68" s="4">
        <v>3107.9105500000001</v>
      </c>
      <c r="E68" s="4">
        <v>3219.7523799999994</v>
      </c>
      <c r="F68" s="4">
        <v>3160.7783300000001</v>
      </c>
      <c r="G68" s="4">
        <v>3314.5860700000003</v>
      </c>
      <c r="H68" s="4">
        <v>2931.1884971816175</v>
      </c>
      <c r="I68" s="4">
        <v>3385.9999999999995</v>
      </c>
      <c r="J68" s="4">
        <v>3411.6615299999999</v>
      </c>
      <c r="K68" s="4">
        <v>3236.4124300000008</v>
      </c>
      <c r="L68" s="4">
        <v>2605.2105099999999</v>
      </c>
      <c r="M68" s="4">
        <v>2986.4787268250338</v>
      </c>
      <c r="N68" s="4">
        <v>3067.3996526218443</v>
      </c>
      <c r="O68" s="4">
        <v>3124.336538731066</v>
      </c>
      <c r="P68" s="4">
        <v>3213.217729402857</v>
      </c>
      <c r="Q68" s="4">
        <v>3383.4432028337205</v>
      </c>
      <c r="R68" s="4">
        <v>3460.3931013460547</v>
      </c>
    </row>
    <row r="69" spans="1:18" ht="11.25" customHeight="1" x14ac:dyDescent="0.25">
      <c r="A69" s="50" t="s">
        <v>155</v>
      </c>
      <c r="B69" s="51" t="s">
        <v>154</v>
      </c>
      <c r="C69" s="7">
        <v>3363.5234546670463</v>
      </c>
      <c r="D69" s="7">
        <v>3081.0100600000005</v>
      </c>
      <c r="E69" s="7">
        <v>3197.2737399999996</v>
      </c>
      <c r="F69" s="7">
        <v>3136.2777699999997</v>
      </c>
      <c r="G69" s="7">
        <v>3289.7862399999999</v>
      </c>
      <c r="H69" s="7">
        <v>2909.5968281264913</v>
      </c>
      <c r="I69" s="7">
        <v>3361.9</v>
      </c>
      <c r="J69" s="7">
        <v>3385.2852199999998</v>
      </c>
      <c r="K69" s="7">
        <v>3200.1132400000001</v>
      </c>
      <c r="L69" s="7">
        <v>2572.7076500000003</v>
      </c>
      <c r="M69" s="7">
        <v>2941.5279487258681</v>
      </c>
      <c r="N69" s="7">
        <v>3022.544411452649</v>
      </c>
      <c r="O69" s="7">
        <v>3073.7248401492543</v>
      </c>
      <c r="P69" s="7">
        <v>3162.2480175790661</v>
      </c>
      <c r="Q69" s="7">
        <v>3334.575331995793</v>
      </c>
      <c r="R69" s="7">
        <v>3411.3105132174715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2.5556510939142076</v>
      </c>
      <c r="D71" s="7">
        <v>2.5999300000000005</v>
      </c>
      <c r="E71" s="7">
        <v>2.5786899999999999</v>
      </c>
      <c r="F71" s="7">
        <v>2.6000699999999988</v>
      </c>
      <c r="G71" s="7">
        <v>2.6999200000000005</v>
      </c>
      <c r="H71" s="7">
        <v>2.6750740422279602</v>
      </c>
      <c r="I71" s="7">
        <v>2.6999999999999997</v>
      </c>
      <c r="J71" s="7">
        <v>3.775739999999999</v>
      </c>
      <c r="K71" s="7">
        <v>3.7998700000000003</v>
      </c>
      <c r="L71" s="7">
        <v>2.8200900000000004</v>
      </c>
      <c r="M71" s="7">
        <v>2.9139145332695264</v>
      </c>
      <c r="N71" s="7">
        <v>3.0811067572770146</v>
      </c>
      <c r="O71" s="7">
        <v>3.9887529435298603</v>
      </c>
      <c r="P71" s="7">
        <v>5.2068380299629222</v>
      </c>
      <c r="Q71" s="7">
        <v>4.8246874998174292</v>
      </c>
      <c r="R71" s="7">
        <v>4.0840709646193396</v>
      </c>
    </row>
    <row r="72" spans="1:18" ht="11.25" customHeight="1" x14ac:dyDescent="0.25">
      <c r="A72" s="55" t="s">
        <v>149</v>
      </c>
      <c r="B72" s="51" t="s">
        <v>148</v>
      </c>
      <c r="C72" s="7">
        <v>19.657017292442887</v>
      </c>
      <c r="D72" s="7">
        <v>24.300560000000001</v>
      </c>
      <c r="E72" s="7">
        <v>19.89995</v>
      </c>
      <c r="F72" s="7">
        <v>21.900490000000001</v>
      </c>
      <c r="G72" s="7">
        <v>22.099910000000001</v>
      </c>
      <c r="H72" s="7">
        <v>18.916595012897663</v>
      </c>
      <c r="I72" s="7">
        <v>21.4</v>
      </c>
      <c r="J72" s="7">
        <v>22.600570000000001</v>
      </c>
      <c r="K72" s="7">
        <v>32.499319999999997</v>
      </c>
      <c r="L72" s="7">
        <v>25.200579999999999</v>
      </c>
      <c r="M72" s="7">
        <v>34.680424190312515</v>
      </c>
      <c r="N72" s="7">
        <v>35.850769083787107</v>
      </c>
      <c r="O72" s="7">
        <v>44.306125235819124</v>
      </c>
      <c r="P72" s="7">
        <v>45.691220024840142</v>
      </c>
      <c r="Q72" s="7">
        <v>43.947644979459</v>
      </c>
      <c r="R72" s="7">
        <v>44.210326576697625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4.4821899999999992</v>
      </c>
      <c r="M73" s="7">
        <v>7.3564393755839887</v>
      </c>
      <c r="N73" s="7">
        <v>5.9233653281306715</v>
      </c>
      <c r="O73" s="7">
        <v>2.3168204024632004</v>
      </c>
      <c r="P73" s="7">
        <v>7.1653768988250002E-2</v>
      </c>
      <c r="Q73" s="7">
        <v>9.5538358650999994E-2</v>
      </c>
      <c r="R73" s="7">
        <v>0.78819058726689795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4.4821899999999992</v>
      </c>
      <c r="M77" s="6">
        <v>7.3564393755839887</v>
      </c>
      <c r="N77" s="6">
        <v>5.9233653281306715</v>
      </c>
      <c r="O77" s="6">
        <v>2.3168204024632004</v>
      </c>
      <c r="P77" s="6">
        <v>7.1653768988250002E-2</v>
      </c>
      <c r="Q77" s="6">
        <v>9.5538358650999994E-2</v>
      </c>
      <c r="R77" s="6">
        <v>0.78819058726689795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3688.5688336462422</v>
      </c>
      <c r="D79" s="5">
        <v>3651.41932</v>
      </c>
      <c r="E79" s="5">
        <v>3753.71063</v>
      </c>
      <c r="F79" s="5">
        <v>3809.3138800000002</v>
      </c>
      <c r="G79" s="5">
        <v>3964.8386399999999</v>
      </c>
      <c r="H79" s="5">
        <v>3702.1592975407866</v>
      </c>
      <c r="I79" s="5">
        <v>4056.4086499999999</v>
      </c>
      <c r="J79" s="5">
        <v>4020.8634100000004</v>
      </c>
      <c r="K79" s="5">
        <v>3714.6648799999994</v>
      </c>
      <c r="L79" s="5">
        <v>3109.5172799999996</v>
      </c>
      <c r="M79" s="5">
        <v>3470.3313092719732</v>
      </c>
      <c r="N79" s="5">
        <v>3374.1118560985019</v>
      </c>
      <c r="O79" s="5">
        <v>3281.6033270401899</v>
      </c>
      <c r="P79" s="5">
        <v>3327.3384474222885</v>
      </c>
      <c r="Q79" s="5">
        <v>3282.2805469055329</v>
      </c>
      <c r="R79" s="5">
        <v>3258.2086928431913</v>
      </c>
    </row>
    <row r="80" spans="1:18" ht="11.25" customHeight="1" x14ac:dyDescent="0.25">
      <c r="A80" s="58" t="s">
        <v>133</v>
      </c>
      <c r="B80" s="47">
        <v>7200</v>
      </c>
      <c r="C80" s="5">
        <v>20.89901595490592</v>
      </c>
      <c r="D80" s="5">
        <v>30.9</v>
      </c>
      <c r="E80" s="5">
        <v>34.499920000000003</v>
      </c>
      <c r="F80" s="5">
        <v>37.799999999999997</v>
      </c>
      <c r="G80" s="5">
        <v>41.199829999999999</v>
      </c>
      <c r="H80" s="5">
        <v>32.124773096398172</v>
      </c>
      <c r="I80" s="5">
        <v>29.5</v>
      </c>
      <c r="J80" s="5">
        <v>25.600110000000001</v>
      </c>
      <c r="K80" s="5">
        <v>30.5</v>
      </c>
      <c r="L80" s="5">
        <v>28.200000000000003</v>
      </c>
      <c r="M80" s="5">
        <v>35.468615649183135</v>
      </c>
      <c r="N80" s="5">
        <v>21.782745772427624</v>
      </c>
      <c r="O80" s="5">
        <v>39.863380147129</v>
      </c>
      <c r="P80" s="5">
        <v>52.713289385688299</v>
      </c>
      <c r="Q80" s="5">
        <v>55.436132607241809</v>
      </c>
      <c r="R80" s="5">
        <v>48.67672785395289</v>
      </c>
    </row>
    <row r="81" spans="1:18" ht="11.25" customHeight="1" x14ac:dyDescent="0.25">
      <c r="A81" s="48" t="s">
        <v>132</v>
      </c>
      <c r="B81" s="49" t="s">
        <v>131</v>
      </c>
      <c r="C81" s="4">
        <v>13.3276010318143</v>
      </c>
      <c r="D81" s="4">
        <v>20.399999999999999</v>
      </c>
      <c r="E81" s="4">
        <v>26.499940000000002</v>
      </c>
      <c r="F81" s="4">
        <v>28.3</v>
      </c>
      <c r="G81" s="4">
        <v>30.499869999999998</v>
      </c>
      <c r="H81" s="4">
        <v>24.290627687016297</v>
      </c>
      <c r="I81" s="4">
        <v>20.6</v>
      </c>
      <c r="J81" s="4">
        <v>15.300070000000002</v>
      </c>
      <c r="K81" s="4">
        <v>14.6</v>
      </c>
      <c r="L81" s="4">
        <v>8.5696100000000008</v>
      </c>
      <c r="M81" s="4">
        <v>9.935989299703829</v>
      </c>
      <c r="N81" s="4">
        <v>4.8724562912009199</v>
      </c>
      <c r="O81" s="4">
        <v>21.305053979172605</v>
      </c>
      <c r="P81" s="4">
        <v>24.290627687016304</v>
      </c>
      <c r="Q81" s="4">
        <v>26.464125346326501</v>
      </c>
      <c r="R81" s="4">
        <v>20.110790208860099</v>
      </c>
    </row>
    <row r="82" spans="1:18" ht="11.25" customHeight="1" x14ac:dyDescent="0.25">
      <c r="A82" s="48" t="s">
        <v>130</v>
      </c>
      <c r="B82" s="49" t="s">
        <v>129</v>
      </c>
      <c r="C82" s="4">
        <v>7.5714149230916199</v>
      </c>
      <c r="D82" s="4">
        <v>10.5</v>
      </c>
      <c r="E82" s="4">
        <v>7.9999799999999999</v>
      </c>
      <c r="F82" s="4">
        <v>9.5</v>
      </c>
      <c r="G82" s="4">
        <v>10.699960000000001</v>
      </c>
      <c r="H82" s="4">
        <v>7.8341454093818701</v>
      </c>
      <c r="I82" s="4">
        <v>8.9</v>
      </c>
      <c r="J82" s="4">
        <v>10.300039999999999</v>
      </c>
      <c r="K82" s="4">
        <v>15.900000000000002</v>
      </c>
      <c r="L82" s="4">
        <v>19.630389999999998</v>
      </c>
      <c r="M82" s="4">
        <v>25.532626349479301</v>
      </c>
      <c r="N82" s="4">
        <v>16.910289481226702</v>
      </c>
      <c r="O82" s="4">
        <v>18.558326167956402</v>
      </c>
      <c r="P82" s="4">
        <v>28.422661698671998</v>
      </c>
      <c r="Q82" s="4">
        <v>28.972007260915301</v>
      </c>
      <c r="R82" s="4">
        <v>28.565937645092792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5">
    <pageSetUpPr fitToPage="1"/>
  </sheetPr>
  <dimension ref="A1:V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22" ht="11.25" customHeight="1" x14ac:dyDescent="0.25">
      <c r="A1" s="42" t="s">
        <v>416</v>
      </c>
      <c r="B1" s="42" t="s">
        <v>415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22" ht="11.25" customHeight="1" x14ac:dyDescent="0.25">
      <c r="A2" s="43" t="s">
        <v>288</v>
      </c>
      <c r="B2" s="44" t="s">
        <v>287</v>
      </c>
      <c r="C2" s="45">
        <v>1402.0688236911897</v>
      </c>
      <c r="D2" s="45">
        <v>1378.0284699999993</v>
      </c>
      <c r="E2" s="45">
        <v>1414.43479</v>
      </c>
      <c r="F2" s="45">
        <v>1459.7047799999987</v>
      </c>
      <c r="G2" s="45">
        <v>1499.3106400000004</v>
      </c>
      <c r="H2" s="45">
        <v>1501.6531556223104</v>
      </c>
      <c r="I2" s="45">
        <v>1529.5444799999998</v>
      </c>
      <c r="J2" s="45">
        <v>1429.58926</v>
      </c>
      <c r="K2" s="45">
        <v>1410.017969999999</v>
      </c>
      <c r="L2" s="45">
        <v>1071.5225799999998</v>
      </c>
      <c r="M2" s="45">
        <v>1365.1311258393491</v>
      </c>
      <c r="N2" s="45">
        <v>1338.3306885988134</v>
      </c>
      <c r="O2" s="45">
        <v>1189.1904604028932</v>
      </c>
      <c r="P2" s="45">
        <v>1123.4600289357345</v>
      </c>
      <c r="Q2" s="45">
        <v>1174.7951522908386</v>
      </c>
      <c r="R2" s="45">
        <v>1249.907913143503</v>
      </c>
    </row>
    <row r="3" spans="1:22" ht="11.25" customHeight="1" x14ac:dyDescent="0.25">
      <c r="A3" s="46" t="s">
        <v>286</v>
      </c>
      <c r="B3" s="47" t="s">
        <v>285</v>
      </c>
      <c r="C3" s="5">
        <v>460.74608843723848</v>
      </c>
      <c r="D3" s="5">
        <v>461.96210000000002</v>
      </c>
      <c r="E3" s="5">
        <v>440.61108999999999</v>
      </c>
      <c r="F3" s="5">
        <v>448.99624</v>
      </c>
      <c r="G3" s="5">
        <v>423.21532999999999</v>
      </c>
      <c r="H3" s="5">
        <v>430.42201820381842</v>
      </c>
      <c r="I3" s="5">
        <v>417.80385000000001</v>
      </c>
      <c r="J3" s="5">
        <v>407.34197</v>
      </c>
      <c r="K3" s="5">
        <v>398.20308999999997</v>
      </c>
      <c r="L3" s="5">
        <v>376.69983999999999</v>
      </c>
      <c r="M3" s="5">
        <v>416.89314442567877</v>
      </c>
      <c r="N3" s="5">
        <v>401.67459747223143</v>
      </c>
      <c r="O3" s="5">
        <v>386.87389584849603</v>
      </c>
      <c r="P3" s="5">
        <v>327.26444157578095</v>
      </c>
      <c r="Q3" s="5">
        <v>347.11273897452634</v>
      </c>
      <c r="R3" s="5">
        <v>296.1985818097329</v>
      </c>
      <c r="S3" s="59"/>
      <c r="T3" s="59"/>
      <c r="U3" s="59"/>
      <c r="V3" s="59"/>
    </row>
    <row r="4" spans="1:22" ht="11.25" customHeight="1" x14ac:dyDescent="0.25">
      <c r="A4" s="48" t="s">
        <v>284</v>
      </c>
      <c r="B4" s="49" t="s">
        <v>283</v>
      </c>
      <c r="C4" s="4">
        <v>460.74608843723848</v>
      </c>
      <c r="D4" s="4">
        <v>461.96210000000002</v>
      </c>
      <c r="E4" s="4">
        <v>440.61108999999999</v>
      </c>
      <c r="F4" s="4">
        <v>448.99624</v>
      </c>
      <c r="G4" s="4">
        <v>423.21532999999999</v>
      </c>
      <c r="H4" s="4">
        <v>430.42201820381842</v>
      </c>
      <c r="I4" s="4">
        <v>417.80385000000001</v>
      </c>
      <c r="J4" s="4">
        <v>407.34197</v>
      </c>
      <c r="K4" s="4">
        <v>398.20308999999997</v>
      </c>
      <c r="L4" s="4">
        <v>376.69983999999999</v>
      </c>
      <c r="M4" s="4">
        <v>416.89314442567877</v>
      </c>
      <c r="N4" s="4">
        <v>401.67459747223143</v>
      </c>
      <c r="O4" s="4">
        <v>386.87389584849603</v>
      </c>
      <c r="P4" s="4">
        <v>327.26444157578095</v>
      </c>
      <c r="Q4" s="4">
        <v>347.11273897452634</v>
      </c>
      <c r="R4" s="4">
        <v>296.1985818097329</v>
      </c>
    </row>
    <row r="5" spans="1:22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31.280918570719919</v>
      </c>
    </row>
    <row r="6" spans="1:22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22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22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31.280918570719919</v>
      </c>
    </row>
    <row r="9" spans="1:22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22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22" ht="11.25" customHeight="1" x14ac:dyDescent="0.25">
      <c r="A11" s="50" t="s">
        <v>270</v>
      </c>
      <c r="B11" s="51" t="s">
        <v>269</v>
      </c>
      <c r="C11" s="7">
        <v>459.8384956682566</v>
      </c>
      <c r="D11" s="7">
        <v>461.06218000000001</v>
      </c>
      <c r="E11" s="7">
        <v>439.71109000000001</v>
      </c>
      <c r="F11" s="7">
        <v>448.09624000000002</v>
      </c>
      <c r="G11" s="7">
        <v>422.31533000000002</v>
      </c>
      <c r="H11" s="7">
        <v>429.51440379663393</v>
      </c>
      <c r="I11" s="7">
        <v>416.90385000000003</v>
      </c>
      <c r="J11" s="7">
        <v>406.44166000000001</v>
      </c>
      <c r="K11" s="7">
        <v>398.20308999999997</v>
      </c>
      <c r="L11" s="7">
        <v>375.79984000000002</v>
      </c>
      <c r="M11" s="7">
        <v>415.10174758710866</v>
      </c>
      <c r="N11" s="7">
        <v>400.76698263172977</v>
      </c>
      <c r="O11" s="7">
        <v>375.17010191333793</v>
      </c>
      <c r="P11" s="7">
        <v>299.34335626002667</v>
      </c>
      <c r="Q11" s="7">
        <v>313.79373639499062</v>
      </c>
      <c r="R11" s="7">
        <v>264.917663239013</v>
      </c>
    </row>
    <row r="12" spans="1:22" ht="11.25" customHeight="1" x14ac:dyDescent="0.25">
      <c r="A12" s="52" t="s">
        <v>268</v>
      </c>
      <c r="B12" s="53" t="s">
        <v>267</v>
      </c>
      <c r="C12" s="6">
        <v>459.8384956682566</v>
      </c>
      <c r="D12" s="6">
        <v>461.06218000000001</v>
      </c>
      <c r="E12" s="6">
        <v>439.71109000000001</v>
      </c>
      <c r="F12" s="6">
        <v>448.09624000000002</v>
      </c>
      <c r="G12" s="6">
        <v>422.31533000000002</v>
      </c>
      <c r="H12" s="6">
        <v>429.51440379663393</v>
      </c>
      <c r="I12" s="6">
        <v>416.90385000000003</v>
      </c>
      <c r="J12" s="6">
        <v>406.44166000000001</v>
      </c>
      <c r="K12" s="6">
        <v>398.20308999999997</v>
      </c>
      <c r="L12" s="6">
        <v>375.79984000000002</v>
      </c>
      <c r="M12" s="6">
        <v>415.10174758710866</v>
      </c>
      <c r="N12" s="6">
        <v>400.76698263172977</v>
      </c>
      <c r="O12" s="6">
        <v>375.17010191333793</v>
      </c>
      <c r="P12" s="6">
        <v>299.34335626002667</v>
      </c>
      <c r="Q12" s="6">
        <v>313.79373639499062</v>
      </c>
      <c r="R12" s="6">
        <v>264.917663239013</v>
      </c>
    </row>
    <row r="13" spans="1:22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22" ht="11.25" customHeight="1" x14ac:dyDescent="0.25">
      <c r="A14" s="50" t="s">
        <v>264</v>
      </c>
      <c r="B14" s="51" t="s">
        <v>263</v>
      </c>
      <c r="C14" s="7">
        <v>0.90759276898190377</v>
      </c>
      <c r="D14" s="7">
        <v>0.89992000000000005</v>
      </c>
      <c r="E14" s="7">
        <v>0.9</v>
      </c>
      <c r="F14" s="7">
        <v>0.9</v>
      </c>
      <c r="G14" s="7">
        <v>0.9</v>
      </c>
      <c r="H14" s="7">
        <v>0.90761440718448216</v>
      </c>
      <c r="I14" s="7">
        <v>0.9</v>
      </c>
      <c r="J14" s="7">
        <v>0.90031000000000005</v>
      </c>
      <c r="K14" s="7">
        <v>0</v>
      </c>
      <c r="L14" s="7">
        <v>0.9</v>
      </c>
      <c r="M14" s="7">
        <v>1.7913968385701338</v>
      </c>
      <c r="N14" s="7">
        <v>0.90761484050162922</v>
      </c>
      <c r="O14" s="7">
        <v>11.703793935158082</v>
      </c>
      <c r="P14" s="7">
        <v>27.921085315754301</v>
      </c>
      <c r="Q14" s="7">
        <v>33.319002579535699</v>
      </c>
      <c r="R14" s="7">
        <v>0</v>
      </c>
    </row>
    <row r="15" spans="1:22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22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356.38877907423705</v>
      </c>
      <c r="D21" s="5">
        <v>335.20365999999956</v>
      </c>
      <c r="E21" s="5">
        <v>371.67974999999973</v>
      </c>
      <c r="F21" s="5">
        <v>438.53101999999944</v>
      </c>
      <c r="G21" s="5">
        <v>477.23691999999983</v>
      </c>
      <c r="H21" s="5">
        <v>476.16464499418998</v>
      </c>
      <c r="I21" s="5">
        <v>519.00149000000033</v>
      </c>
      <c r="J21" s="5">
        <v>421.79763999999983</v>
      </c>
      <c r="K21" s="5">
        <v>446.3681799999996</v>
      </c>
      <c r="L21" s="5">
        <v>254.37938000000048</v>
      </c>
      <c r="M21" s="5">
        <v>351.9208873325598</v>
      </c>
      <c r="N21" s="5">
        <v>338.57346874956693</v>
      </c>
      <c r="O21" s="5">
        <v>233.94034893729994</v>
      </c>
      <c r="P21" s="5">
        <v>179.54912855823224</v>
      </c>
      <c r="Q21" s="5">
        <v>166.71370156405263</v>
      </c>
      <c r="R21" s="5">
        <v>228.04232756256653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356.38877907423705</v>
      </c>
      <c r="D30" s="4">
        <v>335.20365999999956</v>
      </c>
      <c r="E30" s="4">
        <v>371.67974999999973</v>
      </c>
      <c r="F30" s="4">
        <v>438.53101999999944</v>
      </c>
      <c r="G30" s="4">
        <v>477.23691999999983</v>
      </c>
      <c r="H30" s="4">
        <v>476.16464499418998</v>
      </c>
      <c r="I30" s="4">
        <v>519.00149000000033</v>
      </c>
      <c r="J30" s="4">
        <v>421.79763999999983</v>
      </c>
      <c r="K30" s="4">
        <v>446.3681799999996</v>
      </c>
      <c r="L30" s="4">
        <v>254.37938000000048</v>
      </c>
      <c r="M30" s="4">
        <v>351.9208873325598</v>
      </c>
      <c r="N30" s="4">
        <v>338.57346874956693</v>
      </c>
      <c r="O30" s="4">
        <v>233.94034893729994</v>
      </c>
      <c r="P30" s="4">
        <v>179.54912855823224</v>
      </c>
      <c r="Q30" s="4">
        <v>166.71370156405263</v>
      </c>
      <c r="R30" s="4">
        <v>228.04232756256653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78.328792881241469</v>
      </c>
      <c r="D34" s="7">
        <v>82.777949999999976</v>
      </c>
      <c r="E34" s="7">
        <v>83.873800000000017</v>
      </c>
      <c r="F34" s="7">
        <v>92.731550000000027</v>
      </c>
      <c r="G34" s="7">
        <v>98.219500000000011</v>
      </c>
      <c r="H34" s="7">
        <v>114.7640725174663</v>
      </c>
      <c r="I34" s="7">
        <v>120.35989000000001</v>
      </c>
      <c r="J34" s="7">
        <v>102.57944999999995</v>
      </c>
      <c r="K34" s="7">
        <v>111.51586000000006</v>
      </c>
      <c r="L34" s="7">
        <v>89.363470000000035</v>
      </c>
      <c r="M34" s="7">
        <v>99.311421372703194</v>
      </c>
      <c r="N34" s="7">
        <v>95.993060189106984</v>
      </c>
      <c r="O34" s="7">
        <v>99.304190880089919</v>
      </c>
      <c r="P34" s="7">
        <v>97.327985490752866</v>
      </c>
      <c r="Q34" s="7">
        <v>95.121268771237226</v>
      </c>
      <c r="R34" s="7">
        <v>99.525162240217696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6.1378139299222312</v>
      </c>
      <c r="D43" s="7">
        <v>5.0982599999995841</v>
      </c>
      <c r="E43" s="7">
        <v>5.1020799999997735</v>
      </c>
      <c r="F43" s="7">
        <v>6.0996299999995358</v>
      </c>
      <c r="G43" s="7">
        <v>3.0998099999998772</v>
      </c>
      <c r="H43" s="7">
        <v>4.0840175306665856</v>
      </c>
      <c r="I43" s="7">
        <v>4.1012000000002331</v>
      </c>
      <c r="J43" s="7">
        <v>4.0995399999998199</v>
      </c>
      <c r="K43" s="7">
        <v>5.0992199999994909</v>
      </c>
      <c r="L43" s="7">
        <v>3.0996600000003696</v>
      </c>
      <c r="M43" s="7">
        <v>8.1685172867836968</v>
      </c>
      <c r="N43" s="7">
        <v>3.0575153690867296</v>
      </c>
      <c r="O43" s="7">
        <v>4.0845317564949255</v>
      </c>
      <c r="P43" s="7">
        <v>3.0816107366604228</v>
      </c>
      <c r="Q43" s="7">
        <v>3.0818148989884548</v>
      </c>
      <c r="R43" s="7">
        <v>3.0813212531372756</v>
      </c>
    </row>
    <row r="44" spans="1:18" ht="11.25" customHeight="1" x14ac:dyDescent="0.25">
      <c r="A44" s="50" t="s">
        <v>205</v>
      </c>
      <c r="B44" s="51" t="s">
        <v>204</v>
      </c>
      <c r="C44" s="7">
        <v>271.92217226307332</v>
      </c>
      <c r="D44" s="7">
        <v>247.32745</v>
      </c>
      <c r="E44" s="7">
        <v>282.70386999999994</v>
      </c>
      <c r="F44" s="7">
        <v>339.69983999999988</v>
      </c>
      <c r="G44" s="7">
        <v>375.91760999999997</v>
      </c>
      <c r="H44" s="7">
        <v>357.31655494605707</v>
      </c>
      <c r="I44" s="7">
        <v>394.54040000000003</v>
      </c>
      <c r="J44" s="7">
        <v>315.11865000000006</v>
      </c>
      <c r="K44" s="7">
        <v>329.75310000000002</v>
      </c>
      <c r="L44" s="7">
        <v>161.91625000000008</v>
      </c>
      <c r="M44" s="7">
        <v>244.44094867307291</v>
      </c>
      <c r="N44" s="7">
        <v>239.52289319137321</v>
      </c>
      <c r="O44" s="7">
        <v>130.5516263007151</v>
      </c>
      <c r="P44" s="7">
        <v>79.139532330818952</v>
      </c>
      <c r="Q44" s="7">
        <v>68.510617893826947</v>
      </c>
      <c r="R44" s="7">
        <v>125.43584406921156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341.5979204473619</v>
      </c>
      <c r="D52" s="5">
        <v>320.44307000000009</v>
      </c>
      <c r="E52" s="5">
        <v>342.14241999999985</v>
      </c>
      <c r="F52" s="5">
        <v>294.36676999999997</v>
      </c>
      <c r="G52" s="5">
        <v>305.66327000000018</v>
      </c>
      <c r="H52" s="5">
        <v>298.56081854348946</v>
      </c>
      <c r="I52" s="5">
        <v>280.63483999999994</v>
      </c>
      <c r="J52" s="5">
        <v>268.41893999999996</v>
      </c>
      <c r="K52" s="5">
        <v>250.94643000000008</v>
      </c>
      <c r="L52" s="5">
        <v>171.55551000000006</v>
      </c>
      <c r="M52" s="5">
        <v>270.84549061594095</v>
      </c>
      <c r="N52" s="5">
        <v>256.73585017342316</v>
      </c>
      <c r="O52" s="5">
        <v>234.72243088185269</v>
      </c>
      <c r="P52" s="5">
        <v>240.49442966247739</v>
      </c>
      <c r="Q52" s="5">
        <v>224.80366349393194</v>
      </c>
      <c r="R52" s="5">
        <v>251.88582119158895</v>
      </c>
    </row>
    <row r="53" spans="1:18" ht="11.25" customHeight="1" x14ac:dyDescent="0.25">
      <c r="A53" s="48" t="s">
        <v>187</v>
      </c>
      <c r="B53" s="49" t="s">
        <v>186</v>
      </c>
      <c r="C53" s="4">
        <v>63.629346778863464</v>
      </c>
      <c r="D53" s="4">
        <v>66.120470000000068</v>
      </c>
      <c r="E53" s="4">
        <v>60.899019999999837</v>
      </c>
      <c r="F53" s="4">
        <v>59.18751999999995</v>
      </c>
      <c r="G53" s="4">
        <v>60.596780000000194</v>
      </c>
      <c r="H53" s="4">
        <v>57.111501642753637</v>
      </c>
      <c r="I53" s="4">
        <v>55.825159999999983</v>
      </c>
      <c r="J53" s="4">
        <v>54.115599999999972</v>
      </c>
      <c r="K53" s="4">
        <v>50.923640000000091</v>
      </c>
      <c r="L53" s="4">
        <v>37.643300000000067</v>
      </c>
      <c r="M53" s="4">
        <v>48.723534952119962</v>
      </c>
      <c r="N53" s="4">
        <v>50.157766949053894</v>
      </c>
      <c r="O53" s="4">
        <v>47.392103647290583</v>
      </c>
      <c r="P53" s="4">
        <v>47.892492025288789</v>
      </c>
      <c r="Q53" s="4">
        <v>52.111387691409846</v>
      </c>
      <c r="R53" s="4">
        <v>51.925476888931598</v>
      </c>
    </row>
    <row r="54" spans="1:18" ht="11.25" customHeight="1" x14ac:dyDescent="0.25">
      <c r="A54" s="48" t="s">
        <v>185</v>
      </c>
      <c r="B54" s="49" t="s">
        <v>184</v>
      </c>
      <c r="C54" s="4">
        <v>277.96857366849844</v>
      </c>
      <c r="D54" s="4">
        <v>254.32260000000002</v>
      </c>
      <c r="E54" s="4">
        <v>281.24340000000001</v>
      </c>
      <c r="F54" s="4">
        <v>235.17925000000002</v>
      </c>
      <c r="G54" s="4">
        <v>245.06648999999999</v>
      </c>
      <c r="H54" s="4">
        <v>241.44931690073582</v>
      </c>
      <c r="I54" s="4">
        <v>224.80967999999999</v>
      </c>
      <c r="J54" s="4">
        <v>214.30333999999999</v>
      </c>
      <c r="K54" s="4">
        <v>200.02278999999999</v>
      </c>
      <c r="L54" s="4">
        <v>133.91220999999999</v>
      </c>
      <c r="M54" s="4">
        <v>222.12195566382098</v>
      </c>
      <c r="N54" s="4">
        <v>206.57808322436927</v>
      </c>
      <c r="O54" s="4">
        <v>187.33032723456211</v>
      </c>
      <c r="P54" s="4">
        <v>192.6019376371886</v>
      </c>
      <c r="Q54" s="4">
        <v>172.69227580252209</v>
      </c>
      <c r="R54" s="4">
        <v>199.96034430265735</v>
      </c>
    </row>
    <row r="55" spans="1:18" ht="11.25" customHeight="1" x14ac:dyDescent="0.25">
      <c r="A55" s="50" t="s">
        <v>183</v>
      </c>
      <c r="B55" s="51" t="s">
        <v>182</v>
      </c>
      <c r="C55" s="7">
        <v>82.329899740916147</v>
      </c>
      <c r="D55" s="7">
        <v>82.642960000000002</v>
      </c>
      <c r="E55" s="7">
        <v>89.704129999999992</v>
      </c>
      <c r="F55" s="7">
        <v>78.779250000000005</v>
      </c>
      <c r="G55" s="7">
        <v>79.225259999999992</v>
      </c>
      <c r="H55" s="7">
        <v>76.812840355402699</v>
      </c>
      <c r="I55" s="7">
        <v>76.80968</v>
      </c>
      <c r="J55" s="7">
        <v>67.90334</v>
      </c>
      <c r="K55" s="7">
        <v>64.993480000000005</v>
      </c>
      <c r="L55" s="7">
        <v>52.125990000000002</v>
      </c>
      <c r="M55" s="7">
        <v>85.358795254916771</v>
      </c>
      <c r="N55" s="7">
        <v>74.735148285991812</v>
      </c>
      <c r="O55" s="7">
        <v>70.701875911355899</v>
      </c>
      <c r="P55" s="7">
        <v>66.133035372929214</v>
      </c>
      <c r="Q55" s="7">
        <v>63.515952925093522</v>
      </c>
      <c r="R55" s="7">
        <v>72.273959877525328</v>
      </c>
    </row>
    <row r="56" spans="1:18" ht="11.25" customHeight="1" x14ac:dyDescent="0.25">
      <c r="A56" s="50" t="s">
        <v>181</v>
      </c>
      <c r="B56" s="51" t="s">
        <v>180</v>
      </c>
      <c r="C56" s="7">
        <v>153.410719403841</v>
      </c>
      <c r="D56" s="7">
        <v>135.17964000000001</v>
      </c>
      <c r="E56" s="7">
        <v>153.6</v>
      </c>
      <c r="F56" s="7">
        <v>116.7</v>
      </c>
      <c r="G56" s="7">
        <v>124.2</v>
      </c>
      <c r="H56" s="7">
        <v>128.21247730964001</v>
      </c>
      <c r="I56" s="7">
        <v>111.6</v>
      </c>
      <c r="J56" s="7">
        <v>113.6</v>
      </c>
      <c r="K56" s="7">
        <v>108.3</v>
      </c>
      <c r="L56" s="7">
        <v>67.886219999999994</v>
      </c>
      <c r="M56" s="7">
        <v>106.549154485526</v>
      </c>
      <c r="N56" s="7">
        <v>103.73077290532113</v>
      </c>
      <c r="O56" s="7">
        <v>92.003439380911402</v>
      </c>
      <c r="P56" s="7">
        <v>91.645170535970394</v>
      </c>
      <c r="Q56" s="7">
        <v>67.020158593675234</v>
      </c>
      <c r="R56" s="7">
        <v>88.826788955765707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42.227954523741303</v>
      </c>
      <c r="D58" s="7">
        <v>36.5</v>
      </c>
      <c r="E58" s="7">
        <v>37.93927</v>
      </c>
      <c r="F58" s="7">
        <v>39.700000000000003</v>
      </c>
      <c r="G58" s="7">
        <v>41.64123</v>
      </c>
      <c r="H58" s="7">
        <v>36.423999235693103</v>
      </c>
      <c r="I58" s="7">
        <v>36.4</v>
      </c>
      <c r="J58" s="7">
        <v>32.799999999999997</v>
      </c>
      <c r="K58" s="7">
        <v>26.729310000000002</v>
      </c>
      <c r="L58" s="7">
        <v>13.9</v>
      </c>
      <c r="M58" s="7">
        <v>30.214005923378199</v>
      </c>
      <c r="N58" s="7">
        <v>28.112162033056336</v>
      </c>
      <c r="O58" s="7">
        <v>24.625011942294801</v>
      </c>
      <c r="P58" s="7">
        <v>34.823731728288976</v>
      </c>
      <c r="Q58" s="7">
        <v>42.15616428375332</v>
      </c>
      <c r="R58" s="7">
        <v>38.859595469366283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35.804239999999709</v>
      </c>
      <c r="K60" s="5">
        <v>32.099590000000035</v>
      </c>
      <c r="L60" s="5">
        <v>40.992320000000063</v>
      </c>
      <c r="M60" s="5">
        <v>43.756125629848157</v>
      </c>
      <c r="N60" s="5">
        <v>40.628552114304739</v>
      </c>
      <c r="O60" s="5">
        <v>45.668733869743846</v>
      </c>
      <c r="P60" s="5">
        <v>40.627350598893827</v>
      </c>
      <c r="Q60" s="5">
        <v>90.572389495481275</v>
      </c>
      <c r="R60" s="5">
        <v>104.97436765067482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2.3884589662884537E-2</v>
      </c>
      <c r="I61" s="5">
        <v>0</v>
      </c>
      <c r="J61" s="5">
        <v>0</v>
      </c>
      <c r="K61" s="5">
        <v>0</v>
      </c>
      <c r="L61" s="5">
        <v>0</v>
      </c>
      <c r="M61" s="5">
        <v>2.3884511785126961E-2</v>
      </c>
      <c r="N61" s="5">
        <v>2.3885045889073808E-2</v>
      </c>
      <c r="O61" s="5">
        <v>2.3885260296992783E-2</v>
      </c>
      <c r="P61" s="5">
        <v>2.3883999257122923E-2</v>
      </c>
      <c r="Q61" s="5">
        <v>2.3884984726464609E-2</v>
      </c>
      <c r="R61" s="5">
        <v>2.3885002500719565E-2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2.3884589662884537E-2</v>
      </c>
      <c r="I68" s="4">
        <v>0</v>
      </c>
      <c r="J68" s="4">
        <v>0</v>
      </c>
      <c r="K68" s="4">
        <v>0</v>
      </c>
      <c r="L68" s="4">
        <v>0</v>
      </c>
      <c r="M68" s="4">
        <v>2.3884511785126961E-2</v>
      </c>
      <c r="N68" s="4">
        <v>2.3885045889073808E-2</v>
      </c>
      <c r="O68" s="4">
        <v>2.3885260296992783E-2</v>
      </c>
      <c r="P68" s="4">
        <v>2.3883999257122923E-2</v>
      </c>
      <c r="Q68" s="4">
        <v>2.3884984726464609E-2</v>
      </c>
      <c r="R68" s="4">
        <v>2.3885002500719565E-2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2.3884589662884537E-2</v>
      </c>
      <c r="I69" s="7">
        <v>0</v>
      </c>
      <c r="J69" s="7">
        <v>0</v>
      </c>
      <c r="K69" s="7">
        <v>0</v>
      </c>
      <c r="L69" s="7">
        <v>0</v>
      </c>
      <c r="M69" s="7">
        <v>2.3884511785126961E-2</v>
      </c>
      <c r="N69" s="7">
        <v>2.3885045889073808E-2</v>
      </c>
      <c r="O69" s="7">
        <v>2.3885260296992783E-2</v>
      </c>
      <c r="P69" s="7">
        <v>2.3883999257122923E-2</v>
      </c>
      <c r="Q69" s="7">
        <v>2.3884984726464609E-2</v>
      </c>
      <c r="R69" s="7">
        <v>2.3885002500719565E-2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243.33603573235223</v>
      </c>
      <c r="D79" s="5">
        <v>260.41963999999962</v>
      </c>
      <c r="E79" s="5">
        <v>260.00153000000046</v>
      </c>
      <c r="F79" s="5">
        <v>277.81074999999919</v>
      </c>
      <c r="G79" s="5">
        <v>293.19512000000032</v>
      </c>
      <c r="H79" s="5">
        <v>296.48178929114965</v>
      </c>
      <c r="I79" s="5">
        <v>312.10429999999951</v>
      </c>
      <c r="J79" s="5">
        <v>296.22647000000052</v>
      </c>
      <c r="K79" s="5">
        <v>282.40067999999928</v>
      </c>
      <c r="L79" s="5">
        <v>227.89552999999933</v>
      </c>
      <c r="M79" s="5">
        <v>281.69159332353638</v>
      </c>
      <c r="N79" s="5">
        <v>300.69433504339804</v>
      </c>
      <c r="O79" s="5">
        <v>287.96116560520386</v>
      </c>
      <c r="P79" s="5">
        <v>335.500794541093</v>
      </c>
      <c r="Q79" s="5">
        <v>345.56877377811998</v>
      </c>
      <c r="R79" s="5">
        <v>368.78292992643901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3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417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1299.3196890664017</v>
      </c>
      <c r="D2" s="45">
        <v>1286.1413545517767</v>
      </c>
      <c r="E2" s="45">
        <v>1316.0763282916807</v>
      </c>
      <c r="F2" s="45">
        <v>1321.9713011712427</v>
      </c>
      <c r="G2" s="45">
        <v>1343.4873645063713</v>
      </c>
      <c r="H2" s="45">
        <v>1352.254550823721</v>
      </c>
      <c r="I2" s="45">
        <v>1364.9608371981724</v>
      </c>
      <c r="J2" s="45">
        <v>1289.9296435978467</v>
      </c>
      <c r="K2" s="45">
        <v>1277.2846873767196</v>
      </c>
      <c r="L2" s="45">
        <v>977.56406473253719</v>
      </c>
      <c r="M2" s="45">
        <v>1224.0696516048495</v>
      </c>
      <c r="N2" s="45">
        <v>1195.0941535463708</v>
      </c>
      <c r="O2" s="45">
        <v>1025.5417990393746</v>
      </c>
      <c r="P2" s="45">
        <v>978.81081178518627</v>
      </c>
      <c r="Q2" s="45">
        <v>1041.326440795001</v>
      </c>
      <c r="R2" s="45">
        <v>1103.1811136020524</v>
      </c>
    </row>
    <row r="3" spans="1:18" ht="11.25" customHeight="1" x14ac:dyDescent="0.25">
      <c r="A3" s="46" t="s">
        <v>286</v>
      </c>
      <c r="B3" s="47" t="s">
        <v>285</v>
      </c>
      <c r="C3" s="5">
        <v>460.71525372458467</v>
      </c>
      <c r="D3" s="5">
        <v>461.93603560116668</v>
      </c>
      <c r="E3" s="5">
        <v>440.5826638066805</v>
      </c>
      <c r="F3" s="5">
        <v>448.95877905081471</v>
      </c>
      <c r="G3" s="5">
        <v>423.1743263998066</v>
      </c>
      <c r="H3" s="5">
        <v>430.3858061842929</v>
      </c>
      <c r="I3" s="5">
        <v>417.76554218854062</v>
      </c>
      <c r="J3" s="5">
        <v>407.32664967078864</v>
      </c>
      <c r="K3" s="5">
        <v>398.20308999999997</v>
      </c>
      <c r="L3" s="5">
        <v>376.69627198073658</v>
      </c>
      <c r="M3" s="5">
        <v>416.87409646574275</v>
      </c>
      <c r="N3" s="5">
        <v>401.66286713491513</v>
      </c>
      <c r="O3" s="5">
        <v>386.81271433496602</v>
      </c>
      <c r="P3" s="5">
        <v>327.09278437140318</v>
      </c>
      <c r="Q3" s="5">
        <v>347.10688523591716</v>
      </c>
      <c r="R3" s="5">
        <v>296.1985818097329</v>
      </c>
    </row>
    <row r="4" spans="1:18" ht="11.25" customHeight="1" x14ac:dyDescent="0.25">
      <c r="A4" s="48" t="s">
        <v>284</v>
      </c>
      <c r="B4" s="49" t="s">
        <v>283</v>
      </c>
      <c r="C4" s="4">
        <v>460.71525372458467</v>
      </c>
      <c r="D4" s="4">
        <v>461.93603560116668</v>
      </c>
      <c r="E4" s="4">
        <v>440.5826638066805</v>
      </c>
      <c r="F4" s="4">
        <v>448.95877905081471</v>
      </c>
      <c r="G4" s="4">
        <v>423.1743263998066</v>
      </c>
      <c r="H4" s="4">
        <v>430.3858061842929</v>
      </c>
      <c r="I4" s="4">
        <v>417.76554218854062</v>
      </c>
      <c r="J4" s="4">
        <v>407.32664967078864</v>
      </c>
      <c r="K4" s="4">
        <v>398.20308999999997</v>
      </c>
      <c r="L4" s="4">
        <v>376.69627198073658</v>
      </c>
      <c r="M4" s="4">
        <v>416.87409646574275</v>
      </c>
      <c r="N4" s="4">
        <v>401.66286713491513</v>
      </c>
      <c r="O4" s="4">
        <v>386.81271433496602</v>
      </c>
      <c r="P4" s="4">
        <v>327.09278437140318</v>
      </c>
      <c r="Q4" s="4">
        <v>347.10688523591716</v>
      </c>
      <c r="R4" s="4">
        <v>296.1985818097329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31.280918570719919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31.280918570719919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459.8384956682566</v>
      </c>
      <c r="D11" s="7">
        <v>461.06218000000001</v>
      </c>
      <c r="E11" s="7">
        <v>439.71109000000001</v>
      </c>
      <c r="F11" s="7">
        <v>448.09624000000002</v>
      </c>
      <c r="G11" s="7">
        <v>422.31533000000002</v>
      </c>
      <c r="H11" s="7">
        <v>429.51440379663393</v>
      </c>
      <c r="I11" s="7">
        <v>416.90385000000003</v>
      </c>
      <c r="J11" s="7">
        <v>406.44166000000001</v>
      </c>
      <c r="K11" s="7">
        <v>398.20308999999997</v>
      </c>
      <c r="L11" s="7">
        <v>375.79984000000002</v>
      </c>
      <c r="M11" s="7">
        <v>415.10174758710866</v>
      </c>
      <c r="N11" s="7">
        <v>400.76698263172977</v>
      </c>
      <c r="O11" s="7">
        <v>375.17010191333793</v>
      </c>
      <c r="P11" s="7">
        <v>299.34335626002667</v>
      </c>
      <c r="Q11" s="7">
        <v>313.79373639499062</v>
      </c>
      <c r="R11" s="7">
        <v>264.917663239013</v>
      </c>
    </row>
    <row r="12" spans="1:18" ht="11.25" customHeight="1" x14ac:dyDescent="0.25">
      <c r="A12" s="52" t="s">
        <v>268</v>
      </c>
      <c r="B12" s="53" t="s">
        <v>267</v>
      </c>
      <c r="C12" s="6">
        <v>459.8384956682566</v>
      </c>
      <c r="D12" s="6">
        <v>461.06218000000001</v>
      </c>
      <c r="E12" s="6">
        <v>439.71109000000001</v>
      </c>
      <c r="F12" s="6">
        <v>448.09624000000002</v>
      </c>
      <c r="G12" s="6">
        <v>422.31533000000002</v>
      </c>
      <c r="H12" s="6">
        <v>429.51440379663393</v>
      </c>
      <c r="I12" s="6">
        <v>416.90385000000003</v>
      </c>
      <c r="J12" s="6">
        <v>406.44166000000001</v>
      </c>
      <c r="K12" s="6">
        <v>398.20308999999997</v>
      </c>
      <c r="L12" s="6">
        <v>375.79984000000002</v>
      </c>
      <c r="M12" s="6">
        <v>415.10174758710866</v>
      </c>
      <c r="N12" s="6">
        <v>400.76698263172977</v>
      </c>
      <c r="O12" s="6">
        <v>375.17010191333793</v>
      </c>
      <c r="P12" s="6">
        <v>299.34335626002667</v>
      </c>
      <c r="Q12" s="6">
        <v>313.79373639499062</v>
      </c>
      <c r="R12" s="6">
        <v>264.917663239013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0.87675805632807202</v>
      </c>
      <c r="D14" s="7">
        <v>0.87385560116668759</v>
      </c>
      <c r="E14" s="7">
        <v>0.87157380668049489</v>
      </c>
      <c r="F14" s="7">
        <v>0.86253905081468674</v>
      </c>
      <c r="G14" s="7">
        <v>0.85899639980661224</v>
      </c>
      <c r="H14" s="7">
        <v>0.87140238765897304</v>
      </c>
      <c r="I14" s="7">
        <v>0.86169218854060903</v>
      </c>
      <c r="J14" s="7">
        <v>0.88498967078864654</v>
      </c>
      <c r="K14" s="7">
        <v>0</v>
      </c>
      <c r="L14" s="7">
        <v>0.89643198073654595</v>
      </c>
      <c r="M14" s="7">
        <v>1.7723488786340975</v>
      </c>
      <c r="N14" s="7">
        <v>0.89588450318533286</v>
      </c>
      <c r="O14" s="7">
        <v>11.642612421628101</v>
      </c>
      <c r="P14" s="7">
        <v>27.749428111376492</v>
      </c>
      <c r="Q14" s="7">
        <v>33.313148840926516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345.25608960068627</v>
      </c>
      <c r="D21" s="5">
        <v>325.12841822821167</v>
      </c>
      <c r="E21" s="5">
        <v>360.87416774290233</v>
      </c>
      <c r="F21" s="5">
        <v>423.0054855747012</v>
      </c>
      <c r="G21" s="5">
        <v>459.68862556893953</v>
      </c>
      <c r="H21" s="5">
        <v>458.44289246706813</v>
      </c>
      <c r="I21" s="5">
        <v>499.2679558900133</v>
      </c>
      <c r="J21" s="5">
        <v>406.93484178933346</v>
      </c>
      <c r="K21" s="5">
        <v>431.62369120016439</v>
      </c>
      <c r="L21" s="5">
        <v>244.38992109477476</v>
      </c>
      <c r="M21" s="5">
        <v>337.02736850873498</v>
      </c>
      <c r="N21" s="5">
        <v>323.66415929176844</v>
      </c>
      <c r="O21" s="5">
        <v>216.46054432023558</v>
      </c>
      <c r="P21" s="5">
        <v>163.88674837626286</v>
      </c>
      <c r="Q21" s="5">
        <v>152.05624739226781</v>
      </c>
      <c r="R21" s="5">
        <v>213.15553687633405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345.25608960068627</v>
      </c>
      <c r="D30" s="4">
        <v>325.12841822821167</v>
      </c>
      <c r="E30" s="4">
        <v>360.87416774290233</v>
      </c>
      <c r="F30" s="4">
        <v>423.0054855747012</v>
      </c>
      <c r="G30" s="4">
        <v>459.68862556893953</v>
      </c>
      <c r="H30" s="4">
        <v>458.44289246706813</v>
      </c>
      <c r="I30" s="4">
        <v>499.2679558900133</v>
      </c>
      <c r="J30" s="4">
        <v>406.93484178933346</v>
      </c>
      <c r="K30" s="4">
        <v>431.62369120016439</v>
      </c>
      <c r="L30" s="4">
        <v>244.38992109477476</v>
      </c>
      <c r="M30" s="4">
        <v>337.02736850873498</v>
      </c>
      <c r="N30" s="4">
        <v>323.66415929176844</v>
      </c>
      <c r="O30" s="4">
        <v>216.46054432023558</v>
      </c>
      <c r="P30" s="4">
        <v>163.88674837626286</v>
      </c>
      <c r="Q30" s="4">
        <v>152.05624739226781</v>
      </c>
      <c r="R30" s="4">
        <v>213.15553687633405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73.516090668662173</v>
      </c>
      <c r="D34" s="7">
        <v>78.196334331222431</v>
      </c>
      <c r="E34" s="7">
        <v>78.997864418535315</v>
      </c>
      <c r="F34" s="7">
        <v>85.416773599478404</v>
      </c>
      <c r="G34" s="7">
        <v>89.677451791138807</v>
      </c>
      <c r="H34" s="7">
        <v>105.3239783809898</v>
      </c>
      <c r="I34" s="7">
        <v>109.65206299715103</v>
      </c>
      <c r="J34" s="7">
        <v>94.855658137160376</v>
      </c>
      <c r="K34" s="7">
        <v>103.40348659036817</v>
      </c>
      <c r="L34" s="7">
        <v>83.587368588404757</v>
      </c>
      <c r="M34" s="7">
        <v>91.567475364283254</v>
      </c>
      <c r="N34" s="7">
        <v>88.186204338252139</v>
      </c>
      <c r="O34" s="7">
        <v>89.108588191058075</v>
      </c>
      <c r="P34" s="7">
        <v>87.973812627002474</v>
      </c>
      <c r="Q34" s="7">
        <v>85.781452971878835</v>
      </c>
      <c r="R34" s="7">
        <v>90.401557241285971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5.7347540759061424</v>
      </c>
      <c r="D43" s="7">
        <v>4.7927771162208082</v>
      </c>
      <c r="E43" s="7">
        <v>4.7805959962292794</v>
      </c>
      <c r="F43" s="7">
        <v>5.5843298811027067</v>
      </c>
      <c r="G43" s="7">
        <v>2.7918963690580805</v>
      </c>
      <c r="H43" s="7">
        <v>3.7112171861679117</v>
      </c>
      <c r="I43" s="7">
        <v>3.6960091376514992</v>
      </c>
      <c r="J43" s="7">
        <v>3.7564692569905591</v>
      </c>
      <c r="K43" s="7">
        <v>4.6954884409066651</v>
      </c>
      <c r="L43" s="7">
        <v>2.8760178945753103</v>
      </c>
      <c r="M43" s="7">
        <v>7.4970203590840825</v>
      </c>
      <c r="N43" s="7">
        <v>2.7738837769224518</v>
      </c>
      <c r="O43" s="7">
        <v>3.6262433607213689</v>
      </c>
      <c r="P43" s="7">
        <v>2.7507656843466046</v>
      </c>
      <c r="Q43" s="7">
        <v>2.7509492629660026</v>
      </c>
      <c r="R43" s="7">
        <v>2.7650077154871462</v>
      </c>
    </row>
    <row r="44" spans="1:18" ht="11.25" customHeight="1" x14ac:dyDescent="0.25">
      <c r="A44" s="50" t="s">
        <v>205</v>
      </c>
      <c r="B44" s="51" t="s">
        <v>204</v>
      </c>
      <c r="C44" s="7">
        <v>266.00524485611794</v>
      </c>
      <c r="D44" s="7">
        <v>242.13930678076846</v>
      </c>
      <c r="E44" s="7">
        <v>277.09570732813773</v>
      </c>
      <c r="F44" s="7">
        <v>332.0043820941201</v>
      </c>
      <c r="G44" s="7">
        <v>367.21927740874264</v>
      </c>
      <c r="H44" s="7">
        <v>349.40769689991043</v>
      </c>
      <c r="I44" s="7">
        <v>385.91988375521078</v>
      </c>
      <c r="J44" s="7">
        <v>308.32271439518252</v>
      </c>
      <c r="K44" s="7">
        <v>323.52471616888954</v>
      </c>
      <c r="L44" s="7">
        <v>157.92653461179469</v>
      </c>
      <c r="M44" s="7">
        <v>237.96287278536767</v>
      </c>
      <c r="N44" s="7">
        <v>232.70407117659389</v>
      </c>
      <c r="O44" s="7">
        <v>123.72571276845613</v>
      </c>
      <c r="P44" s="7">
        <v>73.162170064913795</v>
      </c>
      <c r="Q44" s="7">
        <v>63.523845157422961</v>
      </c>
      <c r="R44" s="7">
        <v>119.98897191956095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323.80019623834056</v>
      </c>
      <c r="D52" s="5">
        <v>306.53715099485828</v>
      </c>
      <c r="E52" s="5">
        <v>326.54962547975305</v>
      </c>
      <c r="F52" s="5">
        <v>271.843076368997</v>
      </c>
      <c r="G52" s="5">
        <v>280.09934573361886</v>
      </c>
      <c r="H52" s="5">
        <v>275.85628722698897</v>
      </c>
      <c r="I52" s="5">
        <v>256.18253801543693</v>
      </c>
      <c r="J52" s="5">
        <v>250.73101314344083</v>
      </c>
      <c r="K52" s="5">
        <v>233.89794398857836</v>
      </c>
      <c r="L52" s="5">
        <v>162.25245869607394</v>
      </c>
      <c r="M52" s="5">
        <v>253.40505945497762</v>
      </c>
      <c r="N52" s="5">
        <v>240.84313391119545</v>
      </c>
      <c r="O52" s="5">
        <v>218.69107379318874</v>
      </c>
      <c r="P52" s="5">
        <v>235.61522103282888</v>
      </c>
      <c r="Q52" s="5">
        <v>224.03250401861348</v>
      </c>
      <c r="R52" s="5">
        <v>250.94202355680693</v>
      </c>
    </row>
    <row r="53" spans="1:18" ht="11.25" customHeight="1" x14ac:dyDescent="0.25">
      <c r="A53" s="48" t="s">
        <v>187</v>
      </c>
      <c r="B53" s="49" t="s">
        <v>186</v>
      </c>
      <c r="C53" s="4">
        <v>45.831622569842146</v>
      </c>
      <c r="D53" s="4">
        <v>52.214550994858286</v>
      </c>
      <c r="E53" s="4">
        <v>45.306225479753031</v>
      </c>
      <c r="F53" s="4">
        <v>36.663826368996986</v>
      </c>
      <c r="G53" s="4">
        <v>35.032855733618874</v>
      </c>
      <c r="H53" s="4">
        <v>34.406970326253138</v>
      </c>
      <c r="I53" s="4">
        <v>31.372858015436965</v>
      </c>
      <c r="J53" s="4">
        <v>36.427673143440849</v>
      </c>
      <c r="K53" s="4">
        <v>33.875153988578383</v>
      </c>
      <c r="L53" s="4">
        <v>28.340248696073957</v>
      </c>
      <c r="M53" s="4">
        <v>31.283103791156623</v>
      </c>
      <c r="N53" s="4">
        <v>34.265050686826179</v>
      </c>
      <c r="O53" s="4">
        <v>31.360746558626637</v>
      </c>
      <c r="P53" s="4">
        <v>43.013283395640286</v>
      </c>
      <c r="Q53" s="4">
        <v>51.340228216091383</v>
      </c>
      <c r="R53" s="4">
        <v>50.981679254149576</v>
      </c>
    </row>
    <row r="54" spans="1:18" ht="11.25" customHeight="1" x14ac:dyDescent="0.25">
      <c r="A54" s="48" t="s">
        <v>185</v>
      </c>
      <c r="B54" s="49" t="s">
        <v>184</v>
      </c>
      <c r="C54" s="4">
        <v>277.96857366849844</v>
      </c>
      <c r="D54" s="4">
        <v>254.32260000000002</v>
      </c>
      <c r="E54" s="4">
        <v>281.24340000000001</v>
      </c>
      <c r="F54" s="4">
        <v>235.17925000000002</v>
      </c>
      <c r="G54" s="4">
        <v>245.06648999999999</v>
      </c>
      <c r="H54" s="4">
        <v>241.44931690073582</v>
      </c>
      <c r="I54" s="4">
        <v>224.80967999999999</v>
      </c>
      <c r="J54" s="4">
        <v>214.30333999999999</v>
      </c>
      <c r="K54" s="4">
        <v>200.02278999999999</v>
      </c>
      <c r="L54" s="4">
        <v>133.91220999999999</v>
      </c>
      <c r="M54" s="4">
        <v>222.12195566382098</v>
      </c>
      <c r="N54" s="4">
        <v>206.57808322436927</v>
      </c>
      <c r="O54" s="4">
        <v>187.33032723456211</v>
      </c>
      <c r="P54" s="4">
        <v>192.6019376371886</v>
      </c>
      <c r="Q54" s="4">
        <v>172.69227580252209</v>
      </c>
      <c r="R54" s="4">
        <v>199.96034430265735</v>
      </c>
    </row>
    <row r="55" spans="1:18" ht="11.25" customHeight="1" x14ac:dyDescent="0.25">
      <c r="A55" s="50" t="s">
        <v>183</v>
      </c>
      <c r="B55" s="51" t="s">
        <v>182</v>
      </c>
      <c r="C55" s="7">
        <v>82.329899740916147</v>
      </c>
      <c r="D55" s="7">
        <v>82.642960000000002</v>
      </c>
      <c r="E55" s="7">
        <v>89.704129999999992</v>
      </c>
      <c r="F55" s="7">
        <v>78.779250000000005</v>
      </c>
      <c r="G55" s="7">
        <v>79.225259999999992</v>
      </c>
      <c r="H55" s="7">
        <v>76.812840355402699</v>
      </c>
      <c r="I55" s="7">
        <v>76.80968</v>
      </c>
      <c r="J55" s="7">
        <v>67.90334</v>
      </c>
      <c r="K55" s="7">
        <v>64.993480000000005</v>
      </c>
      <c r="L55" s="7">
        <v>52.125990000000002</v>
      </c>
      <c r="M55" s="7">
        <v>85.358795254916771</v>
      </c>
      <c r="N55" s="7">
        <v>74.735148285991812</v>
      </c>
      <c r="O55" s="7">
        <v>70.701875911355899</v>
      </c>
      <c r="P55" s="7">
        <v>66.133035372929214</v>
      </c>
      <c r="Q55" s="7">
        <v>63.515952925093522</v>
      </c>
      <c r="R55" s="7">
        <v>72.273959877525328</v>
      </c>
    </row>
    <row r="56" spans="1:18" ht="11.25" customHeight="1" x14ac:dyDescent="0.25">
      <c r="A56" s="50" t="s">
        <v>181</v>
      </c>
      <c r="B56" s="51" t="s">
        <v>180</v>
      </c>
      <c r="C56" s="7">
        <v>153.410719403841</v>
      </c>
      <c r="D56" s="7">
        <v>135.17964000000001</v>
      </c>
      <c r="E56" s="7">
        <v>153.6</v>
      </c>
      <c r="F56" s="7">
        <v>116.7</v>
      </c>
      <c r="G56" s="7">
        <v>124.2</v>
      </c>
      <c r="H56" s="7">
        <v>128.21247730964001</v>
      </c>
      <c r="I56" s="7">
        <v>111.6</v>
      </c>
      <c r="J56" s="7">
        <v>113.6</v>
      </c>
      <c r="K56" s="7">
        <v>108.3</v>
      </c>
      <c r="L56" s="7">
        <v>67.886219999999994</v>
      </c>
      <c r="M56" s="7">
        <v>106.549154485526</v>
      </c>
      <c r="N56" s="7">
        <v>103.73077290532113</v>
      </c>
      <c r="O56" s="7">
        <v>92.003439380911402</v>
      </c>
      <c r="P56" s="7">
        <v>91.645170535970394</v>
      </c>
      <c r="Q56" s="7">
        <v>67.020158593675234</v>
      </c>
      <c r="R56" s="7">
        <v>88.826788955765707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42.227954523741303</v>
      </c>
      <c r="D58" s="7">
        <v>36.5</v>
      </c>
      <c r="E58" s="7">
        <v>37.93927</v>
      </c>
      <c r="F58" s="7">
        <v>39.700000000000003</v>
      </c>
      <c r="G58" s="7">
        <v>41.64123</v>
      </c>
      <c r="H58" s="7">
        <v>36.423999235693103</v>
      </c>
      <c r="I58" s="7">
        <v>36.4</v>
      </c>
      <c r="J58" s="7">
        <v>32.799999999999997</v>
      </c>
      <c r="K58" s="7">
        <v>26.729310000000002</v>
      </c>
      <c r="L58" s="7">
        <v>13.9</v>
      </c>
      <c r="M58" s="7">
        <v>30.214005923378199</v>
      </c>
      <c r="N58" s="7">
        <v>28.112162033056336</v>
      </c>
      <c r="O58" s="7">
        <v>24.625011942294801</v>
      </c>
      <c r="P58" s="7">
        <v>34.823731728288976</v>
      </c>
      <c r="Q58" s="7">
        <v>42.15616428375332</v>
      </c>
      <c r="R58" s="7">
        <v>38.859595469366283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32.39229635196083</v>
      </c>
      <c r="K60" s="5">
        <v>29.152316182127311</v>
      </c>
      <c r="L60" s="5">
        <v>37.487005731867534</v>
      </c>
      <c r="M60" s="5">
        <v>39.34502099014005</v>
      </c>
      <c r="N60" s="5">
        <v>36.3858765938635</v>
      </c>
      <c r="O60" s="5">
        <v>39.531683450050672</v>
      </c>
      <c r="P60" s="5">
        <v>35.520515025380298</v>
      </c>
      <c r="Q60" s="5">
        <v>84.940228225313788</v>
      </c>
      <c r="R60" s="5">
        <v>92.947424014756891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2.1566534601621497E-2</v>
      </c>
      <c r="I61" s="5">
        <v>0</v>
      </c>
      <c r="J61" s="5">
        <v>0</v>
      </c>
      <c r="K61" s="5">
        <v>0</v>
      </c>
      <c r="L61" s="5">
        <v>0</v>
      </c>
      <c r="M61" s="5">
        <v>2.1476687069479205E-2</v>
      </c>
      <c r="N61" s="5">
        <v>2.1390827064512008E-2</v>
      </c>
      <c r="O61" s="5">
        <v>2.0675514059047374E-2</v>
      </c>
      <c r="P61" s="5">
        <v>2.0881793717110009E-2</v>
      </c>
      <c r="Q61" s="5">
        <v>2.2399718778814554E-2</v>
      </c>
      <c r="R61" s="5">
        <v>2.1148490862222768E-2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2.1566534601621497E-2</v>
      </c>
      <c r="I68" s="4">
        <v>0</v>
      </c>
      <c r="J68" s="4">
        <v>0</v>
      </c>
      <c r="K68" s="4">
        <v>0</v>
      </c>
      <c r="L68" s="4">
        <v>0</v>
      </c>
      <c r="M68" s="4">
        <v>2.1476687069479205E-2</v>
      </c>
      <c r="N68" s="4">
        <v>2.1390827064512008E-2</v>
      </c>
      <c r="O68" s="4">
        <v>2.0675514059047374E-2</v>
      </c>
      <c r="P68" s="4">
        <v>2.0881793717110009E-2</v>
      </c>
      <c r="Q68" s="4">
        <v>2.2399718778814554E-2</v>
      </c>
      <c r="R68" s="4">
        <v>2.1148490862222768E-2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2.1566534601621497E-2</v>
      </c>
      <c r="I69" s="7">
        <v>0</v>
      </c>
      <c r="J69" s="7">
        <v>0</v>
      </c>
      <c r="K69" s="7">
        <v>0</v>
      </c>
      <c r="L69" s="7">
        <v>0</v>
      </c>
      <c r="M69" s="7">
        <v>2.1476687069479205E-2</v>
      </c>
      <c r="N69" s="7">
        <v>2.1390827064512008E-2</v>
      </c>
      <c r="O69" s="7">
        <v>2.0675514059047374E-2</v>
      </c>
      <c r="P69" s="7">
        <v>2.0881793717110009E-2</v>
      </c>
      <c r="Q69" s="7">
        <v>2.2399718778814554E-2</v>
      </c>
      <c r="R69" s="7">
        <v>2.1148490862222768E-2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169.54814950279012</v>
      </c>
      <c r="D79" s="5">
        <v>192.53974972753977</v>
      </c>
      <c r="E79" s="5">
        <v>188.06987126234475</v>
      </c>
      <c r="F79" s="5">
        <v>178.16396017672983</v>
      </c>
      <c r="G79" s="5">
        <v>180.5250668040062</v>
      </c>
      <c r="H79" s="5">
        <v>187.54799841076937</v>
      </c>
      <c r="I79" s="5">
        <v>191.74480110418151</v>
      </c>
      <c r="J79" s="5">
        <v>192.54484264232286</v>
      </c>
      <c r="K79" s="5">
        <v>184.40764600584961</v>
      </c>
      <c r="L79" s="5">
        <v>156.73840722908432</v>
      </c>
      <c r="M79" s="5">
        <v>177.39662949818458</v>
      </c>
      <c r="N79" s="5">
        <v>192.5167257875639</v>
      </c>
      <c r="O79" s="5">
        <v>164.02510762687467</v>
      </c>
      <c r="P79" s="5">
        <v>216.67466118559398</v>
      </c>
      <c r="Q79" s="5">
        <v>233.16817620410973</v>
      </c>
      <c r="R79" s="5">
        <v>249.9163988535596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4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418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102.74913462478801</v>
      </c>
      <c r="D2" s="45">
        <v>91.887115448222801</v>
      </c>
      <c r="E2" s="45">
        <v>98.358461708319425</v>
      </c>
      <c r="F2" s="45">
        <v>137.73347882875586</v>
      </c>
      <c r="G2" s="45">
        <v>155.82327549362915</v>
      </c>
      <c r="H2" s="45">
        <v>149.39860479858936</v>
      </c>
      <c r="I2" s="45">
        <v>164.58364280182738</v>
      </c>
      <c r="J2" s="45">
        <v>139.6596164021534</v>
      </c>
      <c r="K2" s="45">
        <v>132.73328262327931</v>
      </c>
      <c r="L2" s="45">
        <v>93.958515267462815</v>
      </c>
      <c r="M2" s="45">
        <v>141.06147423449971</v>
      </c>
      <c r="N2" s="45">
        <v>143.23653505244241</v>
      </c>
      <c r="O2" s="45">
        <v>163.64866136351861</v>
      </c>
      <c r="P2" s="45">
        <v>144.64921715054825</v>
      </c>
      <c r="Q2" s="45">
        <v>133.46871149583785</v>
      </c>
      <c r="R2" s="45">
        <v>146.7267995414503</v>
      </c>
    </row>
    <row r="3" spans="1:18" ht="11.25" customHeight="1" x14ac:dyDescent="0.25">
      <c r="A3" s="46" t="s">
        <v>286</v>
      </c>
      <c r="B3" s="47" t="s">
        <v>285</v>
      </c>
      <c r="C3" s="5">
        <v>3.0834712653831753E-2</v>
      </c>
      <c r="D3" s="5">
        <v>2.6064398833312463E-2</v>
      </c>
      <c r="E3" s="5">
        <v>2.8426193319505133E-2</v>
      </c>
      <c r="F3" s="5">
        <v>3.7460949185313286E-2</v>
      </c>
      <c r="G3" s="5">
        <v>4.1003600193387779E-2</v>
      </c>
      <c r="H3" s="5">
        <v>3.621201952550912E-2</v>
      </c>
      <c r="I3" s="5">
        <v>3.8307811459390995E-2</v>
      </c>
      <c r="J3" s="5">
        <v>1.5320329211353512E-2</v>
      </c>
      <c r="K3" s="5">
        <v>0</v>
      </c>
      <c r="L3" s="5">
        <v>3.5680192634540697E-3</v>
      </c>
      <c r="M3" s="5">
        <v>1.9047959936036252E-2</v>
      </c>
      <c r="N3" s="5">
        <v>1.1730337316296358E-2</v>
      </c>
      <c r="O3" s="5">
        <v>6.1181513529980691E-2</v>
      </c>
      <c r="P3" s="5">
        <v>0.17165720437780863</v>
      </c>
      <c r="Q3" s="5">
        <v>5.8537386091828125E-3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3.0834712653831753E-2</v>
      </c>
      <c r="D4" s="4">
        <v>2.6064398833312463E-2</v>
      </c>
      <c r="E4" s="4">
        <v>2.8426193319505133E-2</v>
      </c>
      <c r="F4" s="4">
        <v>3.7460949185313286E-2</v>
      </c>
      <c r="G4" s="4">
        <v>4.1003600193387779E-2</v>
      </c>
      <c r="H4" s="4">
        <v>3.621201952550912E-2</v>
      </c>
      <c r="I4" s="4">
        <v>3.8307811459390995E-2</v>
      </c>
      <c r="J4" s="4">
        <v>1.5320329211353512E-2</v>
      </c>
      <c r="K4" s="4">
        <v>0</v>
      </c>
      <c r="L4" s="4">
        <v>3.5680192634540697E-3</v>
      </c>
      <c r="M4" s="4">
        <v>1.9047959936036252E-2</v>
      </c>
      <c r="N4" s="4">
        <v>1.1730337316296358E-2</v>
      </c>
      <c r="O4" s="4">
        <v>6.1181513529980691E-2</v>
      </c>
      <c r="P4" s="4">
        <v>0.17165720437780863</v>
      </c>
      <c r="Q4" s="4">
        <v>5.8537386091828125E-3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3.0834712653831753E-2</v>
      </c>
      <c r="D14" s="7">
        <v>2.6064398833312463E-2</v>
      </c>
      <c r="E14" s="7">
        <v>2.8426193319505133E-2</v>
      </c>
      <c r="F14" s="7">
        <v>3.7460949185313286E-2</v>
      </c>
      <c r="G14" s="7">
        <v>4.1003600193387779E-2</v>
      </c>
      <c r="H14" s="7">
        <v>3.621201952550912E-2</v>
      </c>
      <c r="I14" s="7">
        <v>3.8307811459390995E-2</v>
      </c>
      <c r="J14" s="7">
        <v>1.5320329211353512E-2</v>
      </c>
      <c r="K14" s="7">
        <v>0</v>
      </c>
      <c r="L14" s="7">
        <v>3.5680192634540697E-3</v>
      </c>
      <c r="M14" s="7">
        <v>1.9047959936036252E-2</v>
      </c>
      <c r="N14" s="7">
        <v>1.1730337316296358E-2</v>
      </c>
      <c r="O14" s="7">
        <v>6.1181513529980691E-2</v>
      </c>
      <c r="P14" s="7">
        <v>0.17165720437780863</v>
      </c>
      <c r="Q14" s="7">
        <v>5.8537386091828125E-3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11.132689473550766</v>
      </c>
      <c r="D21" s="5">
        <v>10.075241771787855</v>
      </c>
      <c r="E21" s="5">
        <v>10.805582257097399</v>
      </c>
      <c r="F21" s="5">
        <v>15.525534425298229</v>
      </c>
      <c r="G21" s="5">
        <v>17.548294431060327</v>
      </c>
      <c r="H21" s="5">
        <v>17.721752527121811</v>
      </c>
      <c r="I21" s="5">
        <v>19.733534109986962</v>
      </c>
      <c r="J21" s="5">
        <v>14.86279821066638</v>
      </c>
      <c r="K21" s="5">
        <v>14.744488799835189</v>
      </c>
      <c r="L21" s="5">
        <v>9.9894589052257192</v>
      </c>
      <c r="M21" s="5">
        <v>14.893518823824799</v>
      </c>
      <c r="N21" s="5">
        <v>14.909309457798452</v>
      </c>
      <c r="O21" s="5">
        <v>17.479804617064367</v>
      </c>
      <c r="P21" s="5">
        <v>15.662380181969368</v>
      </c>
      <c r="Q21" s="5">
        <v>14.657454171784828</v>
      </c>
      <c r="R21" s="5">
        <v>14.886790686232457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11.132689473550766</v>
      </c>
      <c r="D30" s="4">
        <v>10.075241771787855</v>
      </c>
      <c r="E30" s="4">
        <v>10.805582257097399</v>
      </c>
      <c r="F30" s="4">
        <v>15.525534425298229</v>
      </c>
      <c r="G30" s="4">
        <v>17.548294431060327</v>
      </c>
      <c r="H30" s="4">
        <v>17.721752527121811</v>
      </c>
      <c r="I30" s="4">
        <v>19.733534109986962</v>
      </c>
      <c r="J30" s="4">
        <v>14.86279821066638</v>
      </c>
      <c r="K30" s="4">
        <v>14.744488799835189</v>
      </c>
      <c r="L30" s="4">
        <v>9.9894589052257192</v>
      </c>
      <c r="M30" s="4">
        <v>14.893518823824799</v>
      </c>
      <c r="N30" s="4">
        <v>14.909309457798452</v>
      </c>
      <c r="O30" s="4">
        <v>17.479804617064367</v>
      </c>
      <c r="P30" s="4">
        <v>15.662380181969368</v>
      </c>
      <c r="Q30" s="4">
        <v>14.657454171784828</v>
      </c>
      <c r="R30" s="4">
        <v>14.886790686232457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4.8127022125792962</v>
      </c>
      <c r="D34" s="7">
        <v>4.5816156687775447</v>
      </c>
      <c r="E34" s="7">
        <v>4.8759355814647023</v>
      </c>
      <c r="F34" s="7">
        <v>7.3147764005216231</v>
      </c>
      <c r="G34" s="7">
        <v>8.5420482088612033</v>
      </c>
      <c r="H34" s="7">
        <v>9.4400941364765032</v>
      </c>
      <c r="I34" s="7">
        <v>10.707827002848973</v>
      </c>
      <c r="J34" s="7">
        <v>7.7237918628395761</v>
      </c>
      <c r="K34" s="7">
        <v>8.1123734096318856</v>
      </c>
      <c r="L34" s="7">
        <v>5.7761014115952776</v>
      </c>
      <c r="M34" s="7">
        <v>7.7439460084199396</v>
      </c>
      <c r="N34" s="7">
        <v>7.8068558508548449</v>
      </c>
      <c r="O34" s="7">
        <v>10.195602689031844</v>
      </c>
      <c r="P34" s="7">
        <v>9.3541728637503923</v>
      </c>
      <c r="Q34" s="7">
        <v>9.3398157993583908</v>
      </c>
      <c r="R34" s="7">
        <v>9.1236049989317252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0.40305985401608879</v>
      </c>
      <c r="D43" s="7">
        <v>0.30548288377877597</v>
      </c>
      <c r="E43" s="7">
        <v>0.32148400377049402</v>
      </c>
      <c r="F43" s="7">
        <v>0.51530011889682914</v>
      </c>
      <c r="G43" s="7">
        <v>0.30791363094179669</v>
      </c>
      <c r="H43" s="7">
        <v>0.37280034449867383</v>
      </c>
      <c r="I43" s="7">
        <v>0.40519086234873392</v>
      </c>
      <c r="J43" s="7">
        <v>0.34307074300926077</v>
      </c>
      <c r="K43" s="7">
        <v>0.40373155909282588</v>
      </c>
      <c r="L43" s="7">
        <v>0.22364210542505925</v>
      </c>
      <c r="M43" s="7">
        <v>0.67149692769961433</v>
      </c>
      <c r="N43" s="7">
        <v>0.2836315921642778</v>
      </c>
      <c r="O43" s="7">
        <v>0.45828839577355662</v>
      </c>
      <c r="P43" s="7">
        <v>0.33084505231381822</v>
      </c>
      <c r="Q43" s="7">
        <v>0.33086563602245223</v>
      </c>
      <c r="R43" s="7">
        <v>0.31631353765012937</v>
      </c>
    </row>
    <row r="44" spans="1:18" ht="11.25" customHeight="1" x14ac:dyDescent="0.25">
      <c r="A44" s="50" t="s">
        <v>205</v>
      </c>
      <c r="B44" s="51" t="s">
        <v>204</v>
      </c>
      <c r="C44" s="7">
        <v>5.9169274069553808</v>
      </c>
      <c r="D44" s="7">
        <v>5.1881432192315344</v>
      </c>
      <c r="E44" s="7">
        <v>5.6081626718622033</v>
      </c>
      <c r="F44" s="7">
        <v>7.6954579058797776</v>
      </c>
      <c r="G44" s="7">
        <v>8.6983325912573264</v>
      </c>
      <c r="H44" s="7">
        <v>7.9088580461466336</v>
      </c>
      <c r="I44" s="7">
        <v>8.6205162447892576</v>
      </c>
      <c r="J44" s="7">
        <v>6.7959356048175437</v>
      </c>
      <c r="K44" s="7">
        <v>6.2283838311104773</v>
      </c>
      <c r="L44" s="7">
        <v>3.9897153882053829</v>
      </c>
      <c r="M44" s="7">
        <v>6.4780758877052449</v>
      </c>
      <c r="N44" s="7">
        <v>6.8188220147793288</v>
      </c>
      <c r="O44" s="7">
        <v>6.8259135322589657</v>
      </c>
      <c r="P44" s="7">
        <v>5.9773622659051568</v>
      </c>
      <c r="Q44" s="7">
        <v>4.9867727364039851</v>
      </c>
      <c r="R44" s="7">
        <v>5.4468721496506021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17.797724209021318</v>
      </c>
      <c r="D52" s="5">
        <v>13.905919005141783</v>
      </c>
      <c r="E52" s="5">
        <v>15.592794520246805</v>
      </c>
      <c r="F52" s="5">
        <v>22.523693631002963</v>
      </c>
      <c r="G52" s="5">
        <v>25.563924266381321</v>
      </c>
      <c r="H52" s="5">
        <v>22.7045313165005</v>
      </c>
      <c r="I52" s="5">
        <v>24.452301984563018</v>
      </c>
      <c r="J52" s="5">
        <v>17.687926856559123</v>
      </c>
      <c r="K52" s="5">
        <v>17.048486011421708</v>
      </c>
      <c r="L52" s="5">
        <v>9.3030513039261109</v>
      </c>
      <c r="M52" s="5">
        <v>17.440431160963339</v>
      </c>
      <c r="N52" s="5">
        <v>15.892716262227715</v>
      </c>
      <c r="O52" s="5">
        <v>16.031357088663945</v>
      </c>
      <c r="P52" s="5">
        <v>4.8792086296485024</v>
      </c>
      <c r="Q52" s="5">
        <v>0.77115947531846274</v>
      </c>
      <c r="R52" s="5">
        <v>0.9437976347820225</v>
      </c>
    </row>
    <row r="53" spans="1:18" ht="11.25" customHeight="1" x14ac:dyDescent="0.25">
      <c r="A53" s="48" t="s">
        <v>187</v>
      </c>
      <c r="B53" s="49" t="s">
        <v>186</v>
      </c>
      <c r="C53" s="4">
        <v>17.797724209021318</v>
      </c>
      <c r="D53" s="4">
        <v>13.905919005141783</v>
      </c>
      <c r="E53" s="4">
        <v>15.592794520246805</v>
      </c>
      <c r="F53" s="4">
        <v>22.523693631002963</v>
      </c>
      <c r="G53" s="4">
        <v>25.563924266381321</v>
      </c>
      <c r="H53" s="4">
        <v>22.7045313165005</v>
      </c>
      <c r="I53" s="4">
        <v>24.452301984563018</v>
      </c>
      <c r="J53" s="4">
        <v>17.687926856559123</v>
      </c>
      <c r="K53" s="4">
        <v>17.048486011421708</v>
      </c>
      <c r="L53" s="4">
        <v>9.3030513039261109</v>
      </c>
      <c r="M53" s="4">
        <v>17.440431160963339</v>
      </c>
      <c r="N53" s="4">
        <v>15.892716262227715</v>
      </c>
      <c r="O53" s="4">
        <v>16.031357088663945</v>
      </c>
      <c r="P53" s="4">
        <v>4.8792086296485024</v>
      </c>
      <c r="Q53" s="4">
        <v>0.77115947531846274</v>
      </c>
      <c r="R53" s="4">
        <v>0.9437976347820225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3.4119436480388785</v>
      </c>
      <c r="K60" s="5">
        <v>2.9472738178727234</v>
      </c>
      <c r="L60" s="5">
        <v>3.5053142681325298</v>
      </c>
      <c r="M60" s="5">
        <v>4.4111046397081068</v>
      </c>
      <c r="N60" s="5">
        <v>4.2426755204412387</v>
      </c>
      <c r="O60" s="5">
        <v>6.1370504196931748</v>
      </c>
      <c r="P60" s="5">
        <v>5.1068355735135285</v>
      </c>
      <c r="Q60" s="5">
        <v>5.6321612701674866</v>
      </c>
      <c r="R60" s="5">
        <v>12.026943635917931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2.3180550612630392E-3</v>
      </c>
      <c r="I61" s="5">
        <v>0</v>
      </c>
      <c r="J61" s="5">
        <v>0</v>
      </c>
      <c r="K61" s="5">
        <v>0</v>
      </c>
      <c r="L61" s="5">
        <v>0</v>
      </c>
      <c r="M61" s="5">
        <v>2.4078247156477557E-3</v>
      </c>
      <c r="N61" s="5">
        <v>2.4942188245618002E-3</v>
      </c>
      <c r="O61" s="5">
        <v>3.2097462379454093E-3</v>
      </c>
      <c r="P61" s="5">
        <v>3.0022055400129137E-3</v>
      </c>
      <c r="Q61" s="5">
        <v>1.4852659476500552E-3</v>
      </c>
      <c r="R61" s="5">
        <v>2.7365116384967976E-3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2.3180550612630392E-3</v>
      </c>
      <c r="I68" s="4">
        <v>0</v>
      </c>
      <c r="J68" s="4">
        <v>0</v>
      </c>
      <c r="K68" s="4">
        <v>0</v>
      </c>
      <c r="L68" s="4">
        <v>0</v>
      </c>
      <c r="M68" s="4">
        <v>2.4078247156477557E-3</v>
      </c>
      <c r="N68" s="4">
        <v>2.4942188245618002E-3</v>
      </c>
      <c r="O68" s="4">
        <v>3.2097462379454093E-3</v>
      </c>
      <c r="P68" s="4">
        <v>3.0022055400129137E-3</v>
      </c>
      <c r="Q68" s="4">
        <v>1.4852659476500552E-3</v>
      </c>
      <c r="R68" s="4">
        <v>2.7365116384967976E-3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2.3180550612630392E-3</v>
      </c>
      <c r="I69" s="7">
        <v>0</v>
      </c>
      <c r="J69" s="7">
        <v>0</v>
      </c>
      <c r="K69" s="7">
        <v>0</v>
      </c>
      <c r="L69" s="7">
        <v>0</v>
      </c>
      <c r="M69" s="7">
        <v>2.4078247156477557E-3</v>
      </c>
      <c r="N69" s="7">
        <v>2.4942188245618002E-3</v>
      </c>
      <c r="O69" s="7">
        <v>3.2097462379454093E-3</v>
      </c>
      <c r="P69" s="7">
        <v>3.0022055400129137E-3</v>
      </c>
      <c r="Q69" s="7">
        <v>1.4852659476500552E-3</v>
      </c>
      <c r="R69" s="7">
        <v>2.7365116384967976E-3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73.787886229562105</v>
      </c>
      <c r="D79" s="5">
        <v>67.879890272459846</v>
      </c>
      <c r="E79" s="5">
        <v>71.93165873765571</v>
      </c>
      <c r="F79" s="5">
        <v>99.646789823269359</v>
      </c>
      <c r="G79" s="5">
        <v>112.67005319599411</v>
      </c>
      <c r="H79" s="5">
        <v>108.93379088038029</v>
      </c>
      <c r="I79" s="5">
        <v>120.35949889581801</v>
      </c>
      <c r="J79" s="5">
        <v>103.68162735767766</v>
      </c>
      <c r="K79" s="5">
        <v>97.99303399414967</v>
      </c>
      <c r="L79" s="5">
        <v>71.157122770915009</v>
      </c>
      <c r="M79" s="5">
        <v>104.2949638253518</v>
      </c>
      <c r="N79" s="5">
        <v>108.17760925583414</v>
      </c>
      <c r="O79" s="5">
        <v>123.93605797832919</v>
      </c>
      <c r="P79" s="5">
        <v>118.82613335549902</v>
      </c>
      <c r="Q79" s="5">
        <v>112.40059757401025</v>
      </c>
      <c r="R79" s="5">
        <v>118.86653107287941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6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420</v>
      </c>
      <c r="B1" s="42" t="s">
        <v>419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180.7594507177472</v>
      </c>
      <c r="D2" s="45">
        <v>168.09752</v>
      </c>
      <c r="E2" s="45">
        <v>166.79807000000002</v>
      </c>
      <c r="F2" s="45">
        <v>190.01053999999999</v>
      </c>
      <c r="G2" s="45">
        <v>200.90029999999999</v>
      </c>
      <c r="H2" s="45">
        <v>183.31563254986455</v>
      </c>
      <c r="I2" s="45">
        <v>210.81018</v>
      </c>
      <c r="J2" s="45">
        <v>277.30074999999999</v>
      </c>
      <c r="K2" s="45">
        <v>253.09947</v>
      </c>
      <c r="L2" s="45">
        <v>224.489</v>
      </c>
      <c r="M2" s="45">
        <v>262.05996794701957</v>
      </c>
      <c r="N2" s="45">
        <v>244.77119606961494</v>
      </c>
      <c r="O2" s="45">
        <v>251.21916218395631</v>
      </c>
      <c r="P2" s="45">
        <v>248.52274781544997</v>
      </c>
      <c r="Q2" s="45">
        <v>246.32180581917521</v>
      </c>
      <c r="R2" s="45">
        <v>249.63987907460699</v>
      </c>
    </row>
    <row r="3" spans="1:18" ht="11.25" customHeight="1" x14ac:dyDescent="0.25">
      <c r="A3" s="46" t="s">
        <v>286</v>
      </c>
      <c r="B3" s="47" t="s">
        <v>285</v>
      </c>
      <c r="C3" s="5">
        <v>6.8061543100613724</v>
      </c>
      <c r="D3" s="5">
        <v>6.7989499999999996</v>
      </c>
      <c r="E3" s="5">
        <v>6.1038100000000002</v>
      </c>
      <c r="F3" s="5">
        <v>7.5038900000000002</v>
      </c>
      <c r="G3" s="5">
        <v>7.50223</v>
      </c>
      <c r="H3" s="5">
        <v>6.1155608782531177</v>
      </c>
      <c r="I3" s="5">
        <v>6.10006</v>
      </c>
      <c r="J3" s="5">
        <v>6.1002000000000001</v>
      </c>
      <c r="K3" s="5">
        <v>6.8000499999999997</v>
      </c>
      <c r="L3" s="5">
        <v>4.8</v>
      </c>
      <c r="M3" s="5">
        <v>6.114975680878123</v>
      </c>
      <c r="N3" s="5">
        <v>6.1148239691899642</v>
      </c>
      <c r="O3" s="5">
        <v>5.445792655823098</v>
      </c>
      <c r="P3" s="5">
        <v>6.1150278024733273</v>
      </c>
      <c r="Q3" s="5">
        <v>5.445955493496049</v>
      </c>
      <c r="R3" s="5">
        <v>5.4458635853855757</v>
      </c>
    </row>
    <row r="4" spans="1:18" ht="11.25" customHeight="1" x14ac:dyDescent="0.25">
      <c r="A4" s="48" t="s">
        <v>284</v>
      </c>
      <c r="B4" s="49" t="s">
        <v>283</v>
      </c>
      <c r="C4" s="4">
        <v>6.8061543100613724</v>
      </c>
      <c r="D4" s="4">
        <v>6.7989499999999996</v>
      </c>
      <c r="E4" s="4">
        <v>6.1038100000000002</v>
      </c>
      <c r="F4" s="4">
        <v>7.5038900000000002</v>
      </c>
      <c r="G4" s="4">
        <v>7.50223</v>
      </c>
      <c r="H4" s="4">
        <v>6.1155608782531177</v>
      </c>
      <c r="I4" s="4">
        <v>6.10006</v>
      </c>
      <c r="J4" s="4">
        <v>6.1002000000000001</v>
      </c>
      <c r="K4" s="4">
        <v>6.8000499999999997</v>
      </c>
      <c r="L4" s="4">
        <v>4.8</v>
      </c>
      <c r="M4" s="4">
        <v>6.114975680878123</v>
      </c>
      <c r="N4" s="4">
        <v>6.1148239691899642</v>
      </c>
      <c r="O4" s="4">
        <v>5.445792655823098</v>
      </c>
      <c r="P4" s="4">
        <v>6.1150278024733273</v>
      </c>
      <c r="Q4" s="4">
        <v>5.445955493496049</v>
      </c>
      <c r="R4" s="4">
        <v>5.4458635853855757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6.8061543100613724</v>
      </c>
      <c r="D11" s="7">
        <v>6.7989499999999996</v>
      </c>
      <c r="E11" s="7">
        <v>6.1038100000000002</v>
      </c>
      <c r="F11" s="7">
        <v>7.5038900000000002</v>
      </c>
      <c r="G11" s="7">
        <v>7.50223</v>
      </c>
      <c r="H11" s="7">
        <v>6.1155608782531177</v>
      </c>
      <c r="I11" s="7">
        <v>6.10006</v>
      </c>
      <c r="J11" s="7">
        <v>6.1002000000000001</v>
      </c>
      <c r="K11" s="7">
        <v>6.8000499999999997</v>
      </c>
      <c r="L11" s="7">
        <v>4.8</v>
      </c>
      <c r="M11" s="7">
        <v>6.114975680878123</v>
      </c>
      <c r="N11" s="7">
        <v>6.1148239691899642</v>
      </c>
      <c r="O11" s="7">
        <v>5.445792655823098</v>
      </c>
      <c r="P11" s="7">
        <v>6.1150278024733273</v>
      </c>
      <c r="Q11" s="7">
        <v>5.445955493496049</v>
      </c>
      <c r="R11" s="7">
        <v>5.4458635853855757</v>
      </c>
    </row>
    <row r="12" spans="1:18" ht="11.25" customHeight="1" x14ac:dyDescent="0.25">
      <c r="A12" s="52" t="s">
        <v>268</v>
      </c>
      <c r="B12" s="53" t="s">
        <v>267</v>
      </c>
      <c r="C12" s="6">
        <v>6.8061543100613724</v>
      </c>
      <c r="D12" s="6">
        <v>6.7989499999999996</v>
      </c>
      <c r="E12" s="6">
        <v>6.1038100000000002</v>
      </c>
      <c r="F12" s="6">
        <v>7.5038900000000002</v>
      </c>
      <c r="G12" s="6">
        <v>7.50223</v>
      </c>
      <c r="H12" s="6">
        <v>6.1155608782531177</v>
      </c>
      <c r="I12" s="6">
        <v>6.10006</v>
      </c>
      <c r="J12" s="6">
        <v>6.1002000000000001</v>
      </c>
      <c r="K12" s="6">
        <v>6.8000499999999997</v>
      </c>
      <c r="L12" s="6">
        <v>4.8</v>
      </c>
      <c r="M12" s="6">
        <v>6.114975680878123</v>
      </c>
      <c r="N12" s="6">
        <v>6.1148239691899642</v>
      </c>
      <c r="O12" s="6">
        <v>5.445792655823098</v>
      </c>
      <c r="P12" s="6">
        <v>6.1150278024733273</v>
      </c>
      <c r="Q12" s="6">
        <v>5.445955493496049</v>
      </c>
      <c r="R12" s="6">
        <v>5.4458635853855757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22.494762666025494</v>
      </c>
      <c r="D21" s="5">
        <v>29.1982</v>
      </c>
      <c r="E21" s="5">
        <v>18.00788</v>
      </c>
      <c r="F21" s="5">
        <v>20.114879999999999</v>
      </c>
      <c r="G21" s="5">
        <v>15.91268</v>
      </c>
      <c r="H21" s="5">
        <v>15.789560524037981</v>
      </c>
      <c r="I21" s="5">
        <v>32.107709999999997</v>
      </c>
      <c r="J21" s="5">
        <v>36.094270000000002</v>
      </c>
      <c r="K21" s="5">
        <v>35.199600000000004</v>
      </c>
      <c r="L21" s="5">
        <v>26.600300000000001</v>
      </c>
      <c r="M21" s="5">
        <v>32.578821367305451</v>
      </c>
      <c r="N21" s="5">
        <v>31.717144556461378</v>
      </c>
      <c r="O21" s="5">
        <v>31.837026321003361</v>
      </c>
      <c r="P21" s="5">
        <v>27.899046421996616</v>
      </c>
      <c r="Q21" s="5">
        <v>24.887646270279703</v>
      </c>
      <c r="R21" s="5">
        <v>31.670096545105203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22.494762666025494</v>
      </c>
      <c r="D30" s="4">
        <v>29.1982</v>
      </c>
      <c r="E30" s="4">
        <v>18.00788</v>
      </c>
      <c r="F30" s="4">
        <v>20.114879999999999</v>
      </c>
      <c r="G30" s="4">
        <v>15.91268</v>
      </c>
      <c r="H30" s="4">
        <v>15.789560524037981</v>
      </c>
      <c r="I30" s="4">
        <v>32.107709999999997</v>
      </c>
      <c r="J30" s="4">
        <v>36.094270000000002</v>
      </c>
      <c r="K30" s="4">
        <v>35.199600000000004</v>
      </c>
      <c r="L30" s="4">
        <v>26.600300000000001</v>
      </c>
      <c r="M30" s="4">
        <v>32.578821367305451</v>
      </c>
      <c r="N30" s="4">
        <v>31.717144556461378</v>
      </c>
      <c r="O30" s="4">
        <v>31.837026321003361</v>
      </c>
      <c r="P30" s="4">
        <v>27.899046421996616</v>
      </c>
      <c r="Q30" s="4">
        <v>24.887646270279703</v>
      </c>
      <c r="R30" s="4">
        <v>31.670096545105203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9.9332401897964768</v>
      </c>
      <c r="D34" s="7">
        <v>9.9336099999999998</v>
      </c>
      <c r="E34" s="7">
        <v>12.171099999999999</v>
      </c>
      <c r="F34" s="7">
        <v>13.21144</v>
      </c>
      <c r="G34" s="7">
        <v>11.009969999999999</v>
      </c>
      <c r="H34" s="7">
        <v>9.9221536759083513</v>
      </c>
      <c r="I34" s="7">
        <v>16.55668</v>
      </c>
      <c r="J34" s="7">
        <v>16.59552</v>
      </c>
      <c r="K34" s="7">
        <v>16.555330000000001</v>
      </c>
      <c r="L34" s="7">
        <v>9.9372100000000003</v>
      </c>
      <c r="M34" s="7">
        <v>11.034602374744788</v>
      </c>
      <c r="N34" s="7">
        <v>12.141554885461833</v>
      </c>
      <c r="O34" s="7">
        <v>12.13215867751933</v>
      </c>
      <c r="P34" s="7">
        <v>12.158666500143525</v>
      </c>
      <c r="Q34" s="7">
        <v>11.058247752216174</v>
      </c>
      <c r="R34" s="7">
        <v>18.79644971537687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2.0536624520475999</v>
      </c>
      <c r="D43" s="7">
        <v>2.00664</v>
      </c>
      <c r="E43" s="7">
        <v>2.0132099999999999</v>
      </c>
      <c r="F43" s="7">
        <v>3.1014400000000002</v>
      </c>
      <c r="G43" s="7">
        <v>2.0013000000000001</v>
      </c>
      <c r="H43" s="7">
        <v>2.0511149392928645</v>
      </c>
      <c r="I43" s="7">
        <v>4.08847</v>
      </c>
      <c r="J43" s="7">
        <v>6.0988899999999999</v>
      </c>
      <c r="K43" s="7">
        <v>7.1784800000000004</v>
      </c>
      <c r="L43" s="7">
        <v>6.1247800000000003</v>
      </c>
      <c r="M43" s="7">
        <v>8.1685172867837057</v>
      </c>
      <c r="N43" s="7">
        <v>7.1469152453287528</v>
      </c>
      <c r="O43" s="7">
        <v>9.1959832906732117</v>
      </c>
      <c r="P43" s="7">
        <v>6.1864183686905658</v>
      </c>
      <c r="Q43" s="7">
        <v>6.1865075914216936</v>
      </c>
      <c r="R43" s="7">
        <v>6.1864105006029062</v>
      </c>
    </row>
    <row r="44" spans="1:18" ht="11.25" customHeight="1" x14ac:dyDescent="0.25">
      <c r="A44" s="50" t="s">
        <v>205</v>
      </c>
      <c r="B44" s="51" t="s">
        <v>204</v>
      </c>
      <c r="C44" s="7">
        <v>10.507860024181417</v>
      </c>
      <c r="D44" s="7">
        <v>17.257950000000001</v>
      </c>
      <c r="E44" s="7">
        <v>3.8235700000000001</v>
      </c>
      <c r="F44" s="7">
        <v>3.802</v>
      </c>
      <c r="G44" s="7">
        <v>2.9014099999999998</v>
      </c>
      <c r="H44" s="7">
        <v>3.8162919088367655</v>
      </c>
      <c r="I44" s="7">
        <v>11.46256</v>
      </c>
      <c r="J44" s="7">
        <v>13.39986</v>
      </c>
      <c r="K44" s="7">
        <v>11.46579</v>
      </c>
      <c r="L44" s="7">
        <v>10.538309999999999</v>
      </c>
      <c r="M44" s="7">
        <v>13.375701705776958</v>
      </c>
      <c r="N44" s="7">
        <v>12.42867442567079</v>
      </c>
      <c r="O44" s="7">
        <v>10.508884352810821</v>
      </c>
      <c r="P44" s="7">
        <v>9.5539615531625248</v>
      </c>
      <c r="Q44" s="7">
        <v>7.6428909266418366</v>
      </c>
      <c r="R44" s="7">
        <v>6.687236329125426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4.7764282283431964E-2</v>
      </c>
      <c r="D52" s="5">
        <v>0</v>
      </c>
      <c r="E52" s="5">
        <v>0</v>
      </c>
      <c r="F52" s="5">
        <v>0</v>
      </c>
      <c r="G52" s="5">
        <v>0</v>
      </c>
      <c r="H52" s="5">
        <v>0.26278058651386149</v>
      </c>
      <c r="I52" s="5">
        <v>0.30003000000000002</v>
      </c>
      <c r="J52" s="5">
        <v>0.29994999999999999</v>
      </c>
      <c r="K52" s="5">
        <v>0.30002000000000001</v>
      </c>
      <c r="L52" s="5">
        <v>1.10063</v>
      </c>
      <c r="M52" s="5">
        <v>1.3375088026072182</v>
      </c>
      <c r="N52" s="5">
        <v>1.5524746033996082</v>
      </c>
      <c r="O52" s="5">
        <v>1.3375173720596951</v>
      </c>
      <c r="P52" s="5">
        <v>1.3136565983431214</v>
      </c>
      <c r="Q52" s="5">
        <v>1.265875726106902</v>
      </c>
      <c r="R52" s="5">
        <v>1.3136369163476527</v>
      </c>
    </row>
    <row r="53" spans="1:18" ht="11.25" customHeight="1" x14ac:dyDescent="0.25">
      <c r="A53" s="48" t="s">
        <v>187</v>
      </c>
      <c r="B53" s="49" t="s">
        <v>186</v>
      </c>
      <c r="C53" s="4">
        <v>4.7764282283431964E-2</v>
      </c>
      <c r="D53" s="4">
        <v>0</v>
      </c>
      <c r="E53" s="4">
        <v>0</v>
      </c>
      <c r="F53" s="4">
        <v>0</v>
      </c>
      <c r="G53" s="4">
        <v>0</v>
      </c>
      <c r="H53" s="4">
        <v>0.26278058651386149</v>
      </c>
      <c r="I53" s="4">
        <v>0.30003000000000002</v>
      </c>
      <c r="J53" s="4">
        <v>0.29994999999999999</v>
      </c>
      <c r="K53" s="4">
        <v>0.30002000000000001</v>
      </c>
      <c r="L53" s="4">
        <v>1.10063</v>
      </c>
      <c r="M53" s="4">
        <v>1.3375088026072182</v>
      </c>
      <c r="N53" s="4">
        <v>1.5524746033996082</v>
      </c>
      <c r="O53" s="4">
        <v>1.3375173720596951</v>
      </c>
      <c r="P53" s="4">
        <v>1.3136565983431214</v>
      </c>
      <c r="Q53" s="4">
        <v>1.265875726106902</v>
      </c>
      <c r="R53" s="4">
        <v>1.3136369163476527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60.60295</v>
      </c>
      <c r="K60" s="5">
        <v>46.699399999999997</v>
      </c>
      <c r="L60" s="5">
        <v>48.69088</v>
      </c>
      <c r="M60" s="5">
        <v>57.967312720328721</v>
      </c>
      <c r="N60" s="5">
        <v>52.426854988030179</v>
      </c>
      <c r="O60" s="5">
        <v>53.000462934195042</v>
      </c>
      <c r="P60" s="5">
        <v>48.701310439528122</v>
      </c>
      <c r="Q60" s="5">
        <v>50.492125163091401</v>
      </c>
      <c r="R60" s="5">
        <v>51.877126201522763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151.41076945937689</v>
      </c>
      <c r="D79" s="5">
        <v>132.10037</v>
      </c>
      <c r="E79" s="5">
        <v>142.68638000000001</v>
      </c>
      <c r="F79" s="5">
        <v>162.39177000000001</v>
      </c>
      <c r="G79" s="5">
        <v>177.48539</v>
      </c>
      <c r="H79" s="5">
        <v>161.14773056105957</v>
      </c>
      <c r="I79" s="5">
        <v>172.30238</v>
      </c>
      <c r="J79" s="5">
        <v>174.20338000000001</v>
      </c>
      <c r="K79" s="5">
        <v>164.10040000000001</v>
      </c>
      <c r="L79" s="5">
        <v>143.29719</v>
      </c>
      <c r="M79" s="5">
        <v>164.06134937590005</v>
      </c>
      <c r="N79" s="5">
        <v>152.95989795253382</v>
      </c>
      <c r="O79" s="5">
        <v>159.59836290087512</v>
      </c>
      <c r="P79" s="5">
        <v>164.49370655310878</v>
      </c>
      <c r="Q79" s="5">
        <v>164.23020316620114</v>
      </c>
      <c r="R79" s="5">
        <v>159.16596398365434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0.16719184259147823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0.16719184259147823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5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421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6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422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7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423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4.316244467687202</v>
      </c>
      <c r="D2" s="45">
        <v>2.9103259204949445</v>
      </c>
      <c r="E2" s="45">
        <v>2.6488390539054132</v>
      </c>
      <c r="F2" s="45">
        <v>3.049305630145378</v>
      </c>
      <c r="G2" s="45">
        <v>3.7967859447081707</v>
      </c>
      <c r="H2" s="45">
        <v>3.2350524778202638</v>
      </c>
      <c r="I2" s="45">
        <v>3.7425272306610187</v>
      </c>
      <c r="J2" s="45">
        <v>5.5938009832288458</v>
      </c>
      <c r="K2" s="45">
        <v>2.9507080571029425</v>
      </c>
      <c r="L2" s="45">
        <v>2.047799812870938</v>
      </c>
      <c r="M2" s="45">
        <v>2.6755384898755898</v>
      </c>
      <c r="N2" s="45">
        <v>2.3733017689317601</v>
      </c>
      <c r="O2" s="45">
        <v>2.4566484522347336</v>
      </c>
      <c r="P2" s="45">
        <v>2.5384999080077613</v>
      </c>
      <c r="Q2" s="45">
        <v>2.8809153217775298</v>
      </c>
      <c r="R2" s="45">
        <v>3.6619697660856056</v>
      </c>
    </row>
    <row r="3" spans="1:18" ht="11.25" customHeight="1" x14ac:dyDescent="0.25">
      <c r="A3" s="46" t="s">
        <v>286</v>
      </c>
      <c r="B3" s="47" t="s">
        <v>285</v>
      </c>
      <c r="C3" s="5">
        <v>0.22200289755137409</v>
      </c>
      <c r="D3" s="5">
        <v>0.10730038068327559</v>
      </c>
      <c r="E3" s="5">
        <v>0.10376072653906621</v>
      </c>
      <c r="F3" s="5">
        <v>0.11353612096223739</v>
      </c>
      <c r="G3" s="5">
        <v>0.36143139705618083</v>
      </c>
      <c r="H3" s="5">
        <v>0.20220850290474973</v>
      </c>
      <c r="I3" s="5">
        <v>0.10051127188818952</v>
      </c>
      <c r="J3" s="5">
        <v>3.7594947985634508E-2</v>
      </c>
      <c r="K3" s="5">
        <v>4.014053366985508E-2</v>
      </c>
      <c r="L3" s="5">
        <v>1.4677854276239145E-2</v>
      </c>
      <c r="M3" s="5">
        <v>1.7383936080020004E-2</v>
      </c>
      <c r="N3" s="5">
        <v>1.8962066128526356E-2</v>
      </c>
      <c r="O3" s="5">
        <v>2.1658698674136279E-2</v>
      </c>
      <c r="P3" s="5">
        <v>3.1603294323631792E-2</v>
      </c>
      <c r="Q3" s="5">
        <v>3.2251199614790803E-2</v>
      </c>
      <c r="R3" s="5">
        <v>4.0509527009490814E-2</v>
      </c>
    </row>
    <row r="4" spans="1:18" ht="11.25" customHeight="1" x14ac:dyDescent="0.25">
      <c r="A4" s="48" t="s">
        <v>284</v>
      </c>
      <c r="B4" s="49" t="s">
        <v>283</v>
      </c>
      <c r="C4" s="4">
        <v>0.22200289755137409</v>
      </c>
      <c r="D4" s="4">
        <v>0.10730038068327559</v>
      </c>
      <c r="E4" s="4">
        <v>0.10376072653906621</v>
      </c>
      <c r="F4" s="4">
        <v>0.11353612096223739</v>
      </c>
      <c r="G4" s="4">
        <v>0.36143139705618083</v>
      </c>
      <c r="H4" s="4">
        <v>0.20220850290474973</v>
      </c>
      <c r="I4" s="4">
        <v>0.10051127188818952</v>
      </c>
      <c r="J4" s="4">
        <v>3.7594947985634508E-2</v>
      </c>
      <c r="K4" s="4">
        <v>4.014053366985508E-2</v>
      </c>
      <c r="L4" s="4">
        <v>1.4677854276239145E-2</v>
      </c>
      <c r="M4" s="4">
        <v>1.7383936080020004E-2</v>
      </c>
      <c r="N4" s="4">
        <v>1.8962066128526356E-2</v>
      </c>
      <c r="O4" s="4">
        <v>2.1658698674136279E-2</v>
      </c>
      <c r="P4" s="4">
        <v>3.1603294323631792E-2</v>
      </c>
      <c r="Q4" s="4">
        <v>3.2251199614790803E-2</v>
      </c>
      <c r="R4" s="4">
        <v>4.0509527009490814E-2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0.22200289755137409</v>
      </c>
      <c r="D11" s="7">
        <v>0.10730038068327559</v>
      </c>
      <c r="E11" s="7">
        <v>0.10376072653906621</v>
      </c>
      <c r="F11" s="7">
        <v>0.11353612096223739</v>
      </c>
      <c r="G11" s="7">
        <v>0.36143139705618083</v>
      </c>
      <c r="H11" s="7">
        <v>0.20220850290474973</v>
      </c>
      <c r="I11" s="7">
        <v>0.10051127188818952</v>
      </c>
      <c r="J11" s="7">
        <v>3.7594947985634508E-2</v>
      </c>
      <c r="K11" s="7">
        <v>4.014053366985508E-2</v>
      </c>
      <c r="L11" s="7">
        <v>1.4677854276239145E-2</v>
      </c>
      <c r="M11" s="7">
        <v>1.7383936080020004E-2</v>
      </c>
      <c r="N11" s="7">
        <v>1.8962066128526356E-2</v>
      </c>
      <c r="O11" s="7">
        <v>2.1658698674136279E-2</v>
      </c>
      <c r="P11" s="7">
        <v>3.1603294323631792E-2</v>
      </c>
      <c r="Q11" s="7">
        <v>3.2251199614790803E-2</v>
      </c>
      <c r="R11" s="7">
        <v>4.0509527009490814E-2</v>
      </c>
    </row>
    <row r="12" spans="1:18" ht="11.25" customHeight="1" x14ac:dyDescent="0.25">
      <c r="A12" s="52" t="s">
        <v>268</v>
      </c>
      <c r="B12" s="53" t="s">
        <v>267</v>
      </c>
      <c r="C12" s="6">
        <v>0.22200289755137409</v>
      </c>
      <c r="D12" s="6">
        <v>0.10730038068327559</v>
      </c>
      <c r="E12" s="6">
        <v>0.10376072653906621</v>
      </c>
      <c r="F12" s="6">
        <v>0.11353612096223739</v>
      </c>
      <c r="G12" s="6">
        <v>0.36143139705618083</v>
      </c>
      <c r="H12" s="6">
        <v>0.20220850290474973</v>
      </c>
      <c r="I12" s="6">
        <v>0.10051127188818952</v>
      </c>
      <c r="J12" s="6">
        <v>3.7594947985634508E-2</v>
      </c>
      <c r="K12" s="6">
        <v>4.014053366985508E-2</v>
      </c>
      <c r="L12" s="6">
        <v>1.4677854276239145E-2</v>
      </c>
      <c r="M12" s="6">
        <v>1.7383936080020004E-2</v>
      </c>
      <c r="N12" s="6">
        <v>1.8962066128526356E-2</v>
      </c>
      <c r="O12" s="6">
        <v>2.1658698674136279E-2</v>
      </c>
      <c r="P12" s="6">
        <v>3.1603294323631792E-2</v>
      </c>
      <c r="Q12" s="6">
        <v>3.2251199614790803E-2</v>
      </c>
      <c r="R12" s="6">
        <v>4.0509527009490814E-2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0.70853576532642903</v>
      </c>
      <c r="D21" s="5">
        <v>0.47181027642466011</v>
      </c>
      <c r="E21" s="5">
        <v>0.3014684895055858</v>
      </c>
      <c r="F21" s="5">
        <v>0.30513783109621184</v>
      </c>
      <c r="G21" s="5">
        <v>0.45216132377116341</v>
      </c>
      <c r="H21" s="5">
        <v>0.36895717716499732</v>
      </c>
      <c r="I21" s="5">
        <v>0.54058527036379356</v>
      </c>
      <c r="J21" s="5">
        <v>0.84954207132083759</v>
      </c>
      <c r="K21" s="5">
        <v>0.50132489166807415</v>
      </c>
      <c r="L21" s="5">
        <v>0.29512829504819349</v>
      </c>
      <c r="M21" s="5">
        <v>0.39773737421691291</v>
      </c>
      <c r="N21" s="5">
        <v>0.3665597432233923</v>
      </c>
      <c r="O21" s="5">
        <v>0.41775191604633577</v>
      </c>
      <c r="P21" s="5">
        <v>0.35931243235133647</v>
      </c>
      <c r="Q21" s="5">
        <v>0.38239561070662281</v>
      </c>
      <c r="R21" s="5">
        <v>0.59975447759387268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0.70853576532642903</v>
      </c>
      <c r="D30" s="4">
        <v>0.47181027642466011</v>
      </c>
      <c r="E30" s="4">
        <v>0.3014684895055858</v>
      </c>
      <c r="F30" s="4">
        <v>0.30513783109621184</v>
      </c>
      <c r="G30" s="4">
        <v>0.45216132377116341</v>
      </c>
      <c r="H30" s="4">
        <v>0.36895717716499732</v>
      </c>
      <c r="I30" s="4">
        <v>0.54058527036379356</v>
      </c>
      <c r="J30" s="4">
        <v>0.84954207132083759</v>
      </c>
      <c r="K30" s="4">
        <v>0.50132489166807415</v>
      </c>
      <c r="L30" s="4">
        <v>0.29512829504819349</v>
      </c>
      <c r="M30" s="4">
        <v>0.39773737421691291</v>
      </c>
      <c r="N30" s="4">
        <v>0.3665597432233923</v>
      </c>
      <c r="O30" s="4">
        <v>0.41775191604633577</v>
      </c>
      <c r="P30" s="4">
        <v>0.35931243235133647</v>
      </c>
      <c r="Q30" s="4">
        <v>0.38239561070662281</v>
      </c>
      <c r="R30" s="4">
        <v>0.59975447759387268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0.21344474633488678</v>
      </c>
      <c r="D34" s="7">
        <v>0.17054836261933856</v>
      </c>
      <c r="E34" s="7">
        <v>0.20224709607284611</v>
      </c>
      <c r="F34" s="7">
        <v>0.20068669989685414</v>
      </c>
      <c r="G34" s="7">
        <v>0.18784309447826314</v>
      </c>
      <c r="H34" s="7">
        <v>0.17495378511107504</v>
      </c>
      <c r="I34" s="7">
        <v>0.28434946211413836</v>
      </c>
      <c r="J34" s="7">
        <v>0.39798221688979801</v>
      </c>
      <c r="K34" s="7">
        <v>0.2269576335049214</v>
      </c>
      <c r="L34" s="7">
        <v>0.10773659237461758</v>
      </c>
      <c r="M34" s="7">
        <v>0.13450112339638037</v>
      </c>
      <c r="N34" s="7">
        <v>0.14029903374141714</v>
      </c>
      <c r="O34" s="7">
        <v>0.1403964191735031</v>
      </c>
      <c r="P34" s="7">
        <v>0.14607655602613209</v>
      </c>
      <c r="Q34" s="7">
        <v>0.15208381585072706</v>
      </c>
      <c r="R34" s="7">
        <v>0.32405289940539139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0.14295574299158306</v>
      </c>
      <c r="D43" s="7">
        <v>2.1436583481914084E-2</v>
      </c>
      <c r="E43" s="7">
        <v>3.4223236351674367E-2</v>
      </c>
      <c r="F43" s="7">
        <v>4.6925723457716138E-2</v>
      </c>
      <c r="G43" s="7">
        <v>0.12070878262963868</v>
      </c>
      <c r="H43" s="7">
        <v>6.781927110477054E-2</v>
      </c>
      <c r="I43" s="7">
        <v>6.7366111116399854E-2</v>
      </c>
      <c r="J43" s="7">
        <v>0.36671527943033483</v>
      </c>
      <c r="K43" s="7">
        <v>0.20668497207018466</v>
      </c>
      <c r="L43" s="7">
        <v>0.15428387337181357</v>
      </c>
      <c r="M43" s="7">
        <v>0.22416940393355783</v>
      </c>
      <c r="N43" s="7">
        <v>0.18666346979379092</v>
      </c>
      <c r="O43" s="7">
        <v>0.23441507831389335</v>
      </c>
      <c r="P43" s="7">
        <v>0.16385970524726851</v>
      </c>
      <c r="Q43" s="7">
        <v>0.18505024227736694</v>
      </c>
      <c r="R43" s="7">
        <v>0.22595799272289435</v>
      </c>
    </row>
    <row r="44" spans="1:18" ht="11.25" customHeight="1" x14ac:dyDescent="0.25">
      <c r="A44" s="50" t="s">
        <v>205</v>
      </c>
      <c r="B44" s="51" t="s">
        <v>204</v>
      </c>
      <c r="C44" s="7">
        <v>0.35213527599995914</v>
      </c>
      <c r="D44" s="7">
        <v>0.27982533032340751</v>
      </c>
      <c r="E44" s="7">
        <v>6.499815708106535E-2</v>
      </c>
      <c r="F44" s="7">
        <v>5.7525407741641547E-2</v>
      </c>
      <c r="G44" s="7">
        <v>0.14360944666326159</v>
      </c>
      <c r="H44" s="7">
        <v>0.12618412094915171</v>
      </c>
      <c r="I44" s="7">
        <v>0.18886969713325533</v>
      </c>
      <c r="J44" s="7">
        <v>8.4844575000704733E-2</v>
      </c>
      <c r="K44" s="7">
        <v>6.7682286092968086E-2</v>
      </c>
      <c r="L44" s="7">
        <v>3.310782930176235E-2</v>
      </c>
      <c r="M44" s="7">
        <v>3.9066846886974725E-2</v>
      </c>
      <c r="N44" s="7">
        <v>3.9597239688184231E-2</v>
      </c>
      <c r="O44" s="7">
        <v>4.2940418558939319E-2</v>
      </c>
      <c r="P44" s="7">
        <v>4.9376171077935925E-2</v>
      </c>
      <c r="Q44" s="7">
        <v>4.5261552578528819E-2</v>
      </c>
      <c r="R44" s="7">
        <v>4.9743585465586861E-2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1.3788271068468894E-3</v>
      </c>
      <c r="D52" s="5">
        <v>0</v>
      </c>
      <c r="E52" s="5">
        <v>0</v>
      </c>
      <c r="F52" s="5">
        <v>0</v>
      </c>
      <c r="G52" s="5">
        <v>0</v>
      </c>
      <c r="H52" s="5">
        <v>8.6887319167000404E-3</v>
      </c>
      <c r="I52" s="5">
        <v>4.9436229979071527E-3</v>
      </c>
      <c r="J52" s="5">
        <v>1.4452538141721658E-2</v>
      </c>
      <c r="K52" s="5">
        <v>6.7085255249058869E-3</v>
      </c>
      <c r="L52" s="5">
        <v>2.66858578013533E-2</v>
      </c>
      <c r="M52" s="5">
        <v>3.5397431307354149E-2</v>
      </c>
      <c r="N52" s="5">
        <v>3.942913669343022E-2</v>
      </c>
      <c r="O52" s="5">
        <v>3.2945878696263212E-2</v>
      </c>
      <c r="P52" s="5">
        <v>3.3315900415268676E-2</v>
      </c>
      <c r="Q52" s="5">
        <v>3.6137063447464604E-2</v>
      </c>
      <c r="R52" s="5">
        <v>4.5781668854681219E-2</v>
      </c>
    </row>
    <row r="53" spans="1:18" ht="11.25" customHeight="1" x14ac:dyDescent="0.25">
      <c r="A53" s="48" t="s">
        <v>187</v>
      </c>
      <c r="B53" s="49" t="s">
        <v>186</v>
      </c>
      <c r="C53" s="4">
        <v>1.3788271068468894E-3</v>
      </c>
      <c r="D53" s="4">
        <v>0</v>
      </c>
      <c r="E53" s="4">
        <v>0</v>
      </c>
      <c r="F53" s="4">
        <v>0</v>
      </c>
      <c r="G53" s="4">
        <v>0</v>
      </c>
      <c r="H53" s="4">
        <v>8.6887319167000404E-3</v>
      </c>
      <c r="I53" s="4">
        <v>4.9436229979071527E-3</v>
      </c>
      <c r="J53" s="4">
        <v>1.4452538141721658E-2</v>
      </c>
      <c r="K53" s="4">
        <v>6.7085255249058869E-3</v>
      </c>
      <c r="L53" s="4">
        <v>2.66858578013533E-2</v>
      </c>
      <c r="M53" s="4">
        <v>3.5397431307354149E-2</v>
      </c>
      <c r="N53" s="4">
        <v>3.942913669343022E-2</v>
      </c>
      <c r="O53" s="4">
        <v>3.2945878696263212E-2</v>
      </c>
      <c r="P53" s="4">
        <v>3.3315900415268676E-2</v>
      </c>
      <c r="Q53" s="4">
        <v>3.6137063447464604E-2</v>
      </c>
      <c r="R53" s="4">
        <v>4.5781668854681219E-2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0.62163665336647034</v>
      </c>
      <c r="K60" s="5">
        <v>0.27566544923376002</v>
      </c>
      <c r="L60" s="5">
        <v>0.2246085362495133</v>
      </c>
      <c r="M60" s="5">
        <v>0.29944397539143919</v>
      </c>
      <c r="N60" s="5">
        <v>0.25713253070958342</v>
      </c>
      <c r="O60" s="5">
        <v>0.26217932777458908</v>
      </c>
      <c r="P60" s="5">
        <v>0.25169498773896737</v>
      </c>
      <c r="Q60" s="5">
        <v>0.29901669405022713</v>
      </c>
      <c r="R60" s="5">
        <v>0.38589248740547721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3.3843269777025524</v>
      </c>
      <c r="D79" s="5">
        <v>2.3312152633870089</v>
      </c>
      <c r="E79" s="5">
        <v>2.243609837860761</v>
      </c>
      <c r="F79" s="5">
        <v>2.6306316780869285</v>
      </c>
      <c r="G79" s="5">
        <v>2.9831932238808263</v>
      </c>
      <c r="H79" s="5">
        <v>2.6551980658338166</v>
      </c>
      <c r="I79" s="5">
        <v>3.0964870654111283</v>
      </c>
      <c r="J79" s="5">
        <v>4.0705747724141821</v>
      </c>
      <c r="K79" s="5">
        <v>2.1268686570063475</v>
      </c>
      <c r="L79" s="5">
        <v>1.4866992694956387</v>
      </c>
      <c r="M79" s="5">
        <v>1.9255757728798637</v>
      </c>
      <c r="N79" s="5">
        <v>1.6912182921768277</v>
      </c>
      <c r="O79" s="5">
        <v>1.7221126310434092</v>
      </c>
      <c r="P79" s="5">
        <v>1.8625732931785568</v>
      </c>
      <c r="Q79" s="5">
        <v>2.1311147539584243</v>
      </c>
      <c r="R79" s="5">
        <v>2.588787934249237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1.24367097284654E-3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1.24367097284654E-3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8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424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176.44320625005997</v>
      </c>
      <c r="D2" s="45">
        <v>165.18719407950505</v>
      </c>
      <c r="E2" s="45">
        <v>164.1492309460946</v>
      </c>
      <c r="F2" s="45">
        <v>186.96123436985462</v>
      </c>
      <c r="G2" s="45">
        <v>197.10351405529184</v>
      </c>
      <c r="H2" s="45">
        <v>180.08058007204426</v>
      </c>
      <c r="I2" s="45">
        <v>207.06765276933896</v>
      </c>
      <c r="J2" s="45">
        <v>271.7069490167712</v>
      </c>
      <c r="K2" s="45">
        <v>250.14876194289707</v>
      </c>
      <c r="L2" s="45">
        <v>222.44120018712908</v>
      </c>
      <c r="M2" s="45">
        <v>259.38442945714399</v>
      </c>
      <c r="N2" s="45">
        <v>242.39789430068319</v>
      </c>
      <c r="O2" s="45">
        <v>248.76251373172158</v>
      </c>
      <c r="P2" s="45">
        <v>245.98424790744218</v>
      </c>
      <c r="Q2" s="45">
        <v>243.44089049739765</v>
      </c>
      <c r="R2" s="45">
        <v>245.97790930852139</v>
      </c>
    </row>
    <row r="3" spans="1:18" ht="11.25" customHeight="1" x14ac:dyDescent="0.25">
      <c r="A3" s="46" t="s">
        <v>286</v>
      </c>
      <c r="B3" s="47" t="s">
        <v>285</v>
      </c>
      <c r="C3" s="5">
        <v>6.584151412509998</v>
      </c>
      <c r="D3" s="5">
        <v>6.6916496193167241</v>
      </c>
      <c r="E3" s="5">
        <v>6.0000492734609336</v>
      </c>
      <c r="F3" s="5">
        <v>7.3903538790377628</v>
      </c>
      <c r="G3" s="5">
        <v>7.1407986029438186</v>
      </c>
      <c r="H3" s="5">
        <v>5.9133523753483681</v>
      </c>
      <c r="I3" s="5">
        <v>5.9995487281118107</v>
      </c>
      <c r="J3" s="5">
        <v>6.0626050520143657</v>
      </c>
      <c r="K3" s="5">
        <v>6.7599094663301447</v>
      </c>
      <c r="L3" s="5">
        <v>4.7853221457237609</v>
      </c>
      <c r="M3" s="5">
        <v>6.0975917447981027</v>
      </c>
      <c r="N3" s="5">
        <v>6.0958619030614374</v>
      </c>
      <c r="O3" s="5">
        <v>5.4241339571489622</v>
      </c>
      <c r="P3" s="5">
        <v>6.0834245081496956</v>
      </c>
      <c r="Q3" s="5">
        <v>5.4137042938812581</v>
      </c>
      <c r="R3" s="5">
        <v>5.4053540583760853</v>
      </c>
    </row>
    <row r="4" spans="1:18" ht="11.25" customHeight="1" x14ac:dyDescent="0.25">
      <c r="A4" s="48" t="s">
        <v>284</v>
      </c>
      <c r="B4" s="49" t="s">
        <v>283</v>
      </c>
      <c r="C4" s="4">
        <v>6.584151412509998</v>
      </c>
      <c r="D4" s="4">
        <v>6.6916496193167241</v>
      </c>
      <c r="E4" s="4">
        <v>6.0000492734609336</v>
      </c>
      <c r="F4" s="4">
        <v>7.3903538790377628</v>
      </c>
      <c r="G4" s="4">
        <v>7.1407986029438186</v>
      </c>
      <c r="H4" s="4">
        <v>5.9133523753483681</v>
      </c>
      <c r="I4" s="4">
        <v>5.9995487281118107</v>
      </c>
      <c r="J4" s="4">
        <v>6.0626050520143657</v>
      </c>
      <c r="K4" s="4">
        <v>6.7599094663301447</v>
      </c>
      <c r="L4" s="4">
        <v>4.7853221457237609</v>
      </c>
      <c r="M4" s="4">
        <v>6.0975917447981027</v>
      </c>
      <c r="N4" s="4">
        <v>6.0958619030614374</v>
      </c>
      <c r="O4" s="4">
        <v>5.4241339571489622</v>
      </c>
      <c r="P4" s="4">
        <v>6.0834245081496956</v>
      </c>
      <c r="Q4" s="4">
        <v>5.4137042938812581</v>
      </c>
      <c r="R4" s="4">
        <v>5.4053540583760853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6.584151412509998</v>
      </c>
      <c r="D11" s="7">
        <v>6.6916496193167241</v>
      </c>
      <c r="E11" s="7">
        <v>6.0000492734609336</v>
      </c>
      <c r="F11" s="7">
        <v>7.3903538790377628</v>
      </c>
      <c r="G11" s="7">
        <v>7.1407986029438186</v>
      </c>
      <c r="H11" s="7">
        <v>5.9133523753483681</v>
      </c>
      <c r="I11" s="7">
        <v>5.9995487281118107</v>
      </c>
      <c r="J11" s="7">
        <v>6.0626050520143657</v>
      </c>
      <c r="K11" s="7">
        <v>6.7599094663301447</v>
      </c>
      <c r="L11" s="7">
        <v>4.7853221457237609</v>
      </c>
      <c r="M11" s="7">
        <v>6.0975917447981027</v>
      </c>
      <c r="N11" s="7">
        <v>6.0958619030614374</v>
      </c>
      <c r="O11" s="7">
        <v>5.4241339571489622</v>
      </c>
      <c r="P11" s="7">
        <v>6.0834245081496956</v>
      </c>
      <c r="Q11" s="7">
        <v>5.4137042938812581</v>
      </c>
      <c r="R11" s="7">
        <v>5.4053540583760853</v>
      </c>
    </row>
    <row r="12" spans="1:18" ht="11.25" customHeight="1" x14ac:dyDescent="0.25">
      <c r="A12" s="52" t="s">
        <v>268</v>
      </c>
      <c r="B12" s="53" t="s">
        <v>267</v>
      </c>
      <c r="C12" s="6">
        <v>6.584151412509998</v>
      </c>
      <c r="D12" s="6">
        <v>6.6916496193167241</v>
      </c>
      <c r="E12" s="6">
        <v>6.0000492734609336</v>
      </c>
      <c r="F12" s="6">
        <v>7.3903538790377628</v>
      </c>
      <c r="G12" s="6">
        <v>7.1407986029438186</v>
      </c>
      <c r="H12" s="6">
        <v>5.9133523753483681</v>
      </c>
      <c r="I12" s="6">
        <v>5.9995487281118107</v>
      </c>
      <c r="J12" s="6">
        <v>6.0626050520143657</v>
      </c>
      <c r="K12" s="6">
        <v>6.7599094663301447</v>
      </c>
      <c r="L12" s="6">
        <v>4.7853221457237609</v>
      </c>
      <c r="M12" s="6">
        <v>6.0975917447981027</v>
      </c>
      <c r="N12" s="6">
        <v>6.0958619030614374</v>
      </c>
      <c r="O12" s="6">
        <v>5.4241339571489622</v>
      </c>
      <c r="P12" s="6">
        <v>6.0834245081496956</v>
      </c>
      <c r="Q12" s="6">
        <v>5.4137042938812581</v>
      </c>
      <c r="R12" s="6">
        <v>5.4053540583760853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21.786226900699063</v>
      </c>
      <c r="D21" s="5">
        <v>28.726389723575338</v>
      </c>
      <c r="E21" s="5">
        <v>17.706411510494416</v>
      </c>
      <c r="F21" s="5">
        <v>19.809742168903789</v>
      </c>
      <c r="G21" s="5">
        <v>15.460518676228835</v>
      </c>
      <c r="H21" s="5">
        <v>15.420603346872984</v>
      </c>
      <c r="I21" s="5">
        <v>31.567124729636205</v>
      </c>
      <c r="J21" s="5">
        <v>35.244727928679161</v>
      </c>
      <c r="K21" s="5">
        <v>34.698275108331927</v>
      </c>
      <c r="L21" s="5">
        <v>26.305171704951807</v>
      </c>
      <c r="M21" s="5">
        <v>32.181083993088535</v>
      </c>
      <c r="N21" s="5">
        <v>31.350584813237987</v>
      </c>
      <c r="O21" s="5">
        <v>31.419274404957029</v>
      </c>
      <c r="P21" s="5">
        <v>27.539733989645278</v>
      </c>
      <c r="Q21" s="5">
        <v>24.505250659573079</v>
      </c>
      <c r="R21" s="5">
        <v>31.070342067511334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21.786226900699063</v>
      </c>
      <c r="D30" s="4">
        <v>28.726389723575338</v>
      </c>
      <c r="E30" s="4">
        <v>17.706411510494416</v>
      </c>
      <c r="F30" s="4">
        <v>19.809742168903789</v>
      </c>
      <c r="G30" s="4">
        <v>15.460518676228835</v>
      </c>
      <c r="H30" s="4">
        <v>15.420603346872984</v>
      </c>
      <c r="I30" s="4">
        <v>31.567124729636205</v>
      </c>
      <c r="J30" s="4">
        <v>35.244727928679161</v>
      </c>
      <c r="K30" s="4">
        <v>34.698275108331927</v>
      </c>
      <c r="L30" s="4">
        <v>26.305171704951807</v>
      </c>
      <c r="M30" s="4">
        <v>32.181083993088535</v>
      </c>
      <c r="N30" s="4">
        <v>31.350584813237987</v>
      </c>
      <c r="O30" s="4">
        <v>31.419274404957029</v>
      </c>
      <c r="P30" s="4">
        <v>27.539733989645278</v>
      </c>
      <c r="Q30" s="4">
        <v>24.505250659573079</v>
      </c>
      <c r="R30" s="4">
        <v>31.070342067511334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9.7197954434615905</v>
      </c>
      <c r="D34" s="7">
        <v>9.7630616373806607</v>
      </c>
      <c r="E34" s="7">
        <v>11.968852903927154</v>
      </c>
      <c r="F34" s="7">
        <v>13.010753300103145</v>
      </c>
      <c r="G34" s="7">
        <v>10.822126905521737</v>
      </c>
      <c r="H34" s="7">
        <v>9.7471998907972761</v>
      </c>
      <c r="I34" s="7">
        <v>16.27233053788586</v>
      </c>
      <c r="J34" s="7">
        <v>16.197537783110203</v>
      </c>
      <c r="K34" s="7">
        <v>16.328372366495081</v>
      </c>
      <c r="L34" s="7">
        <v>9.8294734076253825</v>
      </c>
      <c r="M34" s="7">
        <v>10.900101251348408</v>
      </c>
      <c r="N34" s="7">
        <v>12.001255851720416</v>
      </c>
      <c r="O34" s="7">
        <v>11.991762258345826</v>
      </c>
      <c r="P34" s="7">
        <v>12.012589944117392</v>
      </c>
      <c r="Q34" s="7">
        <v>10.906163936365447</v>
      </c>
      <c r="R34" s="7">
        <v>18.472396815971479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1.9107067090560168</v>
      </c>
      <c r="D43" s="7">
        <v>1.9852034165180861</v>
      </c>
      <c r="E43" s="7">
        <v>1.9789867636483256</v>
      </c>
      <c r="F43" s="7">
        <v>3.0545142765422839</v>
      </c>
      <c r="G43" s="7">
        <v>1.8805912173703612</v>
      </c>
      <c r="H43" s="7">
        <v>1.983295668188094</v>
      </c>
      <c r="I43" s="7">
        <v>4.0211038888836006</v>
      </c>
      <c r="J43" s="7">
        <v>5.7321747205696649</v>
      </c>
      <c r="K43" s="7">
        <v>6.971795027929816</v>
      </c>
      <c r="L43" s="7">
        <v>5.9704961266281869</v>
      </c>
      <c r="M43" s="7">
        <v>7.9443478828501473</v>
      </c>
      <c r="N43" s="7">
        <v>6.960251775534962</v>
      </c>
      <c r="O43" s="7">
        <v>8.9615682123593192</v>
      </c>
      <c r="P43" s="7">
        <v>6.0225586634432968</v>
      </c>
      <c r="Q43" s="7">
        <v>6.001457349144327</v>
      </c>
      <c r="R43" s="7">
        <v>5.9604525078800119</v>
      </c>
    </row>
    <row r="44" spans="1:18" ht="11.25" customHeight="1" x14ac:dyDescent="0.25">
      <c r="A44" s="50" t="s">
        <v>205</v>
      </c>
      <c r="B44" s="51" t="s">
        <v>204</v>
      </c>
      <c r="C44" s="7">
        <v>10.155724748181457</v>
      </c>
      <c r="D44" s="7">
        <v>16.978124669676593</v>
      </c>
      <c r="E44" s="7">
        <v>3.758571842918935</v>
      </c>
      <c r="F44" s="7">
        <v>3.7444745922583587</v>
      </c>
      <c r="G44" s="7">
        <v>2.7578005533367382</v>
      </c>
      <c r="H44" s="7">
        <v>3.6901077878876136</v>
      </c>
      <c r="I44" s="7">
        <v>11.273690302866745</v>
      </c>
      <c r="J44" s="7">
        <v>13.315015424999295</v>
      </c>
      <c r="K44" s="7">
        <v>11.398107713907033</v>
      </c>
      <c r="L44" s="7">
        <v>10.505202170698237</v>
      </c>
      <c r="M44" s="7">
        <v>13.336634858889983</v>
      </c>
      <c r="N44" s="7">
        <v>12.389077185982606</v>
      </c>
      <c r="O44" s="7">
        <v>10.465943934251881</v>
      </c>
      <c r="P44" s="7">
        <v>9.5045853820845885</v>
      </c>
      <c r="Q44" s="7">
        <v>7.5976293740633078</v>
      </c>
      <c r="R44" s="7">
        <v>6.6374927436598394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4.6385455176585072E-2</v>
      </c>
      <c r="D52" s="5">
        <v>0</v>
      </c>
      <c r="E52" s="5">
        <v>0</v>
      </c>
      <c r="F52" s="5">
        <v>0</v>
      </c>
      <c r="G52" s="5">
        <v>0</v>
      </c>
      <c r="H52" s="5">
        <v>0.25409185459716144</v>
      </c>
      <c r="I52" s="5">
        <v>0.29508637700209289</v>
      </c>
      <c r="J52" s="5">
        <v>0.28549746185827835</v>
      </c>
      <c r="K52" s="5">
        <v>0.29331147447509415</v>
      </c>
      <c r="L52" s="5">
        <v>1.0739441421986466</v>
      </c>
      <c r="M52" s="5">
        <v>1.302111371299864</v>
      </c>
      <c r="N52" s="5">
        <v>1.5130454667061781</v>
      </c>
      <c r="O52" s="5">
        <v>1.3045714933634318</v>
      </c>
      <c r="P52" s="5">
        <v>1.2803406979278529</v>
      </c>
      <c r="Q52" s="5">
        <v>1.2297386626594375</v>
      </c>
      <c r="R52" s="5">
        <v>1.2678552474929714</v>
      </c>
    </row>
    <row r="53" spans="1:18" ht="11.25" customHeight="1" x14ac:dyDescent="0.25">
      <c r="A53" s="48" t="s">
        <v>187</v>
      </c>
      <c r="B53" s="49" t="s">
        <v>186</v>
      </c>
      <c r="C53" s="4">
        <v>4.6385455176585072E-2</v>
      </c>
      <c r="D53" s="4">
        <v>0</v>
      </c>
      <c r="E53" s="4">
        <v>0</v>
      </c>
      <c r="F53" s="4">
        <v>0</v>
      </c>
      <c r="G53" s="4">
        <v>0</v>
      </c>
      <c r="H53" s="4">
        <v>0.25409185459716144</v>
      </c>
      <c r="I53" s="4">
        <v>0.29508637700209289</v>
      </c>
      <c r="J53" s="4">
        <v>0.28549746185827835</v>
      </c>
      <c r="K53" s="4">
        <v>0.29331147447509415</v>
      </c>
      <c r="L53" s="4">
        <v>1.0739441421986466</v>
      </c>
      <c r="M53" s="4">
        <v>1.302111371299864</v>
      </c>
      <c r="N53" s="4">
        <v>1.5130454667061781</v>
      </c>
      <c r="O53" s="4">
        <v>1.3045714933634318</v>
      </c>
      <c r="P53" s="4">
        <v>1.2803406979278529</v>
      </c>
      <c r="Q53" s="4">
        <v>1.2297386626594375</v>
      </c>
      <c r="R53" s="4">
        <v>1.2678552474929714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59.981313346633527</v>
      </c>
      <c r="K60" s="5">
        <v>46.423734550766234</v>
      </c>
      <c r="L60" s="5">
        <v>48.466271463750488</v>
      </c>
      <c r="M60" s="5">
        <v>57.66786874493728</v>
      </c>
      <c r="N60" s="5">
        <v>52.169722457320596</v>
      </c>
      <c r="O60" s="5">
        <v>52.738283606420453</v>
      </c>
      <c r="P60" s="5">
        <v>48.449615451789157</v>
      </c>
      <c r="Q60" s="5">
        <v>50.193108469041171</v>
      </c>
      <c r="R60" s="5">
        <v>51.491233714117286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148.02644248167434</v>
      </c>
      <c r="D79" s="5">
        <v>129.76915473661299</v>
      </c>
      <c r="E79" s="5">
        <v>140.44277016213925</v>
      </c>
      <c r="F79" s="5">
        <v>159.76113832191308</v>
      </c>
      <c r="G79" s="5">
        <v>174.50219677611918</v>
      </c>
      <c r="H79" s="5">
        <v>158.49253249522576</v>
      </c>
      <c r="I79" s="5">
        <v>169.20589293458886</v>
      </c>
      <c r="J79" s="5">
        <v>170.13280522758583</v>
      </c>
      <c r="K79" s="5">
        <v>161.97353134299365</v>
      </c>
      <c r="L79" s="5">
        <v>141.81049073050437</v>
      </c>
      <c r="M79" s="5">
        <v>162.1357736030202</v>
      </c>
      <c r="N79" s="5">
        <v>151.26867966035698</v>
      </c>
      <c r="O79" s="5">
        <v>157.8762502698317</v>
      </c>
      <c r="P79" s="5">
        <v>162.63113325993021</v>
      </c>
      <c r="Q79" s="5">
        <v>162.09908841224271</v>
      </c>
      <c r="R79" s="5">
        <v>156.5771760494051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0.16594817161863171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0.16594817161863171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7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426</v>
      </c>
      <c r="B1" s="42" t="s">
        <v>425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717.26255811178748</v>
      </c>
      <c r="D2" s="45">
        <v>727.11952000000008</v>
      </c>
      <c r="E2" s="45">
        <v>724.92206999999985</v>
      </c>
      <c r="F2" s="45">
        <v>784.15602999999942</v>
      </c>
      <c r="G2" s="45">
        <v>798.27031999999963</v>
      </c>
      <c r="H2" s="45">
        <v>798.36688595593762</v>
      </c>
      <c r="I2" s="45">
        <v>724.66347999999982</v>
      </c>
      <c r="J2" s="45">
        <v>1034.5152900000003</v>
      </c>
      <c r="K2" s="45">
        <v>1043.4810700000005</v>
      </c>
      <c r="L2" s="45">
        <v>947.7814700000007</v>
      </c>
      <c r="M2" s="45">
        <v>998.92094950549972</v>
      </c>
      <c r="N2" s="45">
        <v>1041.661996195118</v>
      </c>
      <c r="O2" s="45">
        <v>1018.7987825557408</v>
      </c>
      <c r="P2" s="45">
        <v>1071.9789281629373</v>
      </c>
      <c r="Q2" s="45">
        <v>995.9997125564413</v>
      </c>
      <c r="R2" s="45">
        <v>1000.5830539077222</v>
      </c>
    </row>
    <row r="3" spans="1:18" ht="11.25" customHeight="1" x14ac:dyDescent="0.25">
      <c r="A3" s="46" t="s">
        <v>286</v>
      </c>
      <c r="B3" s="47" t="s">
        <v>285</v>
      </c>
      <c r="C3" s="5">
        <v>65.231886987405119</v>
      </c>
      <c r="D3" s="5">
        <v>76.061580000000021</v>
      </c>
      <c r="E3" s="5">
        <v>78.609150000000042</v>
      </c>
      <c r="F3" s="5">
        <v>91.08929000000002</v>
      </c>
      <c r="G3" s="5">
        <v>84.221670000000017</v>
      </c>
      <c r="H3" s="5">
        <v>92.069452653427177</v>
      </c>
      <c r="I3" s="5">
        <v>25.908349999999999</v>
      </c>
      <c r="J3" s="5">
        <v>21.105110000000025</v>
      </c>
      <c r="K3" s="5">
        <v>23.307450000000017</v>
      </c>
      <c r="L3" s="5">
        <v>0</v>
      </c>
      <c r="M3" s="5">
        <v>0</v>
      </c>
      <c r="N3" s="5">
        <v>6.71033420313222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45.766177299295748</v>
      </c>
      <c r="D4" s="4">
        <v>50.573229999999995</v>
      </c>
      <c r="E4" s="4">
        <v>43.325089999999975</v>
      </c>
      <c r="F4" s="4">
        <v>43.872040000000013</v>
      </c>
      <c r="G4" s="4">
        <v>48.206800000000015</v>
      </c>
      <c r="H4" s="4">
        <v>50.658672961189367</v>
      </c>
      <c r="I4" s="4">
        <v>0.59963000000000477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45.766177299295748</v>
      </c>
      <c r="D5" s="7">
        <v>50.573229999999995</v>
      </c>
      <c r="E5" s="7">
        <v>43.325089999999975</v>
      </c>
      <c r="F5" s="7">
        <v>43.872040000000013</v>
      </c>
      <c r="G5" s="7">
        <v>48.206800000000015</v>
      </c>
      <c r="H5" s="7">
        <v>50.658672961189367</v>
      </c>
      <c r="I5" s="7">
        <v>0.59963000000000477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45.766177299295748</v>
      </c>
      <c r="D8" s="6">
        <v>50.573229999999995</v>
      </c>
      <c r="E8" s="6">
        <v>43.325089999999975</v>
      </c>
      <c r="F8" s="6">
        <v>43.872040000000013</v>
      </c>
      <c r="G8" s="6">
        <v>48.206800000000015</v>
      </c>
      <c r="H8" s="6">
        <v>50.658672961189367</v>
      </c>
      <c r="I8" s="6">
        <v>0.59963000000000477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19.465709688109371</v>
      </c>
      <c r="D15" s="4">
        <v>25.488350000000025</v>
      </c>
      <c r="E15" s="4">
        <v>35.284060000000068</v>
      </c>
      <c r="F15" s="4">
        <v>47.217250000000007</v>
      </c>
      <c r="G15" s="4">
        <v>36.014870000000002</v>
      </c>
      <c r="H15" s="4">
        <v>41.41077969223781</v>
      </c>
      <c r="I15" s="4">
        <v>25.308719999999994</v>
      </c>
      <c r="J15" s="4">
        <v>21.105110000000025</v>
      </c>
      <c r="K15" s="4">
        <v>23.307450000000017</v>
      </c>
      <c r="L15" s="4">
        <v>0</v>
      </c>
      <c r="M15" s="4">
        <v>0</v>
      </c>
      <c r="N15" s="4">
        <v>6.71033420313222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19.465709688109371</v>
      </c>
      <c r="D17" s="7">
        <v>25.488350000000025</v>
      </c>
      <c r="E17" s="7">
        <v>35.284060000000068</v>
      </c>
      <c r="F17" s="7">
        <v>47.217250000000007</v>
      </c>
      <c r="G17" s="7">
        <v>36.014870000000002</v>
      </c>
      <c r="H17" s="7">
        <v>41.41077969223781</v>
      </c>
      <c r="I17" s="7">
        <v>25.308719999999994</v>
      </c>
      <c r="J17" s="7">
        <v>21.105110000000025</v>
      </c>
      <c r="K17" s="7">
        <v>23.307450000000017</v>
      </c>
      <c r="L17" s="7">
        <v>0</v>
      </c>
      <c r="M17" s="7">
        <v>0</v>
      </c>
      <c r="N17" s="7">
        <v>6.71033420313222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238.12766313919198</v>
      </c>
      <c r="D21" s="5">
        <v>251.31595000000002</v>
      </c>
      <c r="E21" s="5">
        <v>224.66882999999999</v>
      </c>
      <c r="F21" s="5">
        <v>266.95432999999997</v>
      </c>
      <c r="G21" s="5">
        <v>271.46787</v>
      </c>
      <c r="H21" s="5">
        <v>271.47412815368062</v>
      </c>
      <c r="I21" s="5">
        <v>240.44697000000002</v>
      </c>
      <c r="J21" s="5">
        <v>252.59470999999999</v>
      </c>
      <c r="K21" s="5">
        <v>278.59822000000003</v>
      </c>
      <c r="L21" s="5">
        <v>270.56829000000005</v>
      </c>
      <c r="M21" s="5">
        <v>296.9128700762941</v>
      </c>
      <c r="N21" s="5">
        <v>297.52338758305876</v>
      </c>
      <c r="O21" s="5">
        <v>260.07396987007877</v>
      </c>
      <c r="P21" s="5">
        <v>295.74124301879601</v>
      </c>
      <c r="Q21" s="5">
        <v>294.86061034755869</v>
      </c>
      <c r="R21" s="5">
        <v>293.34020576895858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238.12766313919198</v>
      </c>
      <c r="D30" s="4">
        <v>251.31595000000002</v>
      </c>
      <c r="E30" s="4">
        <v>224.66882999999999</v>
      </c>
      <c r="F30" s="4">
        <v>266.95432999999997</v>
      </c>
      <c r="G30" s="4">
        <v>271.46787</v>
      </c>
      <c r="H30" s="4">
        <v>271.47412815368062</v>
      </c>
      <c r="I30" s="4">
        <v>240.44697000000002</v>
      </c>
      <c r="J30" s="4">
        <v>252.59470999999999</v>
      </c>
      <c r="K30" s="4">
        <v>278.59822000000003</v>
      </c>
      <c r="L30" s="4">
        <v>270.56829000000005</v>
      </c>
      <c r="M30" s="4">
        <v>296.9128700762941</v>
      </c>
      <c r="N30" s="4">
        <v>297.52338758305876</v>
      </c>
      <c r="O30" s="4">
        <v>260.07396987007877</v>
      </c>
      <c r="P30" s="4">
        <v>295.74124301879601</v>
      </c>
      <c r="Q30" s="4">
        <v>294.86061034755869</v>
      </c>
      <c r="R30" s="4">
        <v>293.34020576895858</v>
      </c>
    </row>
    <row r="31" spans="1:18" ht="11.25" customHeight="1" x14ac:dyDescent="0.25">
      <c r="A31" s="50" t="s">
        <v>231</v>
      </c>
      <c r="B31" s="51" t="s">
        <v>230</v>
      </c>
      <c r="C31" s="7">
        <v>158.95188352165999</v>
      </c>
      <c r="D31" s="7">
        <v>162.89314999999999</v>
      </c>
      <c r="E31" s="7">
        <v>141.88251</v>
      </c>
      <c r="F31" s="7">
        <v>174.74743000000001</v>
      </c>
      <c r="G31" s="7">
        <v>177.35961</v>
      </c>
      <c r="H31" s="7">
        <v>178.65717779428269</v>
      </c>
      <c r="I31" s="7">
        <v>164.20582999999999</v>
      </c>
      <c r="J31" s="7">
        <v>170.73797999999999</v>
      </c>
      <c r="K31" s="7">
        <v>203.59942000000001</v>
      </c>
      <c r="L31" s="7">
        <v>206.26105000000001</v>
      </c>
      <c r="M31" s="7">
        <v>215.43951552388339</v>
      </c>
      <c r="N31" s="7">
        <v>204.92993305573268</v>
      </c>
      <c r="O31" s="7">
        <v>178.65648812558314</v>
      </c>
      <c r="P31" s="7">
        <v>216.75246816917712</v>
      </c>
      <c r="Q31" s="7">
        <v>211.49825880738879</v>
      </c>
      <c r="R31" s="7">
        <v>216.75186603577063</v>
      </c>
    </row>
    <row r="32" spans="1:18" ht="11.25" customHeight="1" x14ac:dyDescent="0.25">
      <c r="A32" s="52" t="s">
        <v>229</v>
      </c>
      <c r="B32" s="53" t="s">
        <v>228</v>
      </c>
      <c r="C32" s="6">
        <v>158.95188352165999</v>
      </c>
      <c r="D32" s="6">
        <v>162.89314999999999</v>
      </c>
      <c r="E32" s="6">
        <v>141.88251</v>
      </c>
      <c r="F32" s="6">
        <v>174.74743000000001</v>
      </c>
      <c r="G32" s="6">
        <v>177.35961</v>
      </c>
      <c r="H32" s="6">
        <v>178.65717779428269</v>
      </c>
      <c r="I32" s="6">
        <v>164.20582999999999</v>
      </c>
      <c r="J32" s="6">
        <v>170.73797999999999</v>
      </c>
      <c r="K32" s="6">
        <v>203.59942000000001</v>
      </c>
      <c r="L32" s="6">
        <v>206.26105000000001</v>
      </c>
      <c r="M32" s="6">
        <v>215.43951552388339</v>
      </c>
      <c r="N32" s="6">
        <v>204.92993305573268</v>
      </c>
      <c r="O32" s="6">
        <v>178.65648812558314</v>
      </c>
      <c r="P32" s="6">
        <v>216.75246816917712</v>
      </c>
      <c r="Q32" s="6">
        <v>211.49825880738879</v>
      </c>
      <c r="R32" s="6">
        <v>216.75186603577063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11.033084993626685</v>
      </c>
      <c r="D34" s="7">
        <v>22.096060000000001</v>
      </c>
      <c r="E34" s="7">
        <v>16.59253</v>
      </c>
      <c r="F34" s="7">
        <v>22.107520000000001</v>
      </c>
      <c r="G34" s="7">
        <v>22.109020000000001</v>
      </c>
      <c r="H34" s="7">
        <v>22.069095318655258</v>
      </c>
      <c r="I34" s="7">
        <v>22.10181</v>
      </c>
      <c r="J34" s="7">
        <v>22.085280000000001</v>
      </c>
      <c r="K34" s="7">
        <v>22.10314</v>
      </c>
      <c r="L34" s="7">
        <v>19.901789999999998</v>
      </c>
      <c r="M34" s="7">
        <v>30.906440417575286</v>
      </c>
      <c r="N34" s="7">
        <v>45.232798680383148</v>
      </c>
      <c r="O34" s="7">
        <v>36.420358234678893</v>
      </c>
      <c r="P34" s="7">
        <v>29.858535356549201</v>
      </c>
      <c r="Q34" s="7">
        <v>28.753202218078552</v>
      </c>
      <c r="R34" s="7">
        <v>25.434039471673358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3.0809007200478891</v>
      </c>
      <c r="D43" s="7">
        <v>4.0989699999999996</v>
      </c>
      <c r="E43" s="7">
        <v>5.1014099999999996</v>
      </c>
      <c r="F43" s="7">
        <v>6.0996300000000003</v>
      </c>
      <c r="G43" s="7">
        <v>5.1007499999999997</v>
      </c>
      <c r="H43" s="7">
        <v>6.1379678677269975</v>
      </c>
      <c r="I43" s="7">
        <v>5.09938</v>
      </c>
      <c r="J43" s="7">
        <v>6.0964799999999997</v>
      </c>
      <c r="K43" s="7">
        <v>6.0990500000000001</v>
      </c>
      <c r="L43" s="7">
        <v>5.1020099999999999</v>
      </c>
      <c r="M43" s="7">
        <v>6.1383302418228478</v>
      </c>
      <c r="N43" s="7">
        <v>4.0841947595399759</v>
      </c>
      <c r="O43" s="7">
        <v>4.0844497213119819</v>
      </c>
      <c r="P43" s="7">
        <v>4.1321487718631644</v>
      </c>
      <c r="Q43" s="7">
        <v>4.1318666443492589</v>
      </c>
      <c r="R43" s="7">
        <v>4.1318991388714901</v>
      </c>
    </row>
    <row r="44" spans="1:18" ht="11.25" customHeight="1" x14ac:dyDescent="0.25">
      <c r="A44" s="50" t="s">
        <v>205</v>
      </c>
      <c r="B44" s="51" t="s">
        <v>204</v>
      </c>
      <c r="C44" s="7">
        <v>57.323173546292267</v>
      </c>
      <c r="D44" s="7">
        <v>54.48883</v>
      </c>
      <c r="E44" s="7">
        <v>52.493470000000002</v>
      </c>
      <c r="F44" s="7">
        <v>54.499969999999998</v>
      </c>
      <c r="G44" s="7">
        <v>58.299439999999997</v>
      </c>
      <c r="H44" s="7">
        <v>52.546552197949573</v>
      </c>
      <c r="I44" s="7">
        <v>34.380510000000001</v>
      </c>
      <c r="J44" s="7">
        <v>39.184069999999998</v>
      </c>
      <c r="K44" s="7">
        <v>31.495519999999999</v>
      </c>
      <c r="L44" s="7">
        <v>23.899550000000001</v>
      </c>
      <c r="M44" s="7">
        <v>33.43925426444229</v>
      </c>
      <c r="N44" s="7">
        <v>30.569921777983609</v>
      </c>
      <c r="O44" s="7">
        <v>28.660593689483978</v>
      </c>
      <c r="P44" s="7">
        <v>30.571995791095532</v>
      </c>
      <c r="Q44" s="7">
        <v>35.344659798386708</v>
      </c>
      <c r="R44" s="7">
        <v>36.299184353451082</v>
      </c>
    </row>
    <row r="45" spans="1:18" ht="11.25" customHeight="1" x14ac:dyDescent="0.25">
      <c r="A45" s="50" t="s">
        <v>203</v>
      </c>
      <c r="B45" s="51" t="s">
        <v>202</v>
      </c>
      <c r="C45" s="7">
        <v>7.7386203575651766</v>
      </c>
      <c r="D45" s="7">
        <v>7.7389400000000013</v>
      </c>
      <c r="E45" s="7">
        <v>8.5989100000000001</v>
      </c>
      <c r="F45" s="7">
        <v>9.4997800000000048</v>
      </c>
      <c r="G45" s="7">
        <v>8.5990500000000019</v>
      </c>
      <c r="H45" s="7">
        <v>12.063334975066127</v>
      </c>
      <c r="I45" s="7">
        <v>14.659440000000004</v>
      </c>
      <c r="J45" s="7">
        <v>14.4909</v>
      </c>
      <c r="K45" s="7">
        <v>15.30109</v>
      </c>
      <c r="L45" s="7">
        <v>15.403889999999999</v>
      </c>
      <c r="M45" s="7">
        <v>10.989329628570346</v>
      </c>
      <c r="N45" s="7">
        <v>12.706539309419382</v>
      </c>
      <c r="O45" s="7">
        <v>12.252080099020738</v>
      </c>
      <c r="P45" s="7">
        <v>14.426094930111004</v>
      </c>
      <c r="Q45" s="7">
        <v>15.132622879355406</v>
      </c>
      <c r="R45" s="7">
        <v>10.723216769192028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7.7386203575651766</v>
      </c>
      <c r="D51" s="6">
        <v>7.7389400000000013</v>
      </c>
      <c r="E51" s="6">
        <v>8.5989100000000001</v>
      </c>
      <c r="F51" s="6">
        <v>9.4997800000000048</v>
      </c>
      <c r="G51" s="6">
        <v>8.5990500000000019</v>
      </c>
      <c r="H51" s="6">
        <v>12.063334975066127</v>
      </c>
      <c r="I51" s="6">
        <v>14.659440000000004</v>
      </c>
      <c r="J51" s="6">
        <v>14.4909</v>
      </c>
      <c r="K51" s="6">
        <v>15.30109</v>
      </c>
      <c r="L51" s="6">
        <v>15.403889999999999</v>
      </c>
      <c r="M51" s="6">
        <v>10.989329628570346</v>
      </c>
      <c r="N51" s="6">
        <v>12.706539309419382</v>
      </c>
      <c r="O51" s="6">
        <v>12.252080099020738</v>
      </c>
      <c r="P51" s="6">
        <v>14.426094930111004</v>
      </c>
      <c r="Q51" s="6">
        <v>15.132622879355406</v>
      </c>
      <c r="R51" s="6">
        <v>10.723216769192028</v>
      </c>
    </row>
    <row r="52" spans="1:18" ht="11.25" customHeight="1" x14ac:dyDescent="0.25">
      <c r="A52" s="46" t="s">
        <v>189</v>
      </c>
      <c r="B52" s="47" t="s">
        <v>188</v>
      </c>
      <c r="C52" s="5">
        <v>29.784965129248224</v>
      </c>
      <c r="D52" s="5">
        <v>15.50154</v>
      </c>
      <c r="E52" s="5">
        <v>16.597439999999999</v>
      </c>
      <c r="F52" s="5">
        <v>17.09639</v>
      </c>
      <c r="G52" s="5">
        <v>18.19903</v>
      </c>
      <c r="H52" s="5">
        <v>19.299913562252129</v>
      </c>
      <c r="I52" s="5">
        <v>24.502320000000001</v>
      </c>
      <c r="J52" s="5">
        <v>40.793700000000001</v>
      </c>
      <c r="K52" s="5">
        <v>37.002429999999997</v>
      </c>
      <c r="L52" s="5">
        <v>20.81401</v>
      </c>
      <c r="M52" s="5">
        <v>23.310867702582893</v>
      </c>
      <c r="N52" s="5">
        <v>28.684296110214319</v>
      </c>
      <c r="O52" s="5">
        <v>23.645396398912418</v>
      </c>
      <c r="P52" s="5">
        <v>15.11865635270679</v>
      </c>
      <c r="Q52" s="5">
        <v>15.97831231318469</v>
      </c>
      <c r="R52" s="5">
        <v>18.91637159540619</v>
      </c>
    </row>
    <row r="53" spans="1:18" ht="11.25" customHeight="1" x14ac:dyDescent="0.25">
      <c r="A53" s="48" t="s">
        <v>187</v>
      </c>
      <c r="B53" s="49" t="s">
        <v>186</v>
      </c>
      <c r="C53" s="4">
        <v>29.784965129248224</v>
      </c>
      <c r="D53" s="4">
        <v>15.50154</v>
      </c>
      <c r="E53" s="4">
        <v>16.597439999999999</v>
      </c>
      <c r="F53" s="4">
        <v>17.09639</v>
      </c>
      <c r="G53" s="4">
        <v>18.19903</v>
      </c>
      <c r="H53" s="4">
        <v>19.299913562252129</v>
      </c>
      <c r="I53" s="4">
        <v>24.502320000000001</v>
      </c>
      <c r="J53" s="4">
        <v>40.793700000000001</v>
      </c>
      <c r="K53" s="4">
        <v>37.002429999999997</v>
      </c>
      <c r="L53" s="4">
        <v>20.81401</v>
      </c>
      <c r="M53" s="4">
        <v>23.310867702582893</v>
      </c>
      <c r="N53" s="4">
        <v>28.684296110214319</v>
      </c>
      <c r="O53" s="4">
        <v>23.645396398912418</v>
      </c>
      <c r="P53" s="4">
        <v>15.11865635270679</v>
      </c>
      <c r="Q53" s="4">
        <v>15.97831231318469</v>
      </c>
      <c r="R53" s="4">
        <v>18.91637159540619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268.81308000000001</v>
      </c>
      <c r="K60" s="5">
        <v>279.39641</v>
      </c>
      <c r="L60" s="5">
        <v>271.87777</v>
      </c>
      <c r="M60" s="5">
        <v>267.52858252179692</v>
      </c>
      <c r="N60" s="5">
        <v>284.93760320961457</v>
      </c>
      <c r="O60" s="5">
        <v>310.71790099636809</v>
      </c>
      <c r="P60" s="5">
        <v>332.13601452538376</v>
      </c>
      <c r="Q60" s="5">
        <v>261.31556002891938</v>
      </c>
      <c r="R60" s="5">
        <v>261.43969769883535</v>
      </c>
    </row>
    <row r="61" spans="1:18" ht="11.25" customHeight="1" x14ac:dyDescent="0.25">
      <c r="A61" s="46" t="s">
        <v>171</v>
      </c>
      <c r="B61" s="47" t="s">
        <v>170</v>
      </c>
      <c r="C61" s="5">
        <v>9.6493761851802446</v>
      </c>
      <c r="D61" s="5">
        <v>4.0992000000001099</v>
      </c>
      <c r="E61" s="5">
        <v>8.7988599999998769</v>
      </c>
      <c r="F61" s="5">
        <v>8.2006099999994149</v>
      </c>
      <c r="G61" s="5">
        <v>10.499959999999646</v>
      </c>
      <c r="H61" s="5">
        <v>14.450176745963486</v>
      </c>
      <c r="I61" s="5">
        <v>11.900009999999838</v>
      </c>
      <c r="J61" s="5">
        <v>12.80034999999998</v>
      </c>
      <c r="K61" s="5">
        <v>11.600050000000465</v>
      </c>
      <c r="L61" s="5">
        <v>11.700940000000628</v>
      </c>
      <c r="M61" s="5">
        <v>12.921520875781395</v>
      </c>
      <c r="N61" s="5">
        <v>13.613911189428542</v>
      </c>
      <c r="O61" s="5">
        <v>11.536355711033099</v>
      </c>
      <c r="P61" s="5">
        <v>8.6460343245151794</v>
      </c>
      <c r="Q61" s="5">
        <v>6.5680605182163054</v>
      </c>
      <c r="R61" s="5">
        <v>6.114402713098352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9.6493761851802446</v>
      </c>
      <c r="D68" s="4">
        <v>4.0992000000001099</v>
      </c>
      <c r="E68" s="4">
        <v>8.7988599999998769</v>
      </c>
      <c r="F68" s="4">
        <v>8.2006099999994149</v>
      </c>
      <c r="G68" s="4">
        <v>10.499959999999646</v>
      </c>
      <c r="H68" s="4">
        <v>14.450176745963486</v>
      </c>
      <c r="I68" s="4">
        <v>11.900009999999838</v>
      </c>
      <c r="J68" s="4">
        <v>12.80034999999998</v>
      </c>
      <c r="K68" s="4">
        <v>11.600050000000465</v>
      </c>
      <c r="L68" s="4">
        <v>11.700940000000628</v>
      </c>
      <c r="M68" s="4">
        <v>12.921520875781395</v>
      </c>
      <c r="N68" s="4">
        <v>13.613911189428542</v>
      </c>
      <c r="O68" s="4">
        <v>11.536355711033099</v>
      </c>
      <c r="P68" s="4">
        <v>8.6460343245151794</v>
      </c>
      <c r="Q68" s="4">
        <v>6.5680605182163054</v>
      </c>
      <c r="R68" s="4">
        <v>6.114402713098352</v>
      </c>
    </row>
    <row r="69" spans="1:18" ht="11.25" customHeight="1" x14ac:dyDescent="0.25">
      <c r="A69" s="50" t="s">
        <v>155</v>
      </c>
      <c r="B69" s="51" t="s">
        <v>154</v>
      </c>
      <c r="C69" s="7">
        <v>9.6493761851802446</v>
      </c>
      <c r="D69" s="7">
        <v>4.0992000000001099</v>
      </c>
      <c r="E69" s="7">
        <v>8.7988599999998769</v>
      </c>
      <c r="F69" s="7">
        <v>8.2006099999994149</v>
      </c>
      <c r="G69" s="7">
        <v>10.499959999999646</v>
      </c>
      <c r="H69" s="7">
        <v>14.450176745963486</v>
      </c>
      <c r="I69" s="7">
        <v>11.900009999999838</v>
      </c>
      <c r="J69" s="7">
        <v>12.80034999999998</v>
      </c>
      <c r="K69" s="7">
        <v>11.600050000000465</v>
      </c>
      <c r="L69" s="7">
        <v>11.700940000000628</v>
      </c>
      <c r="M69" s="7">
        <v>12.921520875781395</v>
      </c>
      <c r="N69" s="7">
        <v>13.3511962325812</v>
      </c>
      <c r="O69" s="7">
        <v>10.772036040501325</v>
      </c>
      <c r="P69" s="7">
        <v>7.8100597843983044</v>
      </c>
      <c r="Q69" s="7">
        <v>5.7082584013914337</v>
      </c>
      <c r="R69" s="7">
        <v>5.6606374230478522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0.26271495684734125</v>
      </c>
      <c r="O71" s="7">
        <v>0.76431967053177452</v>
      </c>
      <c r="P71" s="7">
        <v>0.835974540116875</v>
      </c>
      <c r="Q71" s="7">
        <v>0.85980211682487173</v>
      </c>
      <c r="R71" s="7">
        <v>0.45376529005049981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371.88914588846649</v>
      </c>
      <c r="D79" s="5">
        <v>376.94923</v>
      </c>
      <c r="E79" s="5">
        <v>392.74813999999998</v>
      </c>
      <c r="F79" s="5">
        <v>397.31540999999999</v>
      </c>
      <c r="G79" s="5">
        <v>410.09316000000001</v>
      </c>
      <c r="H79" s="5">
        <v>397.15614213592329</v>
      </c>
      <c r="I79" s="5">
        <v>419.40577999999999</v>
      </c>
      <c r="J79" s="5">
        <v>435.40845000000002</v>
      </c>
      <c r="K79" s="5">
        <v>410.00099999999998</v>
      </c>
      <c r="L79" s="5">
        <v>369.63175000000001</v>
      </c>
      <c r="M79" s="5">
        <v>395.09431378310376</v>
      </c>
      <c r="N79" s="5">
        <v>407.99516968836065</v>
      </c>
      <c r="O79" s="5">
        <v>398.70928941997852</v>
      </c>
      <c r="P79" s="5">
        <v>408.51425443240879</v>
      </c>
      <c r="Q79" s="5">
        <v>405.93216957684803</v>
      </c>
      <c r="R79" s="5">
        <v>409.11671624790381</v>
      </c>
    </row>
    <row r="80" spans="1:18" ht="11.25" customHeight="1" x14ac:dyDescent="0.25">
      <c r="A80" s="58" t="s">
        <v>133</v>
      </c>
      <c r="B80" s="47">
        <v>7200</v>
      </c>
      <c r="C80" s="5">
        <v>2.5795207822953721</v>
      </c>
      <c r="D80" s="5">
        <v>3.1920199999999994</v>
      </c>
      <c r="E80" s="5">
        <v>3.4996500000000026</v>
      </c>
      <c r="F80" s="5">
        <v>3.5</v>
      </c>
      <c r="G80" s="5">
        <v>3.7886299999999977</v>
      </c>
      <c r="H80" s="5">
        <v>3.9170727046909302</v>
      </c>
      <c r="I80" s="5">
        <v>2.5000500000000017</v>
      </c>
      <c r="J80" s="5">
        <v>2.9998900000000024</v>
      </c>
      <c r="K80" s="5">
        <v>3.5755099999999995</v>
      </c>
      <c r="L80" s="5">
        <v>3.1887100000000004</v>
      </c>
      <c r="M80" s="5">
        <v>3.152794545940659</v>
      </c>
      <c r="N80" s="5">
        <v>2.1972942113088965</v>
      </c>
      <c r="O80" s="5">
        <v>14.115870159369978</v>
      </c>
      <c r="P80" s="5">
        <v>11.822725509126673</v>
      </c>
      <c r="Q80" s="5">
        <v>11.344999771714276</v>
      </c>
      <c r="R80" s="5">
        <v>11.655659883519869</v>
      </c>
    </row>
    <row r="81" spans="1:18" ht="11.25" customHeight="1" x14ac:dyDescent="0.25">
      <c r="A81" s="48" t="s">
        <v>132</v>
      </c>
      <c r="B81" s="49" t="s">
        <v>131</v>
      </c>
      <c r="C81" s="4">
        <v>2.5795207822953721</v>
      </c>
      <c r="D81" s="4">
        <v>3.1920199999999994</v>
      </c>
      <c r="E81" s="4">
        <v>3.4996500000000026</v>
      </c>
      <c r="F81" s="4">
        <v>3.5</v>
      </c>
      <c r="G81" s="4">
        <v>3.7886299999999977</v>
      </c>
      <c r="H81" s="4">
        <v>3.9170727046909302</v>
      </c>
      <c r="I81" s="4">
        <v>2.5000500000000017</v>
      </c>
      <c r="J81" s="4">
        <v>2.9998900000000024</v>
      </c>
      <c r="K81" s="4">
        <v>3.5755099999999995</v>
      </c>
      <c r="L81" s="4">
        <v>3.1887100000000004</v>
      </c>
      <c r="M81" s="4">
        <v>3.152794545940659</v>
      </c>
      <c r="N81" s="4">
        <v>2.1972942113088965</v>
      </c>
      <c r="O81" s="4">
        <v>14.115870159369978</v>
      </c>
      <c r="P81" s="4">
        <v>11.822725509126673</v>
      </c>
      <c r="Q81" s="4">
        <v>11.344999771714276</v>
      </c>
      <c r="R81" s="4">
        <v>11.655659883519869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9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427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450.63442859476106</v>
      </c>
      <c r="D2" s="45">
        <v>476.25604450039071</v>
      </c>
      <c r="E2" s="45">
        <v>460.78944249960796</v>
      </c>
      <c r="F2" s="45">
        <v>498.06177710247294</v>
      </c>
      <c r="G2" s="45">
        <v>489.71609338670362</v>
      </c>
      <c r="H2" s="45">
        <v>495.3520196320784</v>
      </c>
      <c r="I2" s="45">
        <v>449.25150569238349</v>
      </c>
      <c r="J2" s="45">
        <v>615.68282992160675</v>
      </c>
      <c r="K2" s="45">
        <v>702.04579766452377</v>
      </c>
      <c r="L2" s="45">
        <v>608.23360489947447</v>
      </c>
      <c r="M2" s="45">
        <v>706.97155967213064</v>
      </c>
      <c r="N2" s="45">
        <v>711.79896189243129</v>
      </c>
      <c r="O2" s="45">
        <v>681.37067344308616</v>
      </c>
      <c r="P2" s="45">
        <v>757.7971026772218</v>
      </c>
      <c r="Q2" s="45">
        <v>680.09034949378213</v>
      </c>
      <c r="R2" s="45">
        <v>642.5937899190659</v>
      </c>
    </row>
    <row r="3" spans="1:18" ht="11.25" customHeight="1" x14ac:dyDescent="0.25">
      <c r="A3" s="46" t="s">
        <v>286</v>
      </c>
      <c r="B3" s="47" t="s">
        <v>285</v>
      </c>
      <c r="C3" s="5">
        <v>64.716038561259268</v>
      </c>
      <c r="D3" s="5">
        <v>74.309081814320095</v>
      </c>
      <c r="E3" s="5">
        <v>75.910024947111225</v>
      </c>
      <c r="F3" s="5">
        <v>84.216588085592065</v>
      </c>
      <c r="G3" s="5">
        <v>77.413921794625267</v>
      </c>
      <c r="H3" s="5">
        <v>81.35041928311179</v>
      </c>
      <c r="I3" s="5">
        <v>25.908349999999999</v>
      </c>
      <c r="J3" s="5">
        <v>21.105110000000025</v>
      </c>
      <c r="K3" s="5">
        <v>23.307450000000017</v>
      </c>
      <c r="L3" s="5">
        <v>0</v>
      </c>
      <c r="M3" s="5">
        <v>0</v>
      </c>
      <c r="N3" s="5">
        <v>6.71033420313222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45.404262113014042</v>
      </c>
      <c r="D4" s="4">
        <v>49.407996595448402</v>
      </c>
      <c r="E4" s="4">
        <v>41.83747900512644</v>
      </c>
      <c r="F4" s="4">
        <v>40.561887365184411</v>
      </c>
      <c r="G4" s="4">
        <v>44.310181039738843</v>
      </c>
      <c r="H4" s="4">
        <v>44.760820955802544</v>
      </c>
      <c r="I4" s="4">
        <v>0.59963000000000477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45.404262113014042</v>
      </c>
      <c r="D5" s="7">
        <v>49.407996595448402</v>
      </c>
      <c r="E5" s="7">
        <v>41.83747900512644</v>
      </c>
      <c r="F5" s="7">
        <v>40.561887365184411</v>
      </c>
      <c r="G5" s="7">
        <v>44.310181039738843</v>
      </c>
      <c r="H5" s="7">
        <v>44.760820955802544</v>
      </c>
      <c r="I5" s="7">
        <v>0.59963000000000477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45.404262113014042</v>
      </c>
      <c r="D8" s="6">
        <v>49.407996595448402</v>
      </c>
      <c r="E8" s="6">
        <v>41.83747900512644</v>
      </c>
      <c r="F8" s="6">
        <v>40.561887365184411</v>
      </c>
      <c r="G8" s="6">
        <v>44.310181039738843</v>
      </c>
      <c r="H8" s="6">
        <v>44.760820955802544</v>
      </c>
      <c r="I8" s="6">
        <v>0.59963000000000477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19.311776448245222</v>
      </c>
      <c r="D15" s="4">
        <v>24.901085218871696</v>
      </c>
      <c r="E15" s="4">
        <v>34.072545941984778</v>
      </c>
      <c r="F15" s="4">
        <v>43.654700720407654</v>
      </c>
      <c r="G15" s="4">
        <v>33.103740754886424</v>
      </c>
      <c r="H15" s="4">
        <v>36.589598327309247</v>
      </c>
      <c r="I15" s="4">
        <v>25.308719999999994</v>
      </c>
      <c r="J15" s="4">
        <v>21.105110000000025</v>
      </c>
      <c r="K15" s="4">
        <v>23.307450000000017</v>
      </c>
      <c r="L15" s="4">
        <v>0</v>
      </c>
      <c r="M15" s="4">
        <v>0</v>
      </c>
      <c r="N15" s="4">
        <v>6.71033420313222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19.311776448245222</v>
      </c>
      <c r="D17" s="7">
        <v>24.901085218871696</v>
      </c>
      <c r="E17" s="7">
        <v>34.072545941984778</v>
      </c>
      <c r="F17" s="7">
        <v>43.654700720407654</v>
      </c>
      <c r="G17" s="7">
        <v>33.103740754886424</v>
      </c>
      <c r="H17" s="7">
        <v>36.589598327309247</v>
      </c>
      <c r="I17" s="7">
        <v>25.308719999999994</v>
      </c>
      <c r="J17" s="7">
        <v>21.105110000000025</v>
      </c>
      <c r="K17" s="7">
        <v>23.307450000000017</v>
      </c>
      <c r="L17" s="7">
        <v>0</v>
      </c>
      <c r="M17" s="7">
        <v>0</v>
      </c>
      <c r="N17" s="7">
        <v>6.71033420313222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204.93102052401096</v>
      </c>
      <c r="D21" s="5">
        <v>219.19119944779214</v>
      </c>
      <c r="E21" s="5">
        <v>200.89814551938559</v>
      </c>
      <c r="F21" s="5">
        <v>223.59427137577069</v>
      </c>
      <c r="G21" s="5">
        <v>222.90172729914005</v>
      </c>
      <c r="H21" s="5">
        <v>221.74399609030024</v>
      </c>
      <c r="I21" s="5">
        <v>224.81597154779899</v>
      </c>
      <c r="J21" s="5">
        <v>194.94974294350135</v>
      </c>
      <c r="K21" s="5">
        <v>231.60067184172155</v>
      </c>
      <c r="L21" s="5">
        <v>240.10958159754472</v>
      </c>
      <c r="M21" s="5">
        <v>242.4149459356122</v>
      </c>
      <c r="N21" s="5">
        <v>237.33529944577049</v>
      </c>
      <c r="O21" s="5">
        <v>207.88043830394167</v>
      </c>
      <c r="P21" s="5">
        <v>254.29654614054328</v>
      </c>
      <c r="Q21" s="5">
        <v>240.25226029558161</v>
      </c>
      <c r="R21" s="5">
        <v>240.78681173877089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204.93102052401096</v>
      </c>
      <c r="D30" s="4">
        <v>219.19119944779214</v>
      </c>
      <c r="E30" s="4">
        <v>200.89814551938559</v>
      </c>
      <c r="F30" s="4">
        <v>223.59427137577069</v>
      </c>
      <c r="G30" s="4">
        <v>222.90172729914005</v>
      </c>
      <c r="H30" s="4">
        <v>221.74399609030024</v>
      </c>
      <c r="I30" s="4">
        <v>224.81597154779899</v>
      </c>
      <c r="J30" s="4">
        <v>194.94974294350135</v>
      </c>
      <c r="K30" s="4">
        <v>231.60067184172155</v>
      </c>
      <c r="L30" s="4">
        <v>240.10958159754472</v>
      </c>
      <c r="M30" s="4">
        <v>242.4149459356122</v>
      </c>
      <c r="N30" s="4">
        <v>237.33529944577049</v>
      </c>
      <c r="O30" s="4">
        <v>207.88043830394167</v>
      </c>
      <c r="P30" s="4">
        <v>254.29654614054328</v>
      </c>
      <c r="Q30" s="4">
        <v>240.25226029558161</v>
      </c>
      <c r="R30" s="4">
        <v>240.78681173877089</v>
      </c>
    </row>
    <row r="31" spans="1:18" ht="11.25" customHeight="1" x14ac:dyDescent="0.25">
      <c r="A31" s="50" t="s">
        <v>231</v>
      </c>
      <c r="B31" s="51" t="s">
        <v>230</v>
      </c>
      <c r="C31" s="7">
        <v>158.95188352165999</v>
      </c>
      <c r="D31" s="7">
        <v>162.89314999999999</v>
      </c>
      <c r="E31" s="7">
        <v>141.88251</v>
      </c>
      <c r="F31" s="7">
        <v>174.74743000000001</v>
      </c>
      <c r="G31" s="7">
        <v>177.35961</v>
      </c>
      <c r="H31" s="7">
        <v>178.65717779428269</v>
      </c>
      <c r="I31" s="7">
        <v>164.20582999999999</v>
      </c>
      <c r="J31" s="7">
        <v>170.73797999999999</v>
      </c>
      <c r="K31" s="7">
        <v>203.59942000000001</v>
      </c>
      <c r="L31" s="7">
        <v>206.26105000000001</v>
      </c>
      <c r="M31" s="7">
        <v>215.43951552388339</v>
      </c>
      <c r="N31" s="7">
        <v>204.92993305573268</v>
      </c>
      <c r="O31" s="7">
        <v>178.65648812558314</v>
      </c>
      <c r="P31" s="7">
        <v>216.75246816917712</v>
      </c>
      <c r="Q31" s="7">
        <v>211.49825880738879</v>
      </c>
      <c r="R31" s="7">
        <v>216.75186603577063</v>
      </c>
    </row>
    <row r="32" spans="1:18" ht="11.25" customHeight="1" x14ac:dyDescent="0.25">
      <c r="A32" s="52" t="s">
        <v>229</v>
      </c>
      <c r="B32" s="53" t="s">
        <v>228</v>
      </c>
      <c r="C32" s="6">
        <v>158.95188352165999</v>
      </c>
      <c r="D32" s="6">
        <v>162.89314999999999</v>
      </c>
      <c r="E32" s="6">
        <v>141.88251</v>
      </c>
      <c r="F32" s="6">
        <v>174.74743000000001</v>
      </c>
      <c r="G32" s="6">
        <v>177.35961</v>
      </c>
      <c r="H32" s="6">
        <v>178.65717779428269</v>
      </c>
      <c r="I32" s="6">
        <v>164.20582999999999</v>
      </c>
      <c r="J32" s="6">
        <v>170.73797999999999</v>
      </c>
      <c r="K32" s="6">
        <v>203.59942000000001</v>
      </c>
      <c r="L32" s="6">
        <v>206.26105000000001</v>
      </c>
      <c r="M32" s="6">
        <v>215.43951552388339</v>
      </c>
      <c r="N32" s="6">
        <v>204.92993305573268</v>
      </c>
      <c r="O32" s="6">
        <v>178.65648812558314</v>
      </c>
      <c r="P32" s="6">
        <v>216.75246816917712</v>
      </c>
      <c r="Q32" s="6">
        <v>211.49825880738879</v>
      </c>
      <c r="R32" s="6">
        <v>216.75186603577063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3.8502434222451041</v>
      </c>
      <c r="D34" s="7">
        <v>8.3059236685364652</v>
      </c>
      <c r="E34" s="7">
        <v>5.9120690158989788</v>
      </c>
      <c r="F34" s="7">
        <v>7.8661237269478415</v>
      </c>
      <c r="G34" s="7">
        <v>7.403705305319507</v>
      </c>
      <c r="H34" s="7">
        <v>7.5380208812855862</v>
      </c>
      <c r="I34" s="7">
        <v>9.3717493363882696</v>
      </c>
      <c r="J34" s="7">
        <v>7.0252698918603098</v>
      </c>
      <c r="K34" s="7">
        <v>8.7322510077247237</v>
      </c>
      <c r="L34" s="7">
        <v>7.222445625916448</v>
      </c>
      <c r="M34" s="7">
        <v>13.455224152642211</v>
      </c>
      <c r="N34" s="7">
        <v>18.39548004709409</v>
      </c>
      <c r="O34" s="7">
        <v>14.246652986481465</v>
      </c>
      <c r="P34" s="7">
        <v>12.9712203708881</v>
      </c>
      <c r="Q34" s="7">
        <v>11.699203519859665</v>
      </c>
      <c r="R34" s="7">
        <v>9.2472441807726931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1.9266484719485233</v>
      </c>
      <c r="D43" s="7">
        <v>0.85619161664083954</v>
      </c>
      <c r="E43" s="7">
        <v>1.0360042631887787</v>
      </c>
      <c r="F43" s="7">
        <v>3.6624721775444207</v>
      </c>
      <c r="G43" s="7">
        <v>3.1779316378947673</v>
      </c>
      <c r="H43" s="7">
        <v>3.6410587549034741</v>
      </c>
      <c r="I43" s="7">
        <v>2.1984422114107409</v>
      </c>
      <c r="J43" s="7">
        <v>2.695593051641012</v>
      </c>
      <c r="K43" s="7">
        <v>3.9679108339968168</v>
      </c>
      <c r="L43" s="7">
        <v>3.4950860565152193</v>
      </c>
      <c r="M43" s="7">
        <v>2.5308766305162442</v>
      </c>
      <c r="N43" s="7">
        <v>1.3033470335243562</v>
      </c>
      <c r="O43" s="7">
        <v>2.7252170928563619</v>
      </c>
      <c r="P43" s="7">
        <v>3.0602797635157781</v>
      </c>
      <c r="Q43" s="7">
        <v>1.9221750889777454</v>
      </c>
      <c r="R43" s="7">
        <v>2.7954490345521239</v>
      </c>
    </row>
    <row r="44" spans="1:18" ht="11.25" customHeight="1" x14ac:dyDescent="0.25">
      <c r="A44" s="50" t="s">
        <v>205</v>
      </c>
      <c r="B44" s="51" t="s">
        <v>204</v>
      </c>
      <c r="C44" s="7">
        <v>32.463624750592174</v>
      </c>
      <c r="D44" s="7">
        <v>39.396994162614831</v>
      </c>
      <c r="E44" s="7">
        <v>43.468652240297843</v>
      </c>
      <c r="F44" s="7">
        <v>27.818465471278394</v>
      </c>
      <c r="G44" s="7">
        <v>26.361430355925755</v>
      </c>
      <c r="H44" s="7">
        <v>19.84440368476238</v>
      </c>
      <c r="I44" s="7">
        <v>34.380510000000001</v>
      </c>
      <c r="J44" s="7">
        <v>0</v>
      </c>
      <c r="K44" s="7">
        <v>0</v>
      </c>
      <c r="L44" s="7">
        <v>7.7271099151130516</v>
      </c>
      <c r="M44" s="7">
        <v>0</v>
      </c>
      <c r="N44" s="7">
        <v>0</v>
      </c>
      <c r="O44" s="7">
        <v>0</v>
      </c>
      <c r="P44" s="7">
        <v>7.086482906851316</v>
      </c>
      <c r="Q44" s="7">
        <v>0</v>
      </c>
      <c r="R44" s="7">
        <v>1.2690357184834278</v>
      </c>
    </row>
    <row r="45" spans="1:18" ht="11.25" customHeight="1" x14ac:dyDescent="0.25">
      <c r="A45" s="50" t="s">
        <v>203</v>
      </c>
      <c r="B45" s="51" t="s">
        <v>202</v>
      </c>
      <c r="C45" s="7">
        <v>7.7386203575651766</v>
      </c>
      <c r="D45" s="7">
        <v>7.7389400000000013</v>
      </c>
      <c r="E45" s="7">
        <v>8.5989100000000001</v>
      </c>
      <c r="F45" s="7">
        <v>9.4997800000000048</v>
      </c>
      <c r="G45" s="7">
        <v>8.5990500000000019</v>
      </c>
      <c r="H45" s="7">
        <v>12.063334975066127</v>
      </c>
      <c r="I45" s="7">
        <v>14.659440000000004</v>
      </c>
      <c r="J45" s="7">
        <v>14.4909</v>
      </c>
      <c r="K45" s="7">
        <v>15.30109</v>
      </c>
      <c r="L45" s="7">
        <v>15.403889999999999</v>
      </c>
      <c r="M45" s="7">
        <v>10.989329628570346</v>
      </c>
      <c r="N45" s="7">
        <v>12.706539309419382</v>
      </c>
      <c r="O45" s="7">
        <v>12.252080099020738</v>
      </c>
      <c r="P45" s="7">
        <v>14.426094930111004</v>
      </c>
      <c r="Q45" s="7">
        <v>15.132622879355406</v>
      </c>
      <c r="R45" s="7">
        <v>10.723216769192028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7.7386203575651766</v>
      </c>
      <c r="D51" s="6">
        <v>7.7389400000000013</v>
      </c>
      <c r="E51" s="6">
        <v>8.5989100000000001</v>
      </c>
      <c r="F51" s="6">
        <v>9.4997800000000048</v>
      </c>
      <c r="G51" s="6">
        <v>8.5990500000000019</v>
      </c>
      <c r="H51" s="6">
        <v>12.063334975066127</v>
      </c>
      <c r="I51" s="6">
        <v>14.659440000000004</v>
      </c>
      <c r="J51" s="6">
        <v>14.4909</v>
      </c>
      <c r="K51" s="6">
        <v>15.30109</v>
      </c>
      <c r="L51" s="6">
        <v>15.403889999999999</v>
      </c>
      <c r="M51" s="6">
        <v>10.989329628570346</v>
      </c>
      <c r="N51" s="6">
        <v>12.706539309419382</v>
      </c>
      <c r="O51" s="6">
        <v>12.252080099020738</v>
      </c>
      <c r="P51" s="6">
        <v>14.426094930111004</v>
      </c>
      <c r="Q51" s="6">
        <v>15.132622879355406</v>
      </c>
      <c r="R51" s="6">
        <v>10.723216769192028</v>
      </c>
    </row>
    <row r="52" spans="1:18" ht="11.25" customHeight="1" x14ac:dyDescent="0.25">
      <c r="A52" s="46" t="s">
        <v>189</v>
      </c>
      <c r="B52" s="47" t="s">
        <v>188</v>
      </c>
      <c r="C52" s="5">
        <v>12.870396052360206</v>
      </c>
      <c r="D52" s="5">
        <v>3.0433492955860086</v>
      </c>
      <c r="E52" s="5">
        <v>3.167519394313008</v>
      </c>
      <c r="F52" s="5">
        <v>9.4110181016273682</v>
      </c>
      <c r="G52" s="5">
        <v>9.5789000623033616</v>
      </c>
      <c r="H52" s="5">
        <v>10.414858694083584</v>
      </c>
      <c r="I52" s="5">
        <v>10.563428213918876</v>
      </c>
      <c r="J52" s="5">
        <v>12.339916409358862</v>
      </c>
      <c r="K52" s="5">
        <v>16.880776204854175</v>
      </c>
      <c r="L52" s="5">
        <v>10.899924093348409</v>
      </c>
      <c r="M52" s="5">
        <v>8.775501953814997</v>
      </c>
      <c r="N52" s="5">
        <v>8.548263620126118</v>
      </c>
      <c r="O52" s="5">
        <v>12.089880631067313</v>
      </c>
      <c r="P52" s="5">
        <v>9.9785080648417921</v>
      </c>
      <c r="Q52" s="5">
        <v>7.2256875335919428</v>
      </c>
      <c r="R52" s="5">
        <v>10.088469915883445</v>
      </c>
    </row>
    <row r="53" spans="1:18" ht="11.25" customHeight="1" x14ac:dyDescent="0.25">
      <c r="A53" s="48" t="s">
        <v>187</v>
      </c>
      <c r="B53" s="49" t="s">
        <v>186</v>
      </c>
      <c r="C53" s="4">
        <v>12.870396052360206</v>
      </c>
      <c r="D53" s="4">
        <v>3.0433492955860086</v>
      </c>
      <c r="E53" s="4">
        <v>3.167519394313008</v>
      </c>
      <c r="F53" s="4">
        <v>9.4110181016273682</v>
      </c>
      <c r="G53" s="4">
        <v>9.5789000623033616</v>
      </c>
      <c r="H53" s="4">
        <v>10.414858694083584</v>
      </c>
      <c r="I53" s="4">
        <v>10.563428213918876</v>
      </c>
      <c r="J53" s="4">
        <v>12.339916409358862</v>
      </c>
      <c r="K53" s="4">
        <v>16.880776204854175</v>
      </c>
      <c r="L53" s="4">
        <v>10.899924093348409</v>
      </c>
      <c r="M53" s="4">
        <v>8.775501953814997</v>
      </c>
      <c r="N53" s="4">
        <v>8.548263620126118</v>
      </c>
      <c r="O53" s="4">
        <v>12.089880631067313</v>
      </c>
      <c r="P53" s="4">
        <v>9.9785080648417921</v>
      </c>
      <c r="Q53" s="4">
        <v>7.2256875335919428</v>
      </c>
      <c r="R53" s="4">
        <v>10.088469915883445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172.27165006768203</v>
      </c>
      <c r="K60" s="5">
        <v>192.34640134757086</v>
      </c>
      <c r="L60" s="5">
        <v>153.07932306147077</v>
      </c>
      <c r="M60" s="5">
        <v>210.3821995889648</v>
      </c>
      <c r="N60" s="5">
        <v>216.0824927731806</v>
      </c>
      <c r="O60" s="5">
        <v>220.68898050667366</v>
      </c>
      <c r="P60" s="5">
        <v>234.63280997717897</v>
      </c>
      <c r="Q60" s="5">
        <v>191.98114067393703</v>
      </c>
      <c r="R60" s="5">
        <v>166.85363729349712</v>
      </c>
    </row>
    <row r="61" spans="1:18" ht="11.25" customHeight="1" x14ac:dyDescent="0.25">
      <c r="A61" s="46" t="s">
        <v>171</v>
      </c>
      <c r="B61" s="47" t="s">
        <v>170</v>
      </c>
      <c r="C61" s="5">
        <v>9.6493761851802446</v>
      </c>
      <c r="D61" s="5">
        <v>4.0992000000001099</v>
      </c>
      <c r="E61" s="5">
        <v>8.7988599999998769</v>
      </c>
      <c r="F61" s="5">
        <v>8.2006099999994149</v>
      </c>
      <c r="G61" s="5">
        <v>10.499959999999646</v>
      </c>
      <c r="H61" s="5">
        <v>14.450176745963486</v>
      </c>
      <c r="I61" s="5">
        <v>11.900009999999838</v>
      </c>
      <c r="J61" s="5">
        <v>12.80034999999998</v>
      </c>
      <c r="K61" s="5">
        <v>11.600050000000465</v>
      </c>
      <c r="L61" s="5">
        <v>11.700940000000628</v>
      </c>
      <c r="M61" s="5">
        <v>12.921520875781395</v>
      </c>
      <c r="N61" s="5">
        <v>13.42948843467855</v>
      </c>
      <c r="O61" s="5">
        <v>11.162832347097854</v>
      </c>
      <c r="P61" s="5">
        <v>8.3618137561766996</v>
      </c>
      <c r="Q61" s="5">
        <v>6.0970767768947711</v>
      </c>
      <c r="R61" s="5">
        <v>5.9026393024494128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9.6493761851802446</v>
      </c>
      <c r="D68" s="4">
        <v>4.0992000000001099</v>
      </c>
      <c r="E68" s="4">
        <v>8.7988599999998769</v>
      </c>
      <c r="F68" s="4">
        <v>8.2006099999994149</v>
      </c>
      <c r="G68" s="4">
        <v>10.499959999999646</v>
      </c>
      <c r="H68" s="4">
        <v>14.450176745963486</v>
      </c>
      <c r="I68" s="4">
        <v>11.900009999999838</v>
      </c>
      <c r="J68" s="4">
        <v>12.80034999999998</v>
      </c>
      <c r="K68" s="4">
        <v>11.600050000000465</v>
      </c>
      <c r="L68" s="4">
        <v>11.700940000000628</v>
      </c>
      <c r="M68" s="4">
        <v>12.921520875781395</v>
      </c>
      <c r="N68" s="4">
        <v>13.42948843467855</v>
      </c>
      <c r="O68" s="4">
        <v>11.162832347097854</v>
      </c>
      <c r="P68" s="4">
        <v>8.3618137561766996</v>
      </c>
      <c r="Q68" s="4">
        <v>6.0970767768947711</v>
      </c>
      <c r="R68" s="4">
        <v>5.9026393024494128</v>
      </c>
    </row>
    <row r="69" spans="1:18" ht="11.25" customHeight="1" x14ac:dyDescent="0.25">
      <c r="A69" s="50" t="s">
        <v>155</v>
      </c>
      <c r="B69" s="51" t="s">
        <v>154</v>
      </c>
      <c r="C69" s="7">
        <v>9.6493761851802446</v>
      </c>
      <c r="D69" s="7">
        <v>4.0992000000001099</v>
      </c>
      <c r="E69" s="7">
        <v>8.7988599999998769</v>
      </c>
      <c r="F69" s="7">
        <v>8.2006099999994149</v>
      </c>
      <c r="G69" s="7">
        <v>10.499959999999646</v>
      </c>
      <c r="H69" s="7">
        <v>14.450176745963486</v>
      </c>
      <c r="I69" s="7">
        <v>11.900009999999838</v>
      </c>
      <c r="J69" s="7">
        <v>12.80034999999998</v>
      </c>
      <c r="K69" s="7">
        <v>11.600050000000465</v>
      </c>
      <c r="L69" s="7">
        <v>11.700940000000628</v>
      </c>
      <c r="M69" s="7">
        <v>12.921520875781395</v>
      </c>
      <c r="N69" s="7">
        <v>13.3511962325812</v>
      </c>
      <c r="O69" s="7">
        <v>10.772036040501325</v>
      </c>
      <c r="P69" s="7">
        <v>7.8100597843983044</v>
      </c>
      <c r="Q69" s="7">
        <v>5.7082584013914337</v>
      </c>
      <c r="R69" s="7">
        <v>5.6606374230478522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7.8292202097350008E-2</v>
      </c>
      <c r="O71" s="7">
        <v>0.39079630659652947</v>
      </c>
      <c r="P71" s="7">
        <v>0.55175397177839569</v>
      </c>
      <c r="Q71" s="7">
        <v>0.38881837550333703</v>
      </c>
      <c r="R71" s="7">
        <v>0.24200187940156045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155.88807648965494</v>
      </c>
      <c r="D79" s="5">
        <v>172.42119394269235</v>
      </c>
      <c r="E79" s="5">
        <v>168.51524263879827</v>
      </c>
      <c r="F79" s="5">
        <v>169.13928953948346</v>
      </c>
      <c r="G79" s="5">
        <v>165.53295423063528</v>
      </c>
      <c r="H79" s="5">
        <v>163.47549611392833</v>
      </c>
      <c r="I79" s="5">
        <v>173.56369593066577</v>
      </c>
      <c r="J79" s="5">
        <v>199.2161705010644</v>
      </c>
      <c r="K79" s="5">
        <v>222.73493827037674</v>
      </c>
      <c r="L79" s="5">
        <v>189.25512614710991</v>
      </c>
      <c r="M79" s="5">
        <v>229.3245967720166</v>
      </c>
      <c r="N79" s="5">
        <v>227.49578920423446</v>
      </c>
      <c r="O79" s="5">
        <v>215.43267149493582</v>
      </c>
      <c r="P79" s="5">
        <v>238.70469922935442</v>
      </c>
      <c r="Q79" s="5">
        <v>223.18918444206258</v>
      </c>
      <c r="R79" s="5">
        <v>207.30657178494513</v>
      </c>
    </row>
    <row r="80" spans="1:18" ht="11.25" customHeight="1" x14ac:dyDescent="0.25">
      <c r="A80" s="58" t="s">
        <v>133</v>
      </c>
      <c r="B80" s="47">
        <v>7200</v>
      </c>
      <c r="C80" s="5">
        <v>2.5795207822953721</v>
      </c>
      <c r="D80" s="5">
        <v>3.1920199999999994</v>
      </c>
      <c r="E80" s="5">
        <v>3.4996500000000026</v>
      </c>
      <c r="F80" s="5">
        <v>3.5</v>
      </c>
      <c r="G80" s="5">
        <v>3.7886299999999977</v>
      </c>
      <c r="H80" s="5">
        <v>3.9170727046909302</v>
      </c>
      <c r="I80" s="5">
        <v>2.5000500000000017</v>
      </c>
      <c r="J80" s="5">
        <v>2.9998900000000024</v>
      </c>
      <c r="K80" s="5">
        <v>3.5755099999999995</v>
      </c>
      <c r="L80" s="5">
        <v>3.1887100000000004</v>
      </c>
      <c r="M80" s="5">
        <v>3.152794545940659</v>
      </c>
      <c r="N80" s="5">
        <v>2.1972942113088965</v>
      </c>
      <c r="O80" s="5">
        <v>14.115870159369978</v>
      </c>
      <c r="P80" s="5">
        <v>11.822725509126673</v>
      </c>
      <c r="Q80" s="5">
        <v>11.344999771714276</v>
      </c>
      <c r="R80" s="5">
        <v>11.655659883519869</v>
      </c>
    </row>
    <row r="81" spans="1:18" ht="11.25" customHeight="1" x14ac:dyDescent="0.25">
      <c r="A81" s="48" t="s">
        <v>132</v>
      </c>
      <c r="B81" s="49" t="s">
        <v>131</v>
      </c>
      <c r="C81" s="4">
        <v>2.5795207822953721</v>
      </c>
      <c r="D81" s="4">
        <v>3.1920199999999994</v>
      </c>
      <c r="E81" s="4">
        <v>3.4996500000000026</v>
      </c>
      <c r="F81" s="4">
        <v>3.5</v>
      </c>
      <c r="G81" s="4">
        <v>3.7886299999999977</v>
      </c>
      <c r="H81" s="4">
        <v>3.9170727046909302</v>
      </c>
      <c r="I81" s="4">
        <v>2.5000500000000017</v>
      </c>
      <c r="J81" s="4">
        <v>2.9998900000000024</v>
      </c>
      <c r="K81" s="4">
        <v>3.5755099999999995</v>
      </c>
      <c r="L81" s="4">
        <v>3.1887100000000004</v>
      </c>
      <c r="M81" s="4">
        <v>3.152794545940659</v>
      </c>
      <c r="N81" s="4">
        <v>2.1972942113088965</v>
      </c>
      <c r="O81" s="4">
        <v>14.115870159369978</v>
      </c>
      <c r="P81" s="4">
        <v>11.822725509126673</v>
      </c>
      <c r="Q81" s="4">
        <v>11.344999771714276</v>
      </c>
      <c r="R81" s="4">
        <v>11.655659883519869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0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428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263.8320091903322</v>
      </c>
      <c r="D2" s="45">
        <v>247.86889397426887</v>
      </c>
      <c r="E2" s="45">
        <v>260.83828968769319</v>
      </c>
      <c r="F2" s="45">
        <v>282.62738352992903</v>
      </c>
      <c r="G2" s="45">
        <v>305.04136168959269</v>
      </c>
      <c r="H2" s="45">
        <v>299.11076847887472</v>
      </c>
      <c r="I2" s="45">
        <v>271.55727659845786</v>
      </c>
      <c r="J2" s="45">
        <v>413.38754080256001</v>
      </c>
      <c r="K2" s="45">
        <v>335.65309962057279</v>
      </c>
      <c r="L2" s="45">
        <v>332.04531874637439</v>
      </c>
      <c r="M2" s="45">
        <v>283.86492256519961</v>
      </c>
      <c r="N2" s="45">
        <v>324.14493013184955</v>
      </c>
      <c r="O2" s="45">
        <v>329.10343649543518</v>
      </c>
      <c r="P2" s="45">
        <v>305.23545871387353</v>
      </c>
      <c r="Q2" s="45">
        <v>306.02708557475205</v>
      </c>
      <c r="R2" s="45">
        <v>348.74956762070804</v>
      </c>
    </row>
    <row r="3" spans="1:18" ht="11.25" customHeight="1" x14ac:dyDescent="0.25">
      <c r="A3" s="46" t="s">
        <v>286</v>
      </c>
      <c r="B3" s="47" t="s">
        <v>285</v>
      </c>
      <c r="C3" s="5">
        <v>0.51343939597589039</v>
      </c>
      <c r="D3" s="5">
        <v>1.752498185679924</v>
      </c>
      <c r="E3" s="5">
        <v>2.6991250528888235</v>
      </c>
      <c r="F3" s="5">
        <v>6.8354617970201508</v>
      </c>
      <c r="G3" s="5">
        <v>6.7597067638938642</v>
      </c>
      <c r="H3" s="5">
        <v>10.628490483602661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0.36022502971917564</v>
      </c>
      <c r="D4" s="4">
        <v>1.1652334045515946</v>
      </c>
      <c r="E4" s="4">
        <v>1.4876109948735348</v>
      </c>
      <c r="F4" s="4">
        <v>3.292216388747129</v>
      </c>
      <c r="G4" s="4">
        <v>3.8691209996866456</v>
      </c>
      <c r="H4" s="4">
        <v>5.84803328316407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0.36022502971917564</v>
      </c>
      <c r="D5" s="7">
        <v>1.1652334045515946</v>
      </c>
      <c r="E5" s="7">
        <v>1.4876109948735348</v>
      </c>
      <c r="F5" s="7">
        <v>3.292216388747129</v>
      </c>
      <c r="G5" s="7">
        <v>3.8691209996866456</v>
      </c>
      <c r="H5" s="7">
        <v>5.84803328316407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0.36022502971917564</v>
      </c>
      <c r="D8" s="6">
        <v>1.1652334045515946</v>
      </c>
      <c r="E8" s="6">
        <v>1.4876109948735348</v>
      </c>
      <c r="F8" s="6">
        <v>3.292216388747129</v>
      </c>
      <c r="G8" s="6">
        <v>3.8691209996866456</v>
      </c>
      <c r="H8" s="6">
        <v>5.84803328316407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0.15321436625671475</v>
      </c>
      <c r="D15" s="4">
        <v>0.58726478112832947</v>
      </c>
      <c r="E15" s="4">
        <v>1.211514058015289</v>
      </c>
      <c r="F15" s="4">
        <v>3.5432454082730218</v>
      </c>
      <c r="G15" s="4">
        <v>2.8905857642072186</v>
      </c>
      <c r="H15" s="4">
        <v>4.7804572004385912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0.15321436625671475</v>
      </c>
      <c r="D17" s="7">
        <v>0.58726478112832947</v>
      </c>
      <c r="E17" s="7">
        <v>1.211514058015289</v>
      </c>
      <c r="F17" s="7">
        <v>3.5432454082730218</v>
      </c>
      <c r="G17" s="7">
        <v>2.8905857642072186</v>
      </c>
      <c r="H17" s="7">
        <v>4.7804572004385912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33.091761492714255</v>
      </c>
      <c r="D21" s="5">
        <v>31.908133067068093</v>
      </c>
      <c r="E21" s="5">
        <v>23.556587727579824</v>
      </c>
      <c r="F21" s="5">
        <v>43.062979330618305</v>
      </c>
      <c r="G21" s="5">
        <v>48.286690583717963</v>
      </c>
      <c r="H21" s="5">
        <v>49.384486024068622</v>
      </c>
      <c r="I21" s="5">
        <v>15.350660098338633</v>
      </c>
      <c r="J21" s="5">
        <v>57.375611335307354</v>
      </c>
      <c r="K21" s="5">
        <v>46.680984590893438</v>
      </c>
      <c r="L21" s="5">
        <v>28.96430289254921</v>
      </c>
      <c r="M21" s="5">
        <v>53.868503898613994</v>
      </c>
      <c r="N21" s="5">
        <v>59.72229043013229</v>
      </c>
      <c r="O21" s="5">
        <v>51.576524847745368</v>
      </c>
      <c r="P21" s="5">
        <v>39.725731963399255</v>
      </c>
      <c r="Q21" s="5">
        <v>53.905493283311984</v>
      </c>
      <c r="R21" s="5">
        <v>51.159166027069077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33.091761492714255</v>
      </c>
      <c r="D30" s="4">
        <v>31.908133067068093</v>
      </c>
      <c r="E30" s="4">
        <v>23.556587727579824</v>
      </c>
      <c r="F30" s="4">
        <v>43.062979330618305</v>
      </c>
      <c r="G30" s="4">
        <v>48.286690583717963</v>
      </c>
      <c r="H30" s="4">
        <v>49.384486024068622</v>
      </c>
      <c r="I30" s="4">
        <v>15.350660098338633</v>
      </c>
      <c r="J30" s="4">
        <v>57.375611335307354</v>
      </c>
      <c r="K30" s="4">
        <v>46.680984590893438</v>
      </c>
      <c r="L30" s="4">
        <v>28.96430289254921</v>
      </c>
      <c r="M30" s="4">
        <v>53.868503898613994</v>
      </c>
      <c r="N30" s="4">
        <v>59.72229043013229</v>
      </c>
      <c r="O30" s="4">
        <v>51.576524847745368</v>
      </c>
      <c r="P30" s="4">
        <v>39.725731963399255</v>
      </c>
      <c r="Q30" s="4">
        <v>53.905493283311984</v>
      </c>
      <c r="R30" s="4">
        <v>51.159166027069077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7.1244147936551414</v>
      </c>
      <c r="D34" s="7">
        <v>13.662411353657976</v>
      </c>
      <c r="E34" s="7">
        <v>10.57709030573537</v>
      </c>
      <c r="F34" s="7">
        <v>14.107488034597653</v>
      </c>
      <c r="G34" s="7">
        <v>14.575429856321451</v>
      </c>
      <c r="H34" s="7">
        <v>14.385777536317434</v>
      </c>
      <c r="I34" s="7">
        <v>12.503375459402889</v>
      </c>
      <c r="J34" s="7">
        <v>14.908063966497076</v>
      </c>
      <c r="K34" s="7">
        <v>13.194997802382948</v>
      </c>
      <c r="L34" s="7">
        <v>12.461465653148064</v>
      </c>
      <c r="M34" s="7">
        <v>17.074917614312344</v>
      </c>
      <c r="N34" s="7">
        <v>26.475910353211606</v>
      </c>
      <c r="O34" s="7">
        <v>21.748019773083339</v>
      </c>
      <c r="P34" s="7">
        <v>16.512802021311522</v>
      </c>
      <c r="Q34" s="7">
        <v>16.63824225522669</v>
      </c>
      <c r="R34" s="7">
        <v>15.861613842392218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1.1077979033590168</v>
      </c>
      <c r="D43" s="7">
        <v>3.153885876024952</v>
      </c>
      <c r="E43" s="7">
        <v>3.9546796621422957</v>
      </c>
      <c r="F43" s="7">
        <v>2.2878342748334486</v>
      </c>
      <c r="G43" s="7">
        <v>1.7980337432124507</v>
      </c>
      <c r="H43" s="7">
        <v>2.3401728941241755</v>
      </c>
      <c r="I43" s="7">
        <v>2.8472846389357445</v>
      </c>
      <c r="J43" s="7">
        <v>3.2834773688102827</v>
      </c>
      <c r="K43" s="7">
        <v>1.9904667885104887</v>
      </c>
      <c r="L43" s="7">
        <v>1.56029401640265</v>
      </c>
      <c r="M43" s="7">
        <v>3.3543320198593571</v>
      </c>
      <c r="N43" s="7">
        <v>2.6764582989370749</v>
      </c>
      <c r="O43" s="7">
        <v>1.1679113851780512</v>
      </c>
      <c r="P43" s="7">
        <v>1.0080098882912569</v>
      </c>
      <c r="Q43" s="7">
        <v>1.922591229698589</v>
      </c>
      <c r="R43" s="7">
        <v>1.2406530610264697</v>
      </c>
    </row>
    <row r="44" spans="1:18" ht="11.25" customHeight="1" x14ac:dyDescent="0.25">
      <c r="A44" s="50" t="s">
        <v>205</v>
      </c>
      <c r="B44" s="51" t="s">
        <v>204</v>
      </c>
      <c r="C44" s="7">
        <v>24.859548795700093</v>
      </c>
      <c r="D44" s="7">
        <v>15.091835837385167</v>
      </c>
      <c r="E44" s="7">
        <v>9.0248177597021595</v>
      </c>
      <c r="F44" s="7">
        <v>26.667657021187207</v>
      </c>
      <c r="G44" s="7">
        <v>31.91322698418406</v>
      </c>
      <c r="H44" s="7">
        <v>32.658535593627008</v>
      </c>
      <c r="I44" s="7">
        <v>0</v>
      </c>
      <c r="J44" s="7">
        <v>39.184069999999998</v>
      </c>
      <c r="K44" s="7">
        <v>31.495519999999999</v>
      </c>
      <c r="L44" s="7">
        <v>14.942543222998495</v>
      </c>
      <c r="M44" s="7">
        <v>33.43925426444229</v>
      </c>
      <c r="N44" s="7">
        <v>30.569921777983609</v>
      </c>
      <c r="O44" s="7">
        <v>28.660593689483978</v>
      </c>
      <c r="P44" s="7">
        <v>22.204920053796474</v>
      </c>
      <c r="Q44" s="7">
        <v>35.344659798386708</v>
      </c>
      <c r="R44" s="7">
        <v>34.056899123650389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16.40285501214689</v>
      </c>
      <c r="D52" s="5">
        <v>12.115078400616481</v>
      </c>
      <c r="E52" s="5">
        <v>13.062431241040072</v>
      </c>
      <c r="F52" s="5">
        <v>7.2094139726312854</v>
      </c>
      <c r="G52" s="5">
        <v>8.1102309191234685</v>
      </c>
      <c r="H52" s="5">
        <v>8.3112428793314788</v>
      </c>
      <c r="I52" s="5">
        <v>13.681090515766247</v>
      </c>
      <c r="J52" s="5">
        <v>27.516357006675189</v>
      </c>
      <c r="K52" s="5">
        <v>19.052030666257487</v>
      </c>
      <c r="L52" s="5">
        <v>9.4577998567566706</v>
      </c>
      <c r="M52" s="5">
        <v>13.37943067709784</v>
      </c>
      <c r="N52" s="5">
        <v>19.231961492900147</v>
      </c>
      <c r="O52" s="5">
        <v>10.158644555488797</v>
      </c>
      <c r="P52" s="5">
        <v>4.6394970939605464</v>
      </c>
      <c r="Q52" s="5">
        <v>7.4512801957117949</v>
      </c>
      <c r="R52" s="5">
        <v>8.1599338734993516</v>
      </c>
    </row>
    <row r="53" spans="1:18" ht="11.25" customHeight="1" x14ac:dyDescent="0.25">
      <c r="A53" s="48" t="s">
        <v>187</v>
      </c>
      <c r="B53" s="49" t="s">
        <v>186</v>
      </c>
      <c r="C53" s="4">
        <v>16.40285501214689</v>
      </c>
      <c r="D53" s="4">
        <v>12.115078400616481</v>
      </c>
      <c r="E53" s="4">
        <v>13.062431241040072</v>
      </c>
      <c r="F53" s="4">
        <v>7.2094139726312854</v>
      </c>
      <c r="G53" s="4">
        <v>8.1102309191234685</v>
      </c>
      <c r="H53" s="4">
        <v>8.3112428793314788</v>
      </c>
      <c r="I53" s="4">
        <v>13.681090515766247</v>
      </c>
      <c r="J53" s="4">
        <v>27.516357006675189</v>
      </c>
      <c r="K53" s="4">
        <v>19.052030666257487</v>
      </c>
      <c r="L53" s="4">
        <v>9.4577998567566706</v>
      </c>
      <c r="M53" s="4">
        <v>13.37943067709784</v>
      </c>
      <c r="N53" s="4">
        <v>19.231961492900147</v>
      </c>
      <c r="O53" s="4">
        <v>10.158644555488797</v>
      </c>
      <c r="P53" s="4">
        <v>4.6394970939605464</v>
      </c>
      <c r="Q53" s="4">
        <v>7.4512801957117949</v>
      </c>
      <c r="R53" s="4">
        <v>8.1599338734993516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96.541429932317953</v>
      </c>
      <c r="K60" s="5">
        <v>87.050008652429142</v>
      </c>
      <c r="L60" s="5">
        <v>118.79844693852922</v>
      </c>
      <c r="M60" s="5">
        <v>57.146382932832154</v>
      </c>
      <c r="N60" s="5">
        <v>68.855110436433989</v>
      </c>
      <c r="O60" s="5">
        <v>90.028920489694414</v>
      </c>
      <c r="P60" s="5">
        <v>97.50320454820482</v>
      </c>
      <c r="Q60" s="5">
        <v>69.334419354982344</v>
      </c>
      <c r="R60" s="5">
        <v>94.586060405338245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0.17614251067146861</v>
      </c>
      <c r="O61" s="5">
        <v>0.32837055165874623</v>
      </c>
      <c r="P61" s="5">
        <v>0.25653744347478691</v>
      </c>
      <c r="Q61" s="5">
        <v>0.40095764557322761</v>
      </c>
      <c r="R61" s="5">
        <v>0.19574022122723181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0.17614251067146861</v>
      </c>
      <c r="O68" s="4">
        <v>0.32837055165874623</v>
      </c>
      <c r="P68" s="4">
        <v>0.25653744347478691</v>
      </c>
      <c r="Q68" s="4">
        <v>0.40095764557322761</v>
      </c>
      <c r="R68" s="4">
        <v>0.19574022122723181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0.17614251067146861</v>
      </c>
      <c r="O71" s="7">
        <v>0.32837055165874623</v>
      </c>
      <c r="P71" s="7">
        <v>0.25653744347478691</v>
      </c>
      <c r="Q71" s="7">
        <v>0.40095764557322761</v>
      </c>
      <c r="R71" s="7">
        <v>0.19574022122723181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213.82395328949514</v>
      </c>
      <c r="D79" s="5">
        <v>202.09318432090438</v>
      </c>
      <c r="E79" s="5">
        <v>221.52014566618448</v>
      </c>
      <c r="F79" s="5">
        <v>225.51952842965932</v>
      </c>
      <c r="G79" s="5">
        <v>241.88473342285741</v>
      </c>
      <c r="H79" s="5">
        <v>230.78654909187196</v>
      </c>
      <c r="I79" s="5">
        <v>242.52552598435298</v>
      </c>
      <c r="J79" s="5">
        <v>231.95414252825955</v>
      </c>
      <c r="K79" s="5">
        <v>182.87007571099272</v>
      </c>
      <c r="L79" s="5">
        <v>174.82476905853932</v>
      </c>
      <c r="M79" s="5">
        <v>159.47060505665561</v>
      </c>
      <c r="N79" s="5">
        <v>176.15942526171165</v>
      </c>
      <c r="O79" s="5">
        <v>177.01097605084789</v>
      </c>
      <c r="P79" s="5">
        <v>163.1104876648341</v>
      </c>
      <c r="Q79" s="5">
        <v>174.93493509517273</v>
      </c>
      <c r="R79" s="5">
        <v>194.64866709357415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1">
    <pageSetUpPr fitToPage="1"/>
  </sheetPr>
  <dimension ref="A1:R82"/>
  <sheetViews>
    <sheetView showGridLines="0" zoomScaleNormal="10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429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2.7961203266942478</v>
      </c>
      <c r="D2" s="45">
        <v>2.9945815253405113</v>
      </c>
      <c r="E2" s="45">
        <v>3.2943378126987413</v>
      </c>
      <c r="F2" s="45">
        <v>3.4668693675973117</v>
      </c>
      <c r="G2" s="45">
        <v>3.5128649237034035</v>
      </c>
      <c r="H2" s="45">
        <v>3.9040978449845443</v>
      </c>
      <c r="I2" s="45">
        <v>3.854697709158561</v>
      </c>
      <c r="J2" s="45">
        <v>5.4449192758333513</v>
      </c>
      <c r="K2" s="45">
        <v>5.782172714903858</v>
      </c>
      <c r="L2" s="45">
        <v>7.5025463541518</v>
      </c>
      <c r="M2" s="45">
        <v>8.0844672681695258</v>
      </c>
      <c r="N2" s="45">
        <v>5.7181041708371616</v>
      </c>
      <c r="O2" s="45">
        <v>8.3246726172192762</v>
      </c>
      <c r="P2" s="45">
        <v>8.946366771841852</v>
      </c>
      <c r="Q2" s="45">
        <v>9.8822774879070607</v>
      </c>
      <c r="R2" s="45">
        <v>9.2396963679481843</v>
      </c>
    </row>
    <row r="3" spans="1:18" ht="11.25" customHeight="1" x14ac:dyDescent="0.25">
      <c r="A3" s="46" t="s">
        <v>286</v>
      </c>
      <c r="B3" s="47" t="s">
        <v>285</v>
      </c>
      <c r="C3" s="5">
        <v>2.4090301699619615E-3</v>
      </c>
      <c r="D3" s="5">
        <v>0</v>
      </c>
      <c r="E3" s="5">
        <v>0</v>
      </c>
      <c r="F3" s="5">
        <v>3.7240117387802155E-2</v>
      </c>
      <c r="G3" s="5">
        <v>4.8041441480891317E-2</v>
      </c>
      <c r="H3" s="5">
        <v>9.0542886712729934E-2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1.6901565625277563E-3</v>
      </c>
      <c r="D4" s="4">
        <v>0</v>
      </c>
      <c r="E4" s="4">
        <v>0</v>
      </c>
      <c r="F4" s="4">
        <v>1.7936246068471405E-2</v>
      </c>
      <c r="G4" s="4">
        <v>2.7497960574529478E-2</v>
      </c>
      <c r="H4" s="4">
        <v>4.9818722222755241E-2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1.6901565625277563E-3</v>
      </c>
      <c r="D5" s="7">
        <v>0</v>
      </c>
      <c r="E5" s="7">
        <v>0</v>
      </c>
      <c r="F5" s="7">
        <v>1.7936246068471405E-2</v>
      </c>
      <c r="G5" s="7">
        <v>2.7497960574529478E-2</v>
      </c>
      <c r="H5" s="7">
        <v>4.9818722222755241E-2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1.6901565625277563E-3</v>
      </c>
      <c r="D8" s="6">
        <v>0</v>
      </c>
      <c r="E8" s="6">
        <v>0</v>
      </c>
      <c r="F8" s="6">
        <v>1.7936246068471405E-2</v>
      </c>
      <c r="G8" s="6">
        <v>2.7497960574529478E-2</v>
      </c>
      <c r="H8" s="6">
        <v>4.9818722222755241E-2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7.1887360743420545E-4</v>
      </c>
      <c r="D15" s="4">
        <v>0</v>
      </c>
      <c r="E15" s="4">
        <v>0</v>
      </c>
      <c r="F15" s="4">
        <v>1.9303871319330746E-2</v>
      </c>
      <c r="G15" s="4">
        <v>2.0543480906361843E-2</v>
      </c>
      <c r="H15" s="4">
        <v>4.0724164489974693E-2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7.1887360743420545E-4</v>
      </c>
      <c r="D17" s="7">
        <v>0</v>
      </c>
      <c r="E17" s="7">
        <v>0</v>
      </c>
      <c r="F17" s="7">
        <v>1.9303871319330746E-2</v>
      </c>
      <c r="G17" s="7">
        <v>2.0543480906361843E-2</v>
      </c>
      <c r="H17" s="7">
        <v>4.0724164489974693E-2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0.10488112246678678</v>
      </c>
      <c r="D21" s="5">
        <v>0.21661748513976656</v>
      </c>
      <c r="E21" s="5">
        <v>0.21409675303457915</v>
      </c>
      <c r="F21" s="5">
        <v>0.29707929361102647</v>
      </c>
      <c r="G21" s="5">
        <v>0.27945211714200185</v>
      </c>
      <c r="H21" s="5">
        <v>0.34564603931176779</v>
      </c>
      <c r="I21" s="5">
        <v>0.28033835386235395</v>
      </c>
      <c r="J21" s="5">
        <v>0.26935572119132084</v>
      </c>
      <c r="K21" s="5">
        <v>0.3165635673850189</v>
      </c>
      <c r="L21" s="5">
        <v>1.494405509906068</v>
      </c>
      <c r="M21" s="5">
        <v>0.62942024206797531</v>
      </c>
      <c r="N21" s="5">
        <v>0.46579770715600322</v>
      </c>
      <c r="O21" s="5">
        <v>0.61700671839165622</v>
      </c>
      <c r="P21" s="5">
        <v>1.7189649148534536</v>
      </c>
      <c r="Q21" s="5">
        <v>0.7028567686651237</v>
      </c>
      <c r="R21" s="5">
        <v>1.3942280031186081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0.10488112246678678</v>
      </c>
      <c r="D30" s="4">
        <v>0.21661748513976656</v>
      </c>
      <c r="E30" s="4">
        <v>0.21409675303457915</v>
      </c>
      <c r="F30" s="4">
        <v>0.29707929361102647</v>
      </c>
      <c r="G30" s="4">
        <v>0.27945211714200185</v>
      </c>
      <c r="H30" s="4">
        <v>0.34564603931176779</v>
      </c>
      <c r="I30" s="4">
        <v>0.28033835386235395</v>
      </c>
      <c r="J30" s="4">
        <v>0.26935572119132084</v>
      </c>
      <c r="K30" s="4">
        <v>0.3165635673850189</v>
      </c>
      <c r="L30" s="4">
        <v>1.494405509906068</v>
      </c>
      <c r="M30" s="4">
        <v>0.62942024206797531</v>
      </c>
      <c r="N30" s="4">
        <v>0.46579770715600322</v>
      </c>
      <c r="O30" s="4">
        <v>0.61700671839165622</v>
      </c>
      <c r="P30" s="4">
        <v>1.7189649148534536</v>
      </c>
      <c r="Q30" s="4">
        <v>0.7028567686651237</v>
      </c>
      <c r="R30" s="4">
        <v>1.3942280031186081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5.8426777726437978E-2</v>
      </c>
      <c r="D34" s="7">
        <v>0.1277249778055585</v>
      </c>
      <c r="E34" s="7">
        <v>0.10337067836565313</v>
      </c>
      <c r="F34" s="7">
        <v>0.13390823845450595</v>
      </c>
      <c r="G34" s="7">
        <v>0.12988483835904341</v>
      </c>
      <c r="H34" s="7">
        <v>0.14529690105223581</v>
      </c>
      <c r="I34" s="7">
        <v>0.226685204208839</v>
      </c>
      <c r="J34" s="7">
        <v>0.15194614164261591</v>
      </c>
      <c r="K34" s="7">
        <v>0.17589118989232502</v>
      </c>
      <c r="L34" s="7">
        <v>0.21787872093548333</v>
      </c>
      <c r="M34" s="7">
        <v>0.37629865062072937</v>
      </c>
      <c r="N34" s="7">
        <v>0.36140828007745762</v>
      </c>
      <c r="O34" s="7">
        <v>0.42568547511408733</v>
      </c>
      <c r="P34" s="7">
        <v>0.37451296434958253</v>
      </c>
      <c r="Q34" s="7">
        <v>0.4157564429921991</v>
      </c>
      <c r="R34" s="7">
        <v>0.32518144850844993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4.6454344740348805E-2</v>
      </c>
      <c r="D43" s="7">
        <v>8.889250733420806E-2</v>
      </c>
      <c r="E43" s="7">
        <v>0.11072607466892602</v>
      </c>
      <c r="F43" s="7">
        <v>0.14932354762213046</v>
      </c>
      <c r="G43" s="7">
        <v>0.12478461889278157</v>
      </c>
      <c r="H43" s="7">
        <v>0.15673621869934806</v>
      </c>
      <c r="I43" s="7">
        <v>5.3653149653514969E-2</v>
      </c>
      <c r="J43" s="7">
        <v>0.11740957954870493</v>
      </c>
      <c r="K43" s="7">
        <v>0.14067237749269387</v>
      </c>
      <c r="L43" s="7">
        <v>4.6629927082130769E-2</v>
      </c>
      <c r="M43" s="7">
        <v>0.253121591447246</v>
      </c>
      <c r="N43" s="7">
        <v>0.10438942707854557</v>
      </c>
      <c r="O43" s="7">
        <v>0.19132124327756891</v>
      </c>
      <c r="P43" s="7">
        <v>6.3859120056130342E-2</v>
      </c>
      <c r="Q43" s="7">
        <v>0.28710032567292465</v>
      </c>
      <c r="R43" s="7">
        <v>9.5797043292896761E-2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1.3847507534390097E-2</v>
      </c>
      <c r="G44" s="7">
        <v>2.4782659890176861E-2</v>
      </c>
      <c r="H44" s="7">
        <v>4.3612919560183913E-2</v>
      </c>
      <c r="I44" s="7">
        <v>0</v>
      </c>
      <c r="J44" s="7">
        <v>0</v>
      </c>
      <c r="K44" s="7">
        <v>0</v>
      </c>
      <c r="L44" s="7">
        <v>1.2298968618884538</v>
      </c>
      <c r="M44" s="7">
        <v>0</v>
      </c>
      <c r="N44" s="7">
        <v>0</v>
      </c>
      <c r="O44" s="7">
        <v>0</v>
      </c>
      <c r="P44" s="7">
        <v>1.2805928304477407</v>
      </c>
      <c r="Q44" s="7">
        <v>0</v>
      </c>
      <c r="R44" s="7">
        <v>0.97324951131726145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0.51171406474112879</v>
      </c>
      <c r="D52" s="5">
        <v>0.34311230379751151</v>
      </c>
      <c r="E52" s="5">
        <v>0.36748936464691939</v>
      </c>
      <c r="F52" s="5">
        <v>0.4759579257413461</v>
      </c>
      <c r="G52" s="5">
        <v>0.50989901857317055</v>
      </c>
      <c r="H52" s="5">
        <v>0.57381198883706241</v>
      </c>
      <c r="I52" s="5">
        <v>0.25780127031488392</v>
      </c>
      <c r="J52" s="5">
        <v>0.93742658396594447</v>
      </c>
      <c r="K52" s="5">
        <v>1.0696231288883329</v>
      </c>
      <c r="L52" s="5">
        <v>0.45628604989492022</v>
      </c>
      <c r="M52" s="5">
        <v>1.1559350716700567</v>
      </c>
      <c r="N52" s="5">
        <v>0.90407099718805184</v>
      </c>
      <c r="O52" s="5">
        <v>1.3968712123563081</v>
      </c>
      <c r="P52" s="5">
        <v>0.50065119390445023</v>
      </c>
      <c r="Q52" s="5">
        <v>1.3013445838809523</v>
      </c>
      <c r="R52" s="5">
        <v>0.66796780602339512</v>
      </c>
    </row>
    <row r="53" spans="1:18" ht="11.25" customHeight="1" x14ac:dyDescent="0.25">
      <c r="A53" s="48" t="s">
        <v>187</v>
      </c>
      <c r="B53" s="49" t="s">
        <v>186</v>
      </c>
      <c r="C53" s="4">
        <v>0.51171406474112879</v>
      </c>
      <c r="D53" s="4">
        <v>0.34311230379751151</v>
      </c>
      <c r="E53" s="4">
        <v>0.36748936464691939</v>
      </c>
      <c r="F53" s="4">
        <v>0.4759579257413461</v>
      </c>
      <c r="G53" s="4">
        <v>0.50989901857317055</v>
      </c>
      <c r="H53" s="4">
        <v>0.57381198883706241</v>
      </c>
      <c r="I53" s="4">
        <v>0.25780127031488392</v>
      </c>
      <c r="J53" s="4">
        <v>0.93742658396594447</v>
      </c>
      <c r="K53" s="4">
        <v>1.0696231288883329</v>
      </c>
      <c r="L53" s="4">
        <v>0.45628604989492022</v>
      </c>
      <c r="M53" s="4">
        <v>1.1559350716700567</v>
      </c>
      <c r="N53" s="4">
        <v>0.90407099718805184</v>
      </c>
      <c r="O53" s="4">
        <v>1.3968712123563081</v>
      </c>
      <c r="P53" s="4">
        <v>0.50065119390445023</v>
      </c>
      <c r="Q53" s="4">
        <v>1.3013445838809523</v>
      </c>
      <c r="R53" s="4">
        <v>0.66796780602339512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8.2802440785226302E-3</v>
      </c>
      <c r="O61" s="5">
        <v>4.5152812276498831E-2</v>
      </c>
      <c r="P61" s="5">
        <v>2.7683124863692319E-2</v>
      </c>
      <c r="Q61" s="5">
        <v>7.0026095748307052E-2</v>
      </c>
      <c r="R61" s="5">
        <v>1.6023189421707565E-2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8.2802440785226302E-3</v>
      </c>
      <c r="O68" s="4">
        <v>4.5152812276498831E-2</v>
      </c>
      <c r="P68" s="4">
        <v>2.7683124863692319E-2</v>
      </c>
      <c r="Q68" s="4">
        <v>7.0026095748307052E-2</v>
      </c>
      <c r="R68" s="4">
        <v>1.6023189421707565E-2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8.2802440785226302E-3</v>
      </c>
      <c r="O71" s="7">
        <v>4.5152812276498831E-2</v>
      </c>
      <c r="P71" s="7">
        <v>2.7683124863692319E-2</v>
      </c>
      <c r="Q71" s="7">
        <v>7.0026095748307052E-2</v>
      </c>
      <c r="R71" s="7">
        <v>1.6023189421707565E-2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2.1771161093163705</v>
      </c>
      <c r="D79" s="5">
        <v>2.4348517364032332</v>
      </c>
      <c r="E79" s="5">
        <v>2.7127516950172428</v>
      </c>
      <c r="F79" s="5">
        <v>2.6565920308571367</v>
      </c>
      <c r="G79" s="5">
        <v>2.6754723465073398</v>
      </c>
      <c r="H79" s="5">
        <v>2.8940969301229842</v>
      </c>
      <c r="I79" s="5">
        <v>3.316558084981323</v>
      </c>
      <c r="J79" s="5">
        <v>4.2381369706760861</v>
      </c>
      <c r="K79" s="5">
        <v>4.3959860186305058</v>
      </c>
      <c r="L79" s="5">
        <v>5.5518547943508114</v>
      </c>
      <c r="M79" s="5">
        <v>6.2991119544314937</v>
      </c>
      <c r="N79" s="5">
        <v>4.3399552224145843</v>
      </c>
      <c r="O79" s="5">
        <v>6.265641874194813</v>
      </c>
      <c r="P79" s="5">
        <v>6.6990675382202554</v>
      </c>
      <c r="Q79" s="5">
        <v>7.8080500396126782</v>
      </c>
      <c r="R79" s="5">
        <v>7.1614773693844738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8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431</v>
      </c>
      <c r="B1" s="42" t="s">
        <v>430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385.2404376132701</v>
      </c>
      <c r="D2" s="45">
        <v>395.00389999999999</v>
      </c>
      <c r="E2" s="45">
        <v>400.58467000000007</v>
      </c>
      <c r="F2" s="45">
        <v>405.4578600000001</v>
      </c>
      <c r="G2" s="45">
        <v>429.05543</v>
      </c>
      <c r="H2" s="45">
        <v>415.12648294580697</v>
      </c>
      <c r="I2" s="45">
        <v>433.72239999999994</v>
      </c>
      <c r="J2" s="45">
        <v>436.22794999999996</v>
      </c>
      <c r="K2" s="45">
        <v>430.31506999999993</v>
      </c>
      <c r="L2" s="45">
        <v>301.87812000000002</v>
      </c>
      <c r="M2" s="45">
        <v>324.26800471303642</v>
      </c>
      <c r="N2" s="45">
        <v>344.51112652510858</v>
      </c>
      <c r="O2" s="45">
        <v>315.95856042020074</v>
      </c>
      <c r="P2" s="45">
        <v>308.65659096472353</v>
      </c>
      <c r="Q2" s="45">
        <v>296.47241884235399</v>
      </c>
      <c r="R2" s="45">
        <v>283.11224382995778</v>
      </c>
    </row>
    <row r="3" spans="1:18" ht="11.25" customHeight="1" x14ac:dyDescent="0.25">
      <c r="A3" s="46" t="s">
        <v>286</v>
      </c>
      <c r="B3" s="47" t="s">
        <v>285</v>
      </c>
      <c r="C3" s="5">
        <v>121.03086058258936</v>
      </c>
      <c r="D3" s="5">
        <v>138.01437999999999</v>
      </c>
      <c r="E3" s="5">
        <v>124.24771000000001</v>
      </c>
      <c r="F3" s="5">
        <v>116.63467</v>
      </c>
      <c r="G3" s="5">
        <v>118.38281000000001</v>
      </c>
      <c r="H3" s="5">
        <v>119.20792060493528</v>
      </c>
      <c r="I3" s="5">
        <v>119.41101999999999</v>
      </c>
      <c r="J3" s="5">
        <v>116.21475</v>
      </c>
      <c r="K3" s="5">
        <v>121.98082000000001</v>
      </c>
      <c r="L3" s="5">
        <v>69.324680000000001</v>
      </c>
      <c r="M3" s="5">
        <v>85.310127637325522</v>
      </c>
      <c r="N3" s="5">
        <v>78.604988850029258</v>
      </c>
      <c r="O3" s="5">
        <v>55.43689702269004</v>
      </c>
      <c r="P3" s="5">
        <v>47.548998323902595</v>
      </c>
      <c r="Q3" s="5">
        <v>49.028656531056754</v>
      </c>
      <c r="R3" s="5">
        <v>38.855441355154362</v>
      </c>
    </row>
    <row r="4" spans="1:18" ht="11.25" customHeight="1" x14ac:dyDescent="0.25">
      <c r="A4" s="48" t="s">
        <v>284</v>
      </c>
      <c r="B4" s="49" t="s">
        <v>283</v>
      </c>
      <c r="C4" s="4">
        <v>121.03086058258936</v>
      </c>
      <c r="D4" s="4">
        <v>138.01437999999999</v>
      </c>
      <c r="E4" s="4">
        <v>124.24771000000001</v>
      </c>
      <c r="F4" s="4">
        <v>116.63467</v>
      </c>
      <c r="G4" s="4">
        <v>118.38281000000001</v>
      </c>
      <c r="H4" s="4">
        <v>119.20792060493528</v>
      </c>
      <c r="I4" s="4">
        <v>119.41101999999999</v>
      </c>
      <c r="J4" s="4">
        <v>116.01464999999999</v>
      </c>
      <c r="K4" s="4">
        <v>121.78081</v>
      </c>
      <c r="L4" s="4">
        <v>69.12451999999999</v>
      </c>
      <c r="M4" s="4">
        <v>85.07128786024991</v>
      </c>
      <c r="N4" s="4">
        <v>78.127374040952247</v>
      </c>
      <c r="O4" s="4">
        <v>54.983288632368478</v>
      </c>
      <c r="P4" s="4">
        <v>47.548998323902595</v>
      </c>
      <c r="Q4" s="4">
        <v>49.028656531056754</v>
      </c>
      <c r="R4" s="4">
        <v>38.855441355154362</v>
      </c>
    </row>
    <row r="5" spans="1:18" ht="11.25" customHeight="1" x14ac:dyDescent="0.25">
      <c r="A5" s="50" t="s">
        <v>282</v>
      </c>
      <c r="B5" s="51" t="s">
        <v>281</v>
      </c>
      <c r="C5" s="7">
        <v>107.41675329589413</v>
      </c>
      <c r="D5" s="7">
        <v>123.72020999999999</v>
      </c>
      <c r="E5" s="7">
        <v>109.26314000000001</v>
      </c>
      <c r="F5" s="7">
        <v>102.33479</v>
      </c>
      <c r="G5" s="7">
        <v>99.990790000000004</v>
      </c>
      <c r="H5" s="7">
        <v>99.478252184513764</v>
      </c>
      <c r="I5" s="7">
        <v>101.71494</v>
      </c>
      <c r="J5" s="7">
        <v>97.609829999999988</v>
      </c>
      <c r="K5" s="7">
        <v>106.78418000000001</v>
      </c>
      <c r="L5" s="7">
        <v>59.62451999999999</v>
      </c>
      <c r="M5" s="7">
        <v>75.541226961188983</v>
      </c>
      <c r="N5" s="7">
        <v>67.235343845832645</v>
      </c>
      <c r="O5" s="7">
        <v>44.76411497784251</v>
      </c>
      <c r="P5" s="7">
        <v>38.018154209891435</v>
      </c>
      <c r="Q5" s="7">
        <v>40.859065142791387</v>
      </c>
      <c r="R5" s="7">
        <v>30.685956801729827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107.41675329589413</v>
      </c>
      <c r="D8" s="6">
        <v>123.72020999999999</v>
      </c>
      <c r="E8" s="6">
        <v>109.26314000000001</v>
      </c>
      <c r="F8" s="6">
        <v>102.33479</v>
      </c>
      <c r="G8" s="6">
        <v>99.990790000000004</v>
      </c>
      <c r="H8" s="6">
        <v>99.478252184513764</v>
      </c>
      <c r="I8" s="6">
        <v>101.71494</v>
      </c>
      <c r="J8" s="6">
        <v>97.609829999999988</v>
      </c>
      <c r="K8" s="6">
        <v>106.78418000000001</v>
      </c>
      <c r="L8" s="6">
        <v>59.62451999999999</v>
      </c>
      <c r="M8" s="6">
        <v>75.541226961188983</v>
      </c>
      <c r="N8" s="6">
        <v>67.235343845832645</v>
      </c>
      <c r="O8" s="6">
        <v>44.76411497784251</v>
      </c>
      <c r="P8" s="6">
        <v>38.018154209891435</v>
      </c>
      <c r="Q8" s="6">
        <v>40.859065142791387</v>
      </c>
      <c r="R8" s="6">
        <v>30.685956801729827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13.614107286695223</v>
      </c>
      <c r="D11" s="7">
        <v>14.294169999999999</v>
      </c>
      <c r="E11" s="7">
        <v>14.98457</v>
      </c>
      <c r="F11" s="7">
        <v>14.29988</v>
      </c>
      <c r="G11" s="7">
        <v>18.392019999999999</v>
      </c>
      <c r="H11" s="7">
        <v>19.729668420421511</v>
      </c>
      <c r="I11" s="7">
        <v>17.696079999999998</v>
      </c>
      <c r="J11" s="7">
        <v>18.404820000000001</v>
      </c>
      <c r="K11" s="7">
        <v>14.99663</v>
      </c>
      <c r="L11" s="7">
        <v>9.5</v>
      </c>
      <c r="M11" s="7">
        <v>9.5300608990609277</v>
      </c>
      <c r="N11" s="7">
        <v>10.892030195119601</v>
      </c>
      <c r="O11" s="7">
        <v>10.219173654525969</v>
      </c>
      <c r="P11" s="7">
        <v>9.5308441140111579</v>
      </c>
      <c r="Q11" s="7">
        <v>8.1695913882653652</v>
      </c>
      <c r="R11" s="7">
        <v>8.1694845534245353</v>
      </c>
    </row>
    <row r="12" spans="1:18" ht="11.25" customHeight="1" x14ac:dyDescent="0.25">
      <c r="A12" s="52" t="s">
        <v>268</v>
      </c>
      <c r="B12" s="53" t="s">
        <v>267</v>
      </c>
      <c r="C12" s="6">
        <v>13.614107286695223</v>
      </c>
      <c r="D12" s="6">
        <v>14.294169999999999</v>
      </c>
      <c r="E12" s="6">
        <v>14.98457</v>
      </c>
      <c r="F12" s="6">
        <v>14.29988</v>
      </c>
      <c r="G12" s="6">
        <v>18.392019999999999</v>
      </c>
      <c r="H12" s="6">
        <v>19.729668420421511</v>
      </c>
      <c r="I12" s="6">
        <v>17.696079999999998</v>
      </c>
      <c r="J12" s="6">
        <v>18.404820000000001</v>
      </c>
      <c r="K12" s="6">
        <v>14.99663</v>
      </c>
      <c r="L12" s="6">
        <v>9.5</v>
      </c>
      <c r="M12" s="6">
        <v>9.5300608990609277</v>
      </c>
      <c r="N12" s="6">
        <v>10.892030195119601</v>
      </c>
      <c r="O12" s="6">
        <v>10.219173654525969</v>
      </c>
      <c r="P12" s="6">
        <v>9.5308441140111579</v>
      </c>
      <c r="Q12" s="6">
        <v>8.1695913882653652</v>
      </c>
      <c r="R12" s="6">
        <v>8.1694845534245353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0.2001</v>
      </c>
      <c r="K15" s="4">
        <v>0.20000999999999999</v>
      </c>
      <c r="L15" s="4">
        <v>0.200160000000011</v>
      </c>
      <c r="M15" s="4">
        <v>0.23883977707561144</v>
      </c>
      <c r="N15" s="4">
        <v>0.4776148090770152</v>
      </c>
      <c r="O15" s="4">
        <v>0.45360839032156264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0.2001</v>
      </c>
      <c r="K17" s="7">
        <v>0.20000999999999999</v>
      </c>
      <c r="L17" s="7">
        <v>0.200160000000011</v>
      </c>
      <c r="M17" s="7">
        <v>0.23883977707561144</v>
      </c>
      <c r="N17" s="7">
        <v>0.4776148090770152</v>
      </c>
      <c r="O17" s="7">
        <v>0.45360839032156264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98.136548253505055</v>
      </c>
      <c r="D21" s="5">
        <v>83.238889999999998</v>
      </c>
      <c r="E21" s="5">
        <v>105.0793</v>
      </c>
      <c r="F21" s="5">
        <v>112.41416</v>
      </c>
      <c r="G21" s="5">
        <v>130.82079999999999</v>
      </c>
      <c r="H21" s="5">
        <v>118.57059983341399</v>
      </c>
      <c r="I21" s="5">
        <v>123.05175</v>
      </c>
      <c r="J21" s="5">
        <v>122.97290999999998</v>
      </c>
      <c r="K21" s="5">
        <v>106.14204000000001</v>
      </c>
      <c r="L21" s="5">
        <v>85.13472999999999</v>
      </c>
      <c r="M21" s="5">
        <v>84.558003285343943</v>
      </c>
      <c r="N21" s="5">
        <v>96.611719725168655</v>
      </c>
      <c r="O21" s="5">
        <v>106.86175179165018</v>
      </c>
      <c r="P21" s="5">
        <v>100.36591944809764</v>
      </c>
      <c r="Q21" s="5">
        <v>90.776683073444701</v>
      </c>
      <c r="R21" s="5">
        <v>84.792944921116785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98.136548253505055</v>
      </c>
      <c r="D30" s="4">
        <v>83.238889999999998</v>
      </c>
      <c r="E30" s="4">
        <v>105.0793</v>
      </c>
      <c r="F30" s="4">
        <v>112.41416</v>
      </c>
      <c r="G30" s="4">
        <v>130.82079999999999</v>
      </c>
      <c r="H30" s="4">
        <v>118.57059983341399</v>
      </c>
      <c r="I30" s="4">
        <v>123.05175</v>
      </c>
      <c r="J30" s="4">
        <v>122.97290999999998</v>
      </c>
      <c r="K30" s="4">
        <v>106.14204000000001</v>
      </c>
      <c r="L30" s="4">
        <v>85.13472999999999</v>
      </c>
      <c r="M30" s="4">
        <v>84.558003285343943</v>
      </c>
      <c r="N30" s="4">
        <v>96.611719725168655</v>
      </c>
      <c r="O30" s="4">
        <v>106.86175179165018</v>
      </c>
      <c r="P30" s="4">
        <v>100.36591944809764</v>
      </c>
      <c r="Q30" s="4">
        <v>90.776683073444701</v>
      </c>
      <c r="R30" s="4">
        <v>84.792944921116785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26.484180211974042</v>
      </c>
      <c r="D34" s="7">
        <v>27.59188</v>
      </c>
      <c r="E34" s="7">
        <v>27.584489999999999</v>
      </c>
      <c r="F34" s="7">
        <v>27.609390000000001</v>
      </c>
      <c r="G34" s="7">
        <v>36.434220000000003</v>
      </c>
      <c r="H34" s="7">
        <v>30.90006233578244</v>
      </c>
      <c r="I34" s="7">
        <v>32.00855</v>
      </c>
      <c r="J34" s="7">
        <v>34.226430000000001</v>
      </c>
      <c r="K34" s="7">
        <v>28.697410000000001</v>
      </c>
      <c r="L34" s="7">
        <v>16.580269999999999</v>
      </c>
      <c r="M34" s="7">
        <v>15.447718255494758</v>
      </c>
      <c r="N34" s="7">
        <v>15.452107598389732</v>
      </c>
      <c r="O34" s="7">
        <v>19.871494280885901</v>
      </c>
      <c r="P34" s="7">
        <v>16.577828194694749</v>
      </c>
      <c r="Q34" s="7">
        <v>14.375485849733888</v>
      </c>
      <c r="R34" s="7">
        <v>15.477925046892018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21.51853913769882</v>
      </c>
      <c r="D43" s="7">
        <v>20.492470000000001</v>
      </c>
      <c r="E43" s="7">
        <v>19.50319</v>
      </c>
      <c r="F43" s="7">
        <v>21.49869</v>
      </c>
      <c r="G43" s="7">
        <v>20.41386</v>
      </c>
      <c r="H43" s="7">
        <v>19.413084853709488</v>
      </c>
      <c r="I43" s="7">
        <v>20.401289999999999</v>
      </c>
      <c r="J43" s="7">
        <v>23.520209999999999</v>
      </c>
      <c r="K43" s="7">
        <v>18.392869999999998</v>
      </c>
      <c r="L43" s="7">
        <v>18.383679999999998</v>
      </c>
      <c r="M43" s="7">
        <v>16.355093997281482</v>
      </c>
      <c r="N43" s="7">
        <v>17.364196915699857</v>
      </c>
      <c r="O43" s="7">
        <v>16.339033977392322</v>
      </c>
      <c r="P43" s="7">
        <v>12.372836737381151</v>
      </c>
      <c r="Q43" s="7">
        <v>13.397672666419185</v>
      </c>
      <c r="R43" s="7">
        <v>12.373864856854318</v>
      </c>
    </row>
    <row r="44" spans="1:18" ht="11.25" customHeight="1" x14ac:dyDescent="0.25">
      <c r="A44" s="50" t="s">
        <v>205</v>
      </c>
      <c r="B44" s="51" t="s">
        <v>204</v>
      </c>
      <c r="C44" s="7">
        <v>18.152338289659234</v>
      </c>
      <c r="D44" s="7">
        <v>15.2951</v>
      </c>
      <c r="E44" s="7">
        <v>17.19594</v>
      </c>
      <c r="F44" s="7">
        <v>16.19999</v>
      </c>
      <c r="G44" s="7">
        <v>16.208459999999999</v>
      </c>
      <c r="H44" s="7">
        <v>15.28319092472741</v>
      </c>
      <c r="I44" s="7">
        <v>17.193439999999999</v>
      </c>
      <c r="J44" s="7">
        <v>16.216729999999998</v>
      </c>
      <c r="K44" s="7">
        <v>16.193940000000001</v>
      </c>
      <c r="L44" s="7">
        <v>15.280139999999999</v>
      </c>
      <c r="M44" s="7">
        <v>11.460805226281774</v>
      </c>
      <c r="N44" s="7">
        <v>11.463983523770924</v>
      </c>
      <c r="O44" s="7">
        <v>10.509678795232418</v>
      </c>
      <c r="P44" s="7">
        <v>13.375546174427559</v>
      </c>
      <c r="Q44" s="7">
        <v>8.5966827445915399</v>
      </c>
      <c r="R44" s="7">
        <v>6.687800510035685</v>
      </c>
    </row>
    <row r="45" spans="1:18" ht="11.25" customHeight="1" x14ac:dyDescent="0.25">
      <c r="A45" s="50" t="s">
        <v>203</v>
      </c>
      <c r="B45" s="51" t="s">
        <v>202</v>
      </c>
      <c r="C45" s="7">
        <v>31.981490614172962</v>
      </c>
      <c r="D45" s="7">
        <v>19.859439999999999</v>
      </c>
      <c r="E45" s="7">
        <v>40.795680000000004</v>
      </c>
      <c r="F45" s="7">
        <v>47.106089999999995</v>
      </c>
      <c r="G45" s="7">
        <v>57.76426</v>
      </c>
      <c r="H45" s="7">
        <v>52.974261719194658</v>
      </c>
      <c r="I45" s="7">
        <v>53.44847</v>
      </c>
      <c r="J45" s="7">
        <v>49.009539999999994</v>
      </c>
      <c r="K45" s="7">
        <v>42.857819999999997</v>
      </c>
      <c r="L45" s="7">
        <v>34.890639999999998</v>
      </c>
      <c r="M45" s="7">
        <v>41.294385806285938</v>
      </c>
      <c r="N45" s="7">
        <v>52.33143168730814</v>
      </c>
      <c r="O45" s="7">
        <v>60.141544738139537</v>
      </c>
      <c r="P45" s="7">
        <v>58.039708341594178</v>
      </c>
      <c r="Q45" s="7">
        <v>54.406841812700094</v>
      </c>
      <c r="R45" s="7">
        <v>50.253354507334763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19.083790018230985</v>
      </c>
      <c r="D49" s="6">
        <v>7.8001599999999991</v>
      </c>
      <c r="E49" s="6">
        <v>21.900180000000002</v>
      </c>
      <c r="F49" s="6">
        <v>22.00667</v>
      </c>
      <c r="G49" s="6">
        <v>29.252269999999999</v>
      </c>
      <c r="H49" s="6">
        <v>29.712238427038066</v>
      </c>
      <c r="I49" s="6">
        <v>34.198160000000001</v>
      </c>
      <c r="J49" s="6">
        <v>37.300059999999995</v>
      </c>
      <c r="K49" s="6">
        <v>32.059559999999998</v>
      </c>
      <c r="L49" s="6">
        <v>24.900909999999996</v>
      </c>
      <c r="M49" s="6">
        <v>24.792378971537602</v>
      </c>
      <c r="N49" s="6">
        <v>39.624601023690197</v>
      </c>
      <c r="O49" s="6">
        <v>39.385477498404157</v>
      </c>
      <c r="P49" s="6">
        <v>43.613291981592241</v>
      </c>
      <c r="Q49" s="6">
        <v>36.4352628286628</v>
      </c>
      <c r="R49" s="6">
        <v>40.364383910001933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12.897700595941979</v>
      </c>
      <c r="D51" s="6">
        <v>12.059279999999999</v>
      </c>
      <c r="E51" s="6">
        <v>18.895499999999998</v>
      </c>
      <c r="F51" s="6">
        <v>25.099419999999999</v>
      </c>
      <c r="G51" s="6">
        <v>28.511990000000001</v>
      </c>
      <c r="H51" s="6">
        <v>23.262023292156591</v>
      </c>
      <c r="I51" s="6">
        <v>19.250309999999999</v>
      </c>
      <c r="J51" s="6">
        <v>11.709479999999999</v>
      </c>
      <c r="K51" s="6">
        <v>10.798260000000001</v>
      </c>
      <c r="L51" s="6">
        <v>9.9897299999999998</v>
      </c>
      <c r="M51" s="6">
        <v>16.502006834748336</v>
      </c>
      <c r="N51" s="6">
        <v>12.706830663617945</v>
      </c>
      <c r="O51" s="6">
        <v>20.75606723973538</v>
      </c>
      <c r="P51" s="6">
        <v>14.426416360001939</v>
      </c>
      <c r="Q51" s="6">
        <v>17.971578984037297</v>
      </c>
      <c r="R51" s="6">
        <v>9.8889705973328326</v>
      </c>
    </row>
    <row r="52" spans="1:18" ht="11.25" customHeight="1" x14ac:dyDescent="0.25">
      <c r="A52" s="46" t="s">
        <v>189</v>
      </c>
      <c r="B52" s="47" t="s">
        <v>188</v>
      </c>
      <c r="C52" s="5">
        <v>87.563168680100119</v>
      </c>
      <c r="D52" s="5">
        <v>91.478160000000003</v>
      </c>
      <c r="E52" s="5">
        <v>87.677960000000013</v>
      </c>
      <c r="F52" s="5">
        <v>91.505800000000008</v>
      </c>
      <c r="G52" s="5">
        <v>91.381330000000005</v>
      </c>
      <c r="H52" s="5">
        <v>89.571418914570586</v>
      </c>
      <c r="I52" s="5">
        <v>97.779879999999991</v>
      </c>
      <c r="J52" s="5">
        <v>95.202269999999999</v>
      </c>
      <c r="K52" s="5">
        <v>90.27516</v>
      </c>
      <c r="L52" s="5">
        <v>64.426230000000004</v>
      </c>
      <c r="M52" s="5">
        <v>58.964876935422538</v>
      </c>
      <c r="N52" s="5">
        <v>62.361729532210425</v>
      </c>
      <c r="O52" s="5">
        <v>47.19778914903506</v>
      </c>
      <c r="P52" s="5">
        <v>46.955080844835095</v>
      </c>
      <c r="Q52" s="5">
        <v>44.425722205521225</v>
      </c>
      <c r="R52" s="5">
        <v>54.937961744018466</v>
      </c>
    </row>
    <row r="53" spans="1:18" ht="11.25" customHeight="1" x14ac:dyDescent="0.25">
      <c r="A53" s="48" t="s">
        <v>187</v>
      </c>
      <c r="B53" s="49" t="s">
        <v>186</v>
      </c>
      <c r="C53" s="4">
        <v>66.950486974565266</v>
      </c>
      <c r="D53" s="4">
        <v>71.121120000000005</v>
      </c>
      <c r="E53" s="4">
        <v>67.382090000000005</v>
      </c>
      <c r="F53" s="4">
        <v>70.885050000000007</v>
      </c>
      <c r="G53" s="4">
        <v>71.279600000000002</v>
      </c>
      <c r="H53" s="4">
        <v>69.699440315162889</v>
      </c>
      <c r="I53" s="4">
        <v>76.789559999999994</v>
      </c>
      <c r="J53" s="4">
        <v>74.905609999999996</v>
      </c>
      <c r="K53" s="4">
        <v>72.968639999999994</v>
      </c>
      <c r="L53" s="4">
        <v>48.552219999999998</v>
      </c>
      <c r="M53" s="4">
        <v>41.834897947480719</v>
      </c>
      <c r="N53" s="4">
        <v>43.636478467862922</v>
      </c>
      <c r="O53" s="4">
        <v>29.293351869717402</v>
      </c>
      <c r="P53" s="4">
        <v>30.572371743258067</v>
      </c>
      <c r="Q53" s="4">
        <v>26.585531997378681</v>
      </c>
      <c r="R53" s="4">
        <v>27.08708984337018</v>
      </c>
    </row>
    <row r="54" spans="1:18" ht="11.25" customHeight="1" x14ac:dyDescent="0.25">
      <c r="A54" s="48" t="s">
        <v>185</v>
      </c>
      <c r="B54" s="49" t="s">
        <v>184</v>
      </c>
      <c r="C54" s="4">
        <v>20.612681705534857</v>
      </c>
      <c r="D54" s="4">
        <v>20.357040000000001</v>
      </c>
      <c r="E54" s="4">
        <v>20.295870000000001</v>
      </c>
      <c r="F54" s="4">
        <v>20.620750000000001</v>
      </c>
      <c r="G54" s="4">
        <v>20.10173</v>
      </c>
      <c r="H54" s="4">
        <v>19.871978599407701</v>
      </c>
      <c r="I54" s="4">
        <v>20.990320000000001</v>
      </c>
      <c r="J54" s="4">
        <v>20.296659999999999</v>
      </c>
      <c r="K54" s="4">
        <v>17.306519999999999</v>
      </c>
      <c r="L54" s="4">
        <v>15.87401</v>
      </c>
      <c r="M54" s="4">
        <v>17.129978987941815</v>
      </c>
      <c r="N54" s="4">
        <v>18.725251064347503</v>
      </c>
      <c r="O54" s="4">
        <v>17.904437279317655</v>
      </c>
      <c r="P54" s="4">
        <v>16.382709101577031</v>
      </c>
      <c r="Q54" s="4">
        <v>17.840190208142548</v>
      </c>
      <c r="R54" s="4">
        <v>27.850871900648286</v>
      </c>
    </row>
    <row r="55" spans="1:18" ht="11.25" customHeight="1" x14ac:dyDescent="0.25">
      <c r="A55" s="50" t="s">
        <v>183</v>
      </c>
      <c r="B55" s="51" t="s">
        <v>182</v>
      </c>
      <c r="C55" s="7">
        <v>20.612681705534857</v>
      </c>
      <c r="D55" s="7">
        <v>20.357040000000001</v>
      </c>
      <c r="E55" s="7">
        <v>20.295870000000001</v>
      </c>
      <c r="F55" s="7">
        <v>20.620750000000001</v>
      </c>
      <c r="G55" s="7">
        <v>20.10173</v>
      </c>
      <c r="H55" s="7">
        <v>19.871978599407701</v>
      </c>
      <c r="I55" s="7">
        <v>20.990320000000001</v>
      </c>
      <c r="J55" s="7">
        <v>20.296659999999999</v>
      </c>
      <c r="K55" s="7">
        <v>17.306519999999999</v>
      </c>
      <c r="L55" s="7">
        <v>15.87401</v>
      </c>
      <c r="M55" s="7">
        <v>17.129978987941815</v>
      </c>
      <c r="N55" s="7">
        <v>18.725251064347503</v>
      </c>
      <c r="O55" s="7">
        <v>17.904437279317655</v>
      </c>
      <c r="P55" s="7">
        <v>16.382709101577031</v>
      </c>
      <c r="Q55" s="7">
        <v>17.004093098946676</v>
      </c>
      <c r="R55" s="7">
        <v>14.952561570836172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0.83609710919587321</v>
      </c>
      <c r="R58" s="7">
        <v>12.898310329812116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10.702970000000001</v>
      </c>
      <c r="K60" s="5">
        <v>16.79588</v>
      </c>
      <c r="L60" s="5">
        <v>10.99794</v>
      </c>
      <c r="M60" s="5">
        <v>14.711674746436742</v>
      </c>
      <c r="N60" s="5">
        <v>15.286190064847018</v>
      </c>
      <c r="O60" s="5">
        <v>15.144134177641876</v>
      </c>
      <c r="P60" s="5">
        <v>12.133529035448904</v>
      </c>
      <c r="Q60" s="5">
        <v>11.178911260379774</v>
      </c>
      <c r="R60" s="5">
        <v>12.301553406389006</v>
      </c>
    </row>
    <row r="61" spans="1:18" ht="11.25" customHeight="1" x14ac:dyDescent="0.25">
      <c r="A61" s="46" t="s">
        <v>171</v>
      </c>
      <c r="B61" s="47" t="s">
        <v>170</v>
      </c>
      <c r="C61" s="5">
        <v>0.64488405197984233</v>
      </c>
      <c r="D61" s="5">
        <v>1.49953</v>
      </c>
      <c r="E61" s="5">
        <v>1.29969</v>
      </c>
      <c r="F61" s="5">
        <v>1.30009</v>
      </c>
      <c r="G61" s="5">
        <v>1.5996300000000001</v>
      </c>
      <c r="H61" s="5">
        <v>1.2658832521257288</v>
      </c>
      <c r="I61" s="5">
        <v>1.39968</v>
      </c>
      <c r="J61" s="5">
        <v>3.2132100000000015</v>
      </c>
      <c r="K61" s="5">
        <v>4.1990299999999969</v>
      </c>
      <c r="L61" s="5">
        <v>5.7072199999999995</v>
      </c>
      <c r="M61" s="5">
        <v>7.4753778407048541</v>
      </c>
      <c r="N61" s="5">
        <v>14.593403145198391</v>
      </c>
      <c r="O61" s="5">
        <v>18.702786147765138</v>
      </c>
      <c r="P61" s="5">
        <v>20.946819555380749</v>
      </c>
      <c r="Q61" s="5">
        <v>21.640545397830028</v>
      </c>
      <c r="R61" s="5">
        <v>21.998770900159613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0.64488405197984233</v>
      </c>
      <c r="D68" s="4">
        <v>1.49953</v>
      </c>
      <c r="E68" s="4">
        <v>1.29969</v>
      </c>
      <c r="F68" s="4">
        <v>1.30009</v>
      </c>
      <c r="G68" s="4">
        <v>1.5996300000000001</v>
      </c>
      <c r="H68" s="4">
        <v>1.2658832521257288</v>
      </c>
      <c r="I68" s="4">
        <v>1.39968</v>
      </c>
      <c r="J68" s="4">
        <v>3.2132100000000015</v>
      </c>
      <c r="K68" s="4">
        <v>4.1990299999999969</v>
      </c>
      <c r="L68" s="4">
        <v>5.7072199999999995</v>
      </c>
      <c r="M68" s="4">
        <v>7.4753778407048541</v>
      </c>
      <c r="N68" s="4">
        <v>14.593403145198391</v>
      </c>
      <c r="O68" s="4">
        <v>18.702786147765138</v>
      </c>
      <c r="P68" s="4">
        <v>20.946819555380749</v>
      </c>
      <c r="Q68" s="4">
        <v>21.640545397830028</v>
      </c>
      <c r="R68" s="4">
        <v>21.998770900159613</v>
      </c>
    </row>
    <row r="69" spans="1:18" ht="11.25" customHeight="1" x14ac:dyDescent="0.25">
      <c r="A69" s="50" t="s">
        <v>155</v>
      </c>
      <c r="B69" s="51" t="s">
        <v>154</v>
      </c>
      <c r="C69" s="7">
        <v>0.64488405197984233</v>
      </c>
      <c r="D69" s="7">
        <v>1.49953</v>
      </c>
      <c r="E69" s="7">
        <v>1.29969</v>
      </c>
      <c r="F69" s="7">
        <v>1.30009</v>
      </c>
      <c r="G69" s="7">
        <v>1.5996300000000001</v>
      </c>
      <c r="H69" s="7">
        <v>1.2658832521257288</v>
      </c>
      <c r="I69" s="7">
        <v>1.39968</v>
      </c>
      <c r="J69" s="7">
        <v>1.5003899999999999</v>
      </c>
      <c r="K69" s="7">
        <v>1.59964</v>
      </c>
      <c r="L69" s="7">
        <v>1.89995</v>
      </c>
      <c r="M69" s="7">
        <v>2.0300339706580446</v>
      </c>
      <c r="N69" s="7">
        <v>2.3406927229073737</v>
      </c>
      <c r="O69" s="7">
        <v>2.1975659304526998</v>
      </c>
      <c r="P69" s="7">
        <v>2.0301830982390743</v>
      </c>
      <c r="Q69" s="7">
        <v>2.5558473068745253</v>
      </c>
      <c r="R69" s="7">
        <v>2.5797486044350721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1.2126899999999994</v>
      </c>
      <c r="K71" s="7">
        <v>1.1997300000000002</v>
      </c>
      <c r="L71" s="7">
        <v>0.80113000000000056</v>
      </c>
      <c r="M71" s="7">
        <v>0.66872931689172477</v>
      </c>
      <c r="N71" s="7">
        <v>1.2658374527613099</v>
      </c>
      <c r="O71" s="7">
        <v>1.1943397671445946</v>
      </c>
      <c r="P71" s="7">
        <v>1.6481008141257747</v>
      </c>
      <c r="Q71" s="7">
        <v>2.0541864661474492</v>
      </c>
      <c r="R71" s="7">
        <v>2.1734802696698527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0.50013000000000218</v>
      </c>
      <c r="K72" s="7">
        <v>1.3996599999999972</v>
      </c>
      <c r="L72" s="7">
        <v>3.0061399999999985</v>
      </c>
      <c r="M72" s="7">
        <v>4.7766145531550848</v>
      </c>
      <c r="N72" s="7">
        <v>10.986872969529706</v>
      </c>
      <c r="O72" s="7">
        <v>15.310880450167843</v>
      </c>
      <c r="P72" s="7">
        <v>17.268535643015902</v>
      </c>
      <c r="Q72" s="7">
        <v>17.030511624808053</v>
      </c>
      <c r="R72" s="7">
        <v>17.245542026054686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75.142148552672822</v>
      </c>
      <c r="D79" s="5">
        <v>77.880499999999998</v>
      </c>
      <c r="E79" s="5">
        <v>79.880520000000004</v>
      </c>
      <c r="F79" s="5">
        <v>81.003140000000002</v>
      </c>
      <c r="G79" s="5">
        <v>84.378919999999994</v>
      </c>
      <c r="H79" s="5">
        <v>84.361047271113932</v>
      </c>
      <c r="I79" s="5">
        <v>89.680570000000003</v>
      </c>
      <c r="J79" s="5">
        <v>87.621780000000001</v>
      </c>
      <c r="K79" s="5">
        <v>84.180639999999997</v>
      </c>
      <c r="L79" s="5">
        <v>63.098759999999999</v>
      </c>
      <c r="M79" s="5">
        <v>67.062212523005087</v>
      </c>
      <c r="N79" s="5">
        <v>73.51820204526858</v>
      </c>
      <c r="O79" s="5">
        <v>67.408055683741239</v>
      </c>
      <c r="P79" s="5">
        <v>65.945567561076587</v>
      </c>
      <c r="Q79" s="5">
        <v>64.230744036676043</v>
      </c>
      <c r="R79" s="5">
        <v>54.771660649627151</v>
      </c>
    </row>
    <row r="80" spans="1:18" ht="11.25" customHeight="1" x14ac:dyDescent="0.25">
      <c r="A80" s="58" t="s">
        <v>133</v>
      </c>
      <c r="B80" s="47">
        <v>7200</v>
      </c>
      <c r="C80" s="5">
        <v>2.7228274924228848</v>
      </c>
      <c r="D80" s="5">
        <v>2.8924400000000001</v>
      </c>
      <c r="E80" s="5">
        <v>2.3994900000000001</v>
      </c>
      <c r="F80" s="5">
        <v>2.6</v>
      </c>
      <c r="G80" s="5">
        <v>2.49194</v>
      </c>
      <c r="H80" s="5">
        <v>2.1496130696474598</v>
      </c>
      <c r="I80" s="5">
        <v>2.3995000000000002</v>
      </c>
      <c r="J80" s="5">
        <v>0.30005999999999844</v>
      </c>
      <c r="K80" s="5">
        <v>6.7415000000000003</v>
      </c>
      <c r="L80" s="5">
        <v>3.188559999999999</v>
      </c>
      <c r="M80" s="5">
        <v>6.185731744797657</v>
      </c>
      <c r="N80" s="5">
        <v>3.5348931623862399</v>
      </c>
      <c r="O80" s="5">
        <v>5.2071464476771894</v>
      </c>
      <c r="P80" s="5">
        <v>14.760676195981956</v>
      </c>
      <c r="Q80" s="5">
        <v>15.191156337445435</v>
      </c>
      <c r="R80" s="5">
        <v>15.453910853492353</v>
      </c>
    </row>
    <row r="81" spans="1:18" ht="11.25" customHeight="1" x14ac:dyDescent="0.25">
      <c r="A81" s="48" t="s">
        <v>132</v>
      </c>
      <c r="B81" s="49" t="s">
        <v>131</v>
      </c>
      <c r="C81" s="4">
        <v>2.7228274924228848</v>
      </c>
      <c r="D81" s="4">
        <v>2.8924400000000001</v>
      </c>
      <c r="E81" s="4">
        <v>2.3994900000000001</v>
      </c>
      <c r="F81" s="4">
        <v>2.6</v>
      </c>
      <c r="G81" s="4">
        <v>2.49194</v>
      </c>
      <c r="H81" s="4">
        <v>2.1496130696474598</v>
      </c>
      <c r="I81" s="4">
        <v>2.3995000000000002</v>
      </c>
      <c r="J81" s="4">
        <v>0</v>
      </c>
      <c r="K81" s="4">
        <v>0</v>
      </c>
      <c r="L81" s="4">
        <v>0.69745000000000001</v>
      </c>
      <c r="M81" s="4">
        <v>1.4090998293603323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0.30005999999999844</v>
      </c>
      <c r="K82" s="4">
        <v>6.7415000000000003</v>
      </c>
      <c r="L82" s="4">
        <v>2.491109999999999</v>
      </c>
      <c r="M82" s="4">
        <v>4.7766319154373242</v>
      </c>
      <c r="N82" s="4">
        <v>3.5348931623862399</v>
      </c>
      <c r="O82" s="4">
        <v>5.2071464476771894</v>
      </c>
      <c r="P82" s="4">
        <v>14.760676195981956</v>
      </c>
      <c r="Q82" s="4">
        <v>15.191156337445435</v>
      </c>
      <c r="R82" s="4">
        <v>15.453910853492353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2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432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153.71819999999997</v>
      </c>
      <c r="D2" s="45">
        <v>145.6756434981794</v>
      </c>
      <c r="E2" s="45">
        <v>134.11831130458165</v>
      </c>
      <c r="F2" s="45">
        <v>158.47768292050219</v>
      </c>
      <c r="G2" s="45">
        <v>143.50600969519314</v>
      </c>
      <c r="H2" s="45">
        <v>149.42377353969496</v>
      </c>
      <c r="I2" s="45">
        <v>174.67110395693697</v>
      </c>
      <c r="J2" s="45">
        <v>173.64786064396944</v>
      </c>
      <c r="K2" s="45">
        <v>168.63810207102534</v>
      </c>
      <c r="L2" s="45">
        <v>108.75729056750086</v>
      </c>
      <c r="M2" s="45">
        <v>124.51351057191521</v>
      </c>
      <c r="N2" s="45">
        <v>141.24637802609101</v>
      </c>
      <c r="O2" s="45">
        <v>135.1931942223502</v>
      </c>
      <c r="P2" s="45">
        <v>134.41883455268061</v>
      </c>
      <c r="Q2" s="45">
        <v>124.45241123828481</v>
      </c>
      <c r="R2" s="45">
        <v>109.84973169143495</v>
      </c>
    </row>
    <row r="3" spans="1:18" ht="11.25" customHeight="1" x14ac:dyDescent="0.25">
      <c r="A3" s="46" t="s">
        <v>286</v>
      </c>
      <c r="B3" s="47" t="s">
        <v>285</v>
      </c>
      <c r="C3" s="5">
        <v>90.678957927968483</v>
      </c>
      <c r="D3" s="5">
        <v>95.182940125742391</v>
      </c>
      <c r="E3" s="5">
        <v>65.464038865786804</v>
      </c>
      <c r="F3" s="5">
        <v>78.924113180961285</v>
      </c>
      <c r="G3" s="5">
        <v>55.799713476614784</v>
      </c>
      <c r="H3" s="5">
        <v>66.117552429725947</v>
      </c>
      <c r="I3" s="5">
        <v>85.959061059446782</v>
      </c>
      <c r="J3" s="5">
        <v>91.057669760250207</v>
      </c>
      <c r="K3" s="5">
        <v>87.128587277105964</v>
      </c>
      <c r="L3" s="5">
        <v>46.180997571802173</v>
      </c>
      <c r="M3" s="5">
        <v>47.797493585279781</v>
      </c>
      <c r="N3" s="5">
        <v>46.609060191852784</v>
      </c>
      <c r="O3" s="5">
        <v>27.983020099119631</v>
      </c>
      <c r="P3" s="5">
        <v>18.106184056383135</v>
      </c>
      <c r="Q3" s="5">
        <v>12.849809377933907</v>
      </c>
      <c r="R3" s="5">
        <v>4.5293857375876598</v>
      </c>
    </row>
    <row r="4" spans="1:18" ht="11.25" customHeight="1" x14ac:dyDescent="0.25">
      <c r="A4" s="48" t="s">
        <v>284</v>
      </c>
      <c r="B4" s="49" t="s">
        <v>283</v>
      </c>
      <c r="C4" s="4">
        <v>90.678957927968483</v>
      </c>
      <c r="D4" s="4">
        <v>95.182940125742391</v>
      </c>
      <c r="E4" s="4">
        <v>65.464038865786804</v>
      </c>
      <c r="F4" s="4">
        <v>78.924113180961285</v>
      </c>
      <c r="G4" s="4">
        <v>55.799713476614784</v>
      </c>
      <c r="H4" s="4">
        <v>66.117552429725947</v>
      </c>
      <c r="I4" s="4">
        <v>85.959061059446782</v>
      </c>
      <c r="J4" s="4">
        <v>90.900885533471538</v>
      </c>
      <c r="K4" s="4">
        <v>86.985723925791433</v>
      </c>
      <c r="L4" s="4">
        <v>46.047659942635008</v>
      </c>
      <c r="M4" s="4">
        <v>47.663676616194785</v>
      </c>
      <c r="N4" s="4">
        <v>46.325857080822985</v>
      </c>
      <c r="O4" s="4">
        <v>27.754051066125193</v>
      </c>
      <c r="P4" s="4">
        <v>18.106184056383135</v>
      </c>
      <c r="Q4" s="4">
        <v>12.849809377933907</v>
      </c>
      <c r="R4" s="4">
        <v>4.5293857375876598</v>
      </c>
    </row>
    <row r="5" spans="1:18" ht="11.25" customHeight="1" x14ac:dyDescent="0.25">
      <c r="A5" s="50" t="s">
        <v>282</v>
      </c>
      <c r="B5" s="51" t="s">
        <v>281</v>
      </c>
      <c r="C5" s="7">
        <v>80.478972106710316</v>
      </c>
      <c r="D5" s="7">
        <v>85.324828766207375</v>
      </c>
      <c r="E5" s="7">
        <v>57.568919729449377</v>
      </c>
      <c r="F5" s="7">
        <v>69.247699233083139</v>
      </c>
      <c r="G5" s="7">
        <v>47.130638580891592</v>
      </c>
      <c r="H5" s="7">
        <v>55.174677328905489</v>
      </c>
      <c r="I5" s="7">
        <v>73.220383999047712</v>
      </c>
      <c r="J5" s="7">
        <v>76.480168528471324</v>
      </c>
      <c r="K5" s="7">
        <v>76.273915415097164</v>
      </c>
      <c r="L5" s="7">
        <v>39.71918533687959</v>
      </c>
      <c r="M5" s="7">
        <v>42.324181326412905</v>
      </c>
      <c r="N5" s="7">
        <v>39.867395621787757</v>
      </c>
      <c r="O5" s="7">
        <v>22.595693417536914</v>
      </c>
      <c r="P5" s="7">
        <v>14.476933728848193</v>
      </c>
      <c r="Q5" s="7">
        <v>10.708659702165752</v>
      </c>
      <c r="R5" s="7">
        <v>3.5770674642857614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80.478972106710316</v>
      </c>
      <c r="D8" s="6">
        <v>85.324828766207375</v>
      </c>
      <c r="E8" s="6">
        <v>57.568919729449377</v>
      </c>
      <c r="F8" s="6">
        <v>69.247699233083139</v>
      </c>
      <c r="G8" s="6">
        <v>47.130638580891592</v>
      </c>
      <c r="H8" s="6">
        <v>55.174677328905489</v>
      </c>
      <c r="I8" s="6">
        <v>73.220383999047712</v>
      </c>
      <c r="J8" s="6">
        <v>76.480168528471324</v>
      </c>
      <c r="K8" s="6">
        <v>76.273915415097164</v>
      </c>
      <c r="L8" s="6">
        <v>39.71918533687959</v>
      </c>
      <c r="M8" s="6">
        <v>42.324181326412905</v>
      </c>
      <c r="N8" s="6">
        <v>39.867395621787757</v>
      </c>
      <c r="O8" s="6">
        <v>22.595693417536914</v>
      </c>
      <c r="P8" s="6">
        <v>14.476933728848193</v>
      </c>
      <c r="Q8" s="6">
        <v>10.708659702165752</v>
      </c>
      <c r="R8" s="6">
        <v>3.5770674642857614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10.199985821258165</v>
      </c>
      <c r="D11" s="7">
        <v>9.8581113595350232</v>
      </c>
      <c r="E11" s="7">
        <v>7.8951191363374251</v>
      </c>
      <c r="F11" s="7">
        <v>9.6764139478781459</v>
      </c>
      <c r="G11" s="7">
        <v>8.6690748957231918</v>
      </c>
      <c r="H11" s="7">
        <v>10.942875100820451</v>
      </c>
      <c r="I11" s="7">
        <v>12.738677060399073</v>
      </c>
      <c r="J11" s="7">
        <v>14.420717005000212</v>
      </c>
      <c r="K11" s="7">
        <v>10.711808510694267</v>
      </c>
      <c r="L11" s="7">
        <v>6.32847460575542</v>
      </c>
      <c r="M11" s="7">
        <v>5.339495289781877</v>
      </c>
      <c r="N11" s="7">
        <v>6.4584614590352238</v>
      </c>
      <c r="O11" s="7">
        <v>5.1583576485882796</v>
      </c>
      <c r="P11" s="7">
        <v>3.6292503275349417</v>
      </c>
      <c r="Q11" s="7">
        <v>2.1411496757681547</v>
      </c>
      <c r="R11" s="7">
        <v>0.95231827330189855</v>
      </c>
    </row>
    <row r="12" spans="1:18" ht="11.25" customHeight="1" x14ac:dyDescent="0.25">
      <c r="A12" s="52" t="s">
        <v>268</v>
      </c>
      <c r="B12" s="53" t="s">
        <v>267</v>
      </c>
      <c r="C12" s="6">
        <v>10.199985821258165</v>
      </c>
      <c r="D12" s="6">
        <v>9.8581113595350232</v>
      </c>
      <c r="E12" s="6">
        <v>7.8951191363374251</v>
      </c>
      <c r="F12" s="6">
        <v>9.6764139478781459</v>
      </c>
      <c r="G12" s="6">
        <v>8.6690748957231918</v>
      </c>
      <c r="H12" s="6">
        <v>10.942875100820451</v>
      </c>
      <c r="I12" s="6">
        <v>12.738677060399073</v>
      </c>
      <c r="J12" s="6">
        <v>14.420717005000212</v>
      </c>
      <c r="K12" s="6">
        <v>10.711808510694267</v>
      </c>
      <c r="L12" s="6">
        <v>6.32847460575542</v>
      </c>
      <c r="M12" s="6">
        <v>5.339495289781877</v>
      </c>
      <c r="N12" s="6">
        <v>6.4584614590352238</v>
      </c>
      <c r="O12" s="6">
        <v>5.1583576485882796</v>
      </c>
      <c r="P12" s="6">
        <v>3.6292503275349417</v>
      </c>
      <c r="Q12" s="6">
        <v>2.1411496757681547</v>
      </c>
      <c r="R12" s="6">
        <v>0.95231827330189855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0.1567842267786668</v>
      </c>
      <c r="K15" s="4">
        <v>0.14286335131452602</v>
      </c>
      <c r="L15" s="4">
        <v>0.13333762916716574</v>
      </c>
      <c r="M15" s="4">
        <v>0.13381696908499763</v>
      </c>
      <c r="N15" s="4">
        <v>0.28320311102979806</v>
      </c>
      <c r="O15" s="4">
        <v>0.22896903299443822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0.1567842267786668</v>
      </c>
      <c r="K17" s="7">
        <v>0.14286335131452602</v>
      </c>
      <c r="L17" s="7">
        <v>0.13333762916716574</v>
      </c>
      <c r="M17" s="7">
        <v>0.13381696908499763</v>
      </c>
      <c r="N17" s="7">
        <v>0.28320311102979806</v>
      </c>
      <c r="O17" s="7">
        <v>0.22896903299443822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32.048007483364827</v>
      </c>
      <c r="D21" s="5">
        <v>19.922476697821139</v>
      </c>
      <c r="E21" s="5">
        <v>40.853715614320762</v>
      </c>
      <c r="F21" s="5">
        <v>47.174666390464189</v>
      </c>
      <c r="G21" s="5">
        <v>57.826357854874324</v>
      </c>
      <c r="H21" s="5">
        <v>53.03892030613293</v>
      </c>
      <c r="I21" s="5">
        <v>53.524053600208063</v>
      </c>
      <c r="J21" s="5">
        <v>49.084680822829711</v>
      </c>
      <c r="K21" s="5">
        <v>42.930793002391539</v>
      </c>
      <c r="L21" s="5">
        <v>34.937701405027774</v>
      </c>
      <c r="M21" s="5">
        <v>41.348265235626982</v>
      </c>
      <c r="N21" s="5">
        <v>52.392551755400184</v>
      </c>
      <c r="O21" s="5">
        <v>60.200045475304812</v>
      </c>
      <c r="P21" s="5">
        <v>58.097873998197393</v>
      </c>
      <c r="Q21" s="5">
        <v>54.460694803165438</v>
      </c>
      <c r="R21" s="5">
        <v>50.300888632985995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32.048007483364827</v>
      </c>
      <c r="D30" s="4">
        <v>19.922476697821139</v>
      </c>
      <c r="E30" s="4">
        <v>40.853715614320762</v>
      </c>
      <c r="F30" s="4">
        <v>47.174666390464189</v>
      </c>
      <c r="G30" s="4">
        <v>57.826357854874324</v>
      </c>
      <c r="H30" s="4">
        <v>53.03892030613293</v>
      </c>
      <c r="I30" s="4">
        <v>53.524053600208063</v>
      </c>
      <c r="J30" s="4">
        <v>49.084680822829711</v>
      </c>
      <c r="K30" s="4">
        <v>42.930793002391539</v>
      </c>
      <c r="L30" s="4">
        <v>34.937701405027774</v>
      </c>
      <c r="M30" s="4">
        <v>41.348265235626982</v>
      </c>
      <c r="N30" s="4">
        <v>52.392551755400184</v>
      </c>
      <c r="O30" s="4">
        <v>60.200045475304812</v>
      </c>
      <c r="P30" s="4">
        <v>58.097873998197393</v>
      </c>
      <c r="Q30" s="4">
        <v>54.460694803165438</v>
      </c>
      <c r="R30" s="4">
        <v>50.300888632985995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6.6516869191866709E-2</v>
      </c>
      <c r="D43" s="7">
        <v>6.3036697821139007E-2</v>
      </c>
      <c r="E43" s="7">
        <v>5.8035614320756539E-2</v>
      </c>
      <c r="F43" s="7">
        <v>6.8576390464194698E-2</v>
      </c>
      <c r="G43" s="7">
        <v>6.2097854874321436E-2</v>
      </c>
      <c r="H43" s="7">
        <v>6.4658586938274074E-2</v>
      </c>
      <c r="I43" s="7">
        <v>7.5583600208059473E-2</v>
      </c>
      <c r="J43" s="7">
        <v>7.5140822829713155E-2</v>
      </c>
      <c r="K43" s="7">
        <v>7.2973002391538921E-2</v>
      </c>
      <c r="L43" s="7">
        <v>4.7061405027773506E-2</v>
      </c>
      <c r="M43" s="7">
        <v>5.3879429341042215E-2</v>
      </c>
      <c r="N43" s="7">
        <v>6.1120068092044101E-2</v>
      </c>
      <c r="O43" s="7">
        <v>5.8500737165271877E-2</v>
      </c>
      <c r="P43" s="7">
        <v>5.8165656603211782E-2</v>
      </c>
      <c r="Q43" s="7">
        <v>5.3852990465341075E-2</v>
      </c>
      <c r="R43" s="7">
        <v>4.753412565122956E-2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31.981490614172962</v>
      </c>
      <c r="D45" s="7">
        <v>19.859439999999999</v>
      </c>
      <c r="E45" s="7">
        <v>40.795680000000004</v>
      </c>
      <c r="F45" s="7">
        <v>47.106089999999995</v>
      </c>
      <c r="G45" s="7">
        <v>57.76426</v>
      </c>
      <c r="H45" s="7">
        <v>52.974261719194658</v>
      </c>
      <c r="I45" s="7">
        <v>53.44847</v>
      </c>
      <c r="J45" s="7">
        <v>49.009539999999994</v>
      </c>
      <c r="K45" s="7">
        <v>42.857819999999997</v>
      </c>
      <c r="L45" s="7">
        <v>34.890639999999998</v>
      </c>
      <c r="M45" s="7">
        <v>41.294385806285938</v>
      </c>
      <c r="N45" s="7">
        <v>52.33143168730814</v>
      </c>
      <c r="O45" s="7">
        <v>60.141544738139537</v>
      </c>
      <c r="P45" s="7">
        <v>58.039708341594178</v>
      </c>
      <c r="Q45" s="7">
        <v>54.406841812700094</v>
      </c>
      <c r="R45" s="7">
        <v>50.253354507334763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19.083790018230985</v>
      </c>
      <c r="D49" s="6">
        <v>7.8001599999999991</v>
      </c>
      <c r="E49" s="6">
        <v>21.900180000000002</v>
      </c>
      <c r="F49" s="6">
        <v>22.00667</v>
      </c>
      <c r="G49" s="6">
        <v>29.252269999999999</v>
      </c>
      <c r="H49" s="6">
        <v>29.712238427038066</v>
      </c>
      <c r="I49" s="6">
        <v>34.198160000000001</v>
      </c>
      <c r="J49" s="6">
        <v>37.300059999999995</v>
      </c>
      <c r="K49" s="6">
        <v>32.059559999999998</v>
      </c>
      <c r="L49" s="6">
        <v>24.900909999999996</v>
      </c>
      <c r="M49" s="6">
        <v>24.792378971537602</v>
      </c>
      <c r="N49" s="6">
        <v>39.624601023690197</v>
      </c>
      <c r="O49" s="6">
        <v>39.385477498404157</v>
      </c>
      <c r="P49" s="6">
        <v>43.613291981592241</v>
      </c>
      <c r="Q49" s="6">
        <v>36.4352628286628</v>
      </c>
      <c r="R49" s="6">
        <v>40.364383910001933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12.897700595941979</v>
      </c>
      <c r="D51" s="6">
        <v>12.059279999999999</v>
      </c>
      <c r="E51" s="6">
        <v>18.895499999999998</v>
      </c>
      <c r="F51" s="6">
        <v>25.099419999999999</v>
      </c>
      <c r="G51" s="6">
        <v>28.511990000000001</v>
      </c>
      <c r="H51" s="6">
        <v>23.262023292156591</v>
      </c>
      <c r="I51" s="6">
        <v>19.250309999999999</v>
      </c>
      <c r="J51" s="6">
        <v>11.709479999999999</v>
      </c>
      <c r="K51" s="6">
        <v>10.798260000000001</v>
      </c>
      <c r="L51" s="6">
        <v>9.9897299999999998</v>
      </c>
      <c r="M51" s="6">
        <v>16.502006834748336</v>
      </c>
      <c r="N51" s="6">
        <v>12.706830663617945</v>
      </c>
      <c r="O51" s="6">
        <v>20.75606723973538</v>
      </c>
      <c r="P51" s="6">
        <v>14.426416360001939</v>
      </c>
      <c r="Q51" s="6">
        <v>17.971578984037297</v>
      </c>
      <c r="R51" s="6">
        <v>9.8889705973328326</v>
      </c>
    </row>
    <row r="52" spans="1:18" ht="11.25" customHeight="1" x14ac:dyDescent="0.25">
      <c r="A52" s="46" t="s">
        <v>189</v>
      </c>
      <c r="B52" s="47" t="s">
        <v>188</v>
      </c>
      <c r="C52" s="5">
        <v>17.21211312299581</v>
      </c>
      <c r="D52" s="5">
        <v>16.311573093855333</v>
      </c>
      <c r="E52" s="5">
        <v>15.01747708494913</v>
      </c>
      <c r="F52" s="5">
        <v>17.745041289176847</v>
      </c>
      <c r="G52" s="5">
        <v>16.068635156431686</v>
      </c>
      <c r="H52" s="5">
        <v>16.731258194736455</v>
      </c>
      <c r="I52" s="5">
        <v>19.558248799591457</v>
      </c>
      <c r="J52" s="5">
        <v>19.441878664489217</v>
      </c>
      <c r="K52" s="5">
        <v>17.414208912562604</v>
      </c>
      <c r="L52" s="5">
        <v>12.176610474373369</v>
      </c>
      <c r="M52" s="5">
        <v>13.940738094772527</v>
      </c>
      <c r="N52" s="5">
        <v>15.813035444203621</v>
      </c>
      <c r="O52" s="5">
        <v>15.134396122200195</v>
      </c>
      <c r="P52" s="5">
        <v>15.046664408678129</v>
      </c>
      <c r="Q52" s="5">
        <v>13.929374337633339</v>
      </c>
      <c r="R52" s="5">
        <v>12.294782765593316</v>
      </c>
    </row>
    <row r="53" spans="1:18" ht="11.25" customHeight="1" x14ac:dyDescent="0.25">
      <c r="A53" s="48" t="s">
        <v>187</v>
      </c>
      <c r="B53" s="49" t="s">
        <v>186</v>
      </c>
      <c r="C53" s="4">
        <v>9.9775303787800071E-2</v>
      </c>
      <c r="D53" s="4">
        <v>9.4555046731708503E-2</v>
      </c>
      <c r="E53" s="4">
        <v>8.7053421481134791E-2</v>
      </c>
      <c r="F53" s="4">
        <v>0.10286458569629205</v>
      </c>
      <c r="G53" s="4">
        <v>9.3146782311482157E-2</v>
      </c>
      <c r="H53" s="4">
        <v>9.6987880407411131E-2</v>
      </c>
      <c r="I53" s="4">
        <v>0.11337540031208918</v>
      </c>
      <c r="J53" s="4">
        <v>0.11091555847861011</v>
      </c>
      <c r="K53" s="4">
        <v>0.10768891256260603</v>
      </c>
      <c r="L53" s="4">
        <v>6.9446218658436532E-2</v>
      </c>
      <c r="M53" s="4">
        <v>7.9547578866535601E-2</v>
      </c>
      <c r="N53" s="4">
        <v>8.9095556005423501E-2</v>
      </c>
      <c r="O53" s="4">
        <v>8.4313500944829853E-2</v>
      </c>
      <c r="P53" s="4">
        <v>8.2785660880533865E-2</v>
      </c>
      <c r="Q53" s="4">
        <v>7.4985569585514528E-2</v>
      </c>
      <c r="R53" s="4">
        <v>6.6004923716460565E-2</v>
      </c>
    </row>
    <row r="54" spans="1:18" ht="11.25" customHeight="1" x14ac:dyDescent="0.25">
      <c r="A54" s="48" t="s">
        <v>185</v>
      </c>
      <c r="B54" s="49" t="s">
        <v>184</v>
      </c>
      <c r="C54" s="4">
        <v>17.112337819208008</v>
      </c>
      <c r="D54" s="4">
        <v>16.217018047123624</v>
      </c>
      <c r="E54" s="4">
        <v>14.930423663467995</v>
      </c>
      <c r="F54" s="4">
        <v>17.642176703480555</v>
      </c>
      <c r="G54" s="4">
        <v>15.975488374120205</v>
      </c>
      <c r="H54" s="4">
        <v>16.634270314329044</v>
      </c>
      <c r="I54" s="4">
        <v>19.444873399279366</v>
      </c>
      <c r="J54" s="4">
        <v>19.330963106010607</v>
      </c>
      <c r="K54" s="4">
        <v>17.306519999999999</v>
      </c>
      <c r="L54" s="4">
        <v>12.107164255714933</v>
      </c>
      <c r="M54" s="4">
        <v>13.861190515905992</v>
      </c>
      <c r="N54" s="4">
        <v>15.723939888198197</v>
      </c>
      <c r="O54" s="4">
        <v>15.050082621255365</v>
      </c>
      <c r="P54" s="4">
        <v>14.963878747797596</v>
      </c>
      <c r="Q54" s="4">
        <v>13.854388768047825</v>
      </c>
      <c r="R54" s="4">
        <v>12.228777841876855</v>
      </c>
    </row>
    <row r="55" spans="1:18" ht="11.25" customHeight="1" x14ac:dyDescent="0.25">
      <c r="A55" s="50" t="s">
        <v>183</v>
      </c>
      <c r="B55" s="51" t="s">
        <v>182</v>
      </c>
      <c r="C55" s="7">
        <v>17.112337819208008</v>
      </c>
      <c r="D55" s="7">
        <v>16.217018047123624</v>
      </c>
      <c r="E55" s="7">
        <v>14.930423663467995</v>
      </c>
      <c r="F55" s="7">
        <v>17.642176703480555</v>
      </c>
      <c r="G55" s="7">
        <v>15.975488374120205</v>
      </c>
      <c r="H55" s="7">
        <v>16.634270314329044</v>
      </c>
      <c r="I55" s="7">
        <v>19.444873399279366</v>
      </c>
      <c r="J55" s="7">
        <v>19.330963106010607</v>
      </c>
      <c r="K55" s="7">
        <v>17.306519999999999</v>
      </c>
      <c r="L55" s="7">
        <v>12.107164255714933</v>
      </c>
      <c r="M55" s="7">
        <v>13.861190515905992</v>
      </c>
      <c r="N55" s="7">
        <v>15.723939888198197</v>
      </c>
      <c r="O55" s="7">
        <v>15.050082621255365</v>
      </c>
      <c r="P55" s="7">
        <v>14.963878747797596</v>
      </c>
      <c r="Q55" s="7">
        <v>13.205089950967185</v>
      </c>
      <c r="R55" s="7">
        <v>6.5653798656294322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0.6492988170806393</v>
      </c>
      <c r="R58" s="7">
        <v>5.663397976247424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0.64488405197984233</v>
      </c>
      <c r="D61" s="5">
        <v>1.49953</v>
      </c>
      <c r="E61" s="5">
        <v>1.29969</v>
      </c>
      <c r="F61" s="5">
        <v>1.30009</v>
      </c>
      <c r="G61" s="5">
        <v>1.5996300000000001</v>
      </c>
      <c r="H61" s="5">
        <v>1.2658832521257288</v>
      </c>
      <c r="I61" s="5">
        <v>1.39968</v>
      </c>
      <c r="J61" s="5">
        <v>2.0023156757659617</v>
      </c>
      <c r="K61" s="5">
        <v>3.0010705910246998</v>
      </c>
      <c r="L61" s="5">
        <v>4.9072358888832222</v>
      </c>
      <c r="M61" s="5">
        <v>6.8079200889581575</v>
      </c>
      <c r="N61" s="5">
        <v>13.330150238569722</v>
      </c>
      <c r="O61" s="5">
        <v>17.511883985423623</v>
      </c>
      <c r="P61" s="5">
        <v>19.30318156527926</v>
      </c>
      <c r="Q61" s="5">
        <v>19.592152847795077</v>
      </c>
      <c r="R61" s="5">
        <v>19.830586895250143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0.64488405197984233</v>
      </c>
      <c r="D68" s="4">
        <v>1.49953</v>
      </c>
      <c r="E68" s="4">
        <v>1.29969</v>
      </c>
      <c r="F68" s="4">
        <v>1.30009</v>
      </c>
      <c r="G68" s="4">
        <v>1.5996300000000001</v>
      </c>
      <c r="H68" s="4">
        <v>1.2658832521257288</v>
      </c>
      <c r="I68" s="4">
        <v>1.39968</v>
      </c>
      <c r="J68" s="4">
        <v>2.0023156757659617</v>
      </c>
      <c r="K68" s="4">
        <v>3.0010705910246998</v>
      </c>
      <c r="L68" s="4">
        <v>4.9072358888832222</v>
      </c>
      <c r="M68" s="4">
        <v>6.8079200889581575</v>
      </c>
      <c r="N68" s="4">
        <v>13.330150238569722</v>
      </c>
      <c r="O68" s="4">
        <v>17.511883985423623</v>
      </c>
      <c r="P68" s="4">
        <v>19.30318156527926</v>
      </c>
      <c r="Q68" s="4">
        <v>19.592152847795077</v>
      </c>
      <c r="R68" s="4">
        <v>19.830586895250143</v>
      </c>
    </row>
    <row r="69" spans="1:18" ht="11.25" customHeight="1" x14ac:dyDescent="0.25">
      <c r="A69" s="50" t="s">
        <v>155</v>
      </c>
      <c r="B69" s="51" t="s">
        <v>154</v>
      </c>
      <c r="C69" s="7">
        <v>0.64488405197984233</v>
      </c>
      <c r="D69" s="7">
        <v>1.49953</v>
      </c>
      <c r="E69" s="7">
        <v>1.29969</v>
      </c>
      <c r="F69" s="7">
        <v>1.30009</v>
      </c>
      <c r="G69" s="7">
        <v>1.5996300000000001</v>
      </c>
      <c r="H69" s="7">
        <v>1.2658832521257288</v>
      </c>
      <c r="I69" s="7">
        <v>1.39968</v>
      </c>
      <c r="J69" s="7">
        <v>1.5003899999999999</v>
      </c>
      <c r="K69" s="7">
        <v>1.59964</v>
      </c>
      <c r="L69" s="7">
        <v>1.89995</v>
      </c>
      <c r="M69" s="7">
        <v>2.0300339706580446</v>
      </c>
      <c r="N69" s="7">
        <v>2.3406927229073737</v>
      </c>
      <c r="O69" s="7">
        <v>2.1975659304526998</v>
      </c>
      <c r="P69" s="7">
        <v>2.0301830982390743</v>
      </c>
      <c r="Q69" s="7">
        <v>2.5558473068745253</v>
      </c>
      <c r="R69" s="7">
        <v>2.5797486044350721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1.7956757659596608E-3</v>
      </c>
      <c r="K71" s="7">
        <v>1.7705910247023293E-3</v>
      </c>
      <c r="L71" s="7">
        <v>1.1458888832237392E-3</v>
      </c>
      <c r="M71" s="7">
        <v>1.2715651450277384E-3</v>
      </c>
      <c r="N71" s="7">
        <v>2.5845461326426161E-3</v>
      </c>
      <c r="O71" s="7">
        <v>3.4376048030779725E-3</v>
      </c>
      <c r="P71" s="7">
        <v>4.4628240242838282E-3</v>
      </c>
      <c r="Q71" s="7">
        <v>5.7939161124971822E-3</v>
      </c>
      <c r="R71" s="7">
        <v>5.2962647603837752E-3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0.50013000000000218</v>
      </c>
      <c r="K72" s="7">
        <v>1.3996599999999972</v>
      </c>
      <c r="L72" s="7">
        <v>3.0061399999999985</v>
      </c>
      <c r="M72" s="7">
        <v>4.7766145531550848</v>
      </c>
      <c r="N72" s="7">
        <v>10.986872969529706</v>
      </c>
      <c r="O72" s="7">
        <v>15.310880450167843</v>
      </c>
      <c r="P72" s="7">
        <v>17.268535643015902</v>
      </c>
      <c r="Q72" s="7">
        <v>17.030511624808053</v>
      </c>
      <c r="R72" s="7">
        <v>17.245542026054686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10.411409921268135</v>
      </c>
      <c r="D79" s="5">
        <v>9.8666835807605402</v>
      </c>
      <c r="E79" s="5">
        <v>9.083899739524977</v>
      </c>
      <c r="F79" s="5">
        <v>10.733772059899865</v>
      </c>
      <c r="G79" s="5">
        <v>9.7197332072723679</v>
      </c>
      <c r="H79" s="5">
        <v>10.120546287326444</v>
      </c>
      <c r="I79" s="5">
        <v>11.830560497690666</v>
      </c>
      <c r="J79" s="5">
        <v>11.761255720634315</v>
      </c>
      <c r="K79" s="5">
        <v>11.421942287940549</v>
      </c>
      <c r="L79" s="5">
        <v>7.3661852274143165</v>
      </c>
      <c r="M79" s="5">
        <v>8.433361822480105</v>
      </c>
      <c r="N79" s="5">
        <v>9.5666872336784703</v>
      </c>
      <c r="O79" s="5">
        <v>9.1567020926247267</v>
      </c>
      <c r="P79" s="5">
        <v>9.104254328160744</v>
      </c>
      <c r="Q79" s="5">
        <v>8.429223534311614</v>
      </c>
      <c r="R79" s="5">
        <v>7.4401768065254963</v>
      </c>
    </row>
    <row r="80" spans="1:18" ht="11.25" customHeight="1" x14ac:dyDescent="0.25">
      <c r="A80" s="58" t="s">
        <v>133</v>
      </c>
      <c r="B80" s="47">
        <v>7200</v>
      </c>
      <c r="C80" s="5">
        <v>2.7228274924228848</v>
      </c>
      <c r="D80" s="5">
        <v>2.8924400000000001</v>
      </c>
      <c r="E80" s="5">
        <v>2.3994900000000001</v>
      </c>
      <c r="F80" s="5">
        <v>2.6</v>
      </c>
      <c r="G80" s="5">
        <v>2.49194</v>
      </c>
      <c r="H80" s="5">
        <v>2.1496130696474598</v>
      </c>
      <c r="I80" s="5">
        <v>2.3995000000000002</v>
      </c>
      <c r="J80" s="5">
        <v>0.30005999999999844</v>
      </c>
      <c r="K80" s="5">
        <v>6.7415000000000003</v>
      </c>
      <c r="L80" s="5">
        <v>3.188559999999999</v>
      </c>
      <c r="M80" s="5">
        <v>6.185731744797657</v>
      </c>
      <c r="N80" s="5">
        <v>3.5348931623862399</v>
      </c>
      <c r="O80" s="5">
        <v>5.2071464476771894</v>
      </c>
      <c r="P80" s="5">
        <v>14.760676195981956</v>
      </c>
      <c r="Q80" s="5">
        <v>15.191156337445435</v>
      </c>
      <c r="R80" s="5">
        <v>15.453910853492353</v>
      </c>
    </row>
    <row r="81" spans="1:18" ht="11.25" customHeight="1" x14ac:dyDescent="0.25">
      <c r="A81" s="48" t="s">
        <v>132</v>
      </c>
      <c r="B81" s="49" t="s">
        <v>131</v>
      </c>
      <c r="C81" s="4">
        <v>2.7228274924228848</v>
      </c>
      <c r="D81" s="4">
        <v>2.8924400000000001</v>
      </c>
      <c r="E81" s="4">
        <v>2.3994900000000001</v>
      </c>
      <c r="F81" s="4">
        <v>2.6</v>
      </c>
      <c r="G81" s="4">
        <v>2.49194</v>
      </c>
      <c r="H81" s="4">
        <v>2.1496130696474598</v>
      </c>
      <c r="I81" s="4">
        <v>2.3995000000000002</v>
      </c>
      <c r="J81" s="4">
        <v>0</v>
      </c>
      <c r="K81" s="4">
        <v>0</v>
      </c>
      <c r="L81" s="4">
        <v>0.69745000000000001</v>
      </c>
      <c r="M81" s="4">
        <v>1.4090998293603323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0.30005999999999844</v>
      </c>
      <c r="K82" s="4">
        <v>6.7415000000000003</v>
      </c>
      <c r="L82" s="4">
        <v>2.491109999999999</v>
      </c>
      <c r="M82" s="4">
        <v>4.7766319154373242</v>
      </c>
      <c r="N82" s="4">
        <v>3.5348931623862399</v>
      </c>
      <c r="O82" s="4">
        <v>5.2071464476771894</v>
      </c>
      <c r="P82" s="4">
        <v>14.760676195981956</v>
      </c>
      <c r="Q82" s="4">
        <v>15.191156337445435</v>
      </c>
      <c r="R82" s="4">
        <v>15.453910853492353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3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433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14.46040821419774</v>
      </c>
      <c r="D2" s="45">
        <v>32.579664280545018</v>
      </c>
      <c r="E2" s="45">
        <v>62.664622071530012</v>
      </c>
      <c r="F2" s="45">
        <v>36.973926665776652</v>
      </c>
      <c r="G2" s="45">
        <v>93.321640032811956</v>
      </c>
      <c r="H2" s="45">
        <v>82.073718436846633</v>
      </c>
      <c r="I2" s="45">
        <v>69.053578324904251</v>
      </c>
      <c r="J2" s="45">
        <v>68.79375683541025</v>
      </c>
      <c r="K2" s="45">
        <v>98.079775115136016</v>
      </c>
      <c r="L2" s="45">
        <v>93.108059629029754</v>
      </c>
      <c r="M2" s="45">
        <v>107.5591485692311</v>
      </c>
      <c r="N2" s="45">
        <v>110.75773054518191</v>
      </c>
      <c r="O2" s="45">
        <v>93.248820291633962</v>
      </c>
      <c r="P2" s="45">
        <v>93.13763134939947</v>
      </c>
      <c r="Q2" s="45">
        <v>90.57807605619189</v>
      </c>
      <c r="R2" s="45">
        <v>94.47606155029429</v>
      </c>
    </row>
    <row r="3" spans="1:18" ht="11.25" customHeight="1" x14ac:dyDescent="0.25">
      <c r="A3" s="46" t="s">
        <v>286</v>
      </c>
      <c r="B3" s="47" t="s">
        <v>285</v>
      </c>
      <c r="C3" s="5">
        <v>9.7747016772301176</v>
      </c>
      <c r="D3" s="5">
        <v>25.31254534153075</v>
      </c>
      <c r="E3" s="5">
        <v>50.454750677148269</v>
      </c>
      <c r="F3" s="5">
        <v>29.944105774172172</v>
      </c>
      <c r="G3" s="5">
        <v>62.583096523385223</v>
      </c>
      <c r="H3" s="5">
        <v>53.090368175209335</v>
      </c>
      <c r="I3" s="5">
        <v>33.451958940553212</v>
      </c>
      <c r="J3" s="5">
        <v>25.157080239749778</v>
      </c>
      <c r="K3" s="5">
        <v>34.852232722894044</v>
      </c>
      <c r="L3" s="5">
        <v>23.14368242819782</v>
      </c>
      <c r="M3" s="5">
        <v>37.51263405204574</v>
      </c>
      <c r="N3" s="5">
        <v>31.995928658176489</v>
      </c>
      <c r="O3" s="5">
        <v>27.453876923570409</v>
      </c>
      <c r="P3" s="5">
        <v>29.442814267519452</v>
      </c>
      <c r="Q3" s="5">
        <v>36.178847153122845</v>
      </c>
      <c r="R3" s="5">
        <v>34.326055617566702</v>
      </c>
    </row>
    <row r="4" spans="1:18" ht="11.25" customHeight="1" x14ac:dyDescent="0.25">
      <c r="A4" s="48" t="s">
        <v>284</v>
      </c>
      <c r="B4" s="49" t="s">
        <v>283</v>
      </c>
      <c r="C4" s="4">
        <v>9.7747016772301176</v>
      </c>
      <c r="D4" s="4">
        <v>25.31254534153075</v>
      </c>
      <c r="E4" s="4">
        <v>50.454750677148269</v>
      </c>
      <c r="F4" s="4">
        <v>29.944105774172172</v>
      </c>
      <c r="G4" s="4">
        <v>62.583096523385223</v>
      </c>
      <c r="H4" s="4">
        <v>53.090368175209335</v>
      </c>
      <c r="I4" s="4">
        <v>33.451958940553212</v>
      </c>
      <c r="J4" s="4">
        <v>25.113764466528444</v>
      </c>
      <c r="K4" s="4">
        <v>34.795086074208569</v>
      </c>
      <c r="L4" s="4">
        <v>23.076860057364975</v>
      </c>
      <c r="M4" s="4">
        <v>37.407611244055126</v>
      </c>
      <c r="N4" s="4">
        <v>31.80151696012927</v>
      </c>
      <c r="O4" s="4">
        <v>27.229237566243285</v>
      </c>
      <c r="P4" s="4">
        <v>29.442814267519452</v>
      </c>
      <c r="Q4" s="4">
        <v>36.178847153122845</v>
      </c>
      <c r="R4" s="4">
        <v>34.326055617566702</v>
      </c>
    </row>
    <row r="5" spans="1:18" ht="11.25" customHeight="1" x14ac:dyDescent="0.25">
      <c r="A5" s="50" t="s">
        <v>282</v>
      </c>
      <c r="B5" s="51" t="s">
        <v>281</v>
      </c>
      <c r="C5" s="7">
        <v>8.6751983217330846</v>
      </c>
      <c r="D5" s="7">
        <v>22.69092123073484</v>
      </c>
      <c r="E5" s="7">
        <v>44.369787474572739</v>
      </c>
      <c r="F5" s="7">
        <v>26.272837880346355</v>
      </c>
      <c r="G5" s="7">
        <v>52.860151419108419</v>
      </c>
      <c r="H5" s="7">
        <v>44.303574855608275</v>
      </c>
      <c r="I5" s="7">
        <v>28.494556000952286</v>
      </c>
      <c r="J5" s="7">
        <v>21.129661471528657</v>
      </c>
      <c r="K5" s="7">
        <v>30.510264584902835</v>
      </c>
      <c r="L5" s="7">
        <v>19.905334663120396</v>
      </c>
      <c r="M5" s="7">
        <v>33.217045634776078</v>
      </c>
      <c r="N5" s="7">
        <v>27.367948224044891</v>
      </c>
      <c r="O5" s="7">
        <v>22.168421560305596</v>
      </c>
      <c r="P5" s="7">
        <v>23.541220481043236</v>
      </c>
      <c r="Q5" s="7">
        <v>30.150405440625633</v>
      </c>
      <c r="R5" s="7">
        <v>27.108889337444065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8.6751983217330846</v>
      </c>
      <c r="D8" s="6">
        <v>22.69092123073484</v>
      </c>
      <c r="E8" s="6">
        <v>44.369787474572739</v>
      </c>
      <c r="F8" s="6">
        <v>26.272837880346355</v>
      </c>
      <c r="G8" s="6">
        <v>52.860151419108419</v>
      </c>
      <c r="H8" s="6">
        <v>44.303574855608275</v>
      </c>
      <c r="I8" s="6">
        <v>28.494556000952286</v>
      </c>
      <c r="J8" s="6">
        <v>21.129661471528657</v>
      </c>
      <c r="K8" s="6">
        <v>30.510264584902835</v>
      </c>
      <c r="L8" s="6">
        <v>19.905334663120396</v>
      </c>
      <c r="M8" s="6">
        <v>33.217045634776078</v>
      </c>
      <c r="N8" s="6">
        <v>27.367948224044891</v>
      </c>
      <c r="O8" s="6">
        <v>22.168421560305596</v>
      </c>
      <c r="P8" s="6">
        <v>23.541220481043236</v>
      </c>
      <c r="Q8" s="6">
        <v>30.150405440625633</v>
      </c>
      <c r="R8" s="6">
        <v>27.108889337444065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1.0995033554970328</v>
      </c>
      <c r="D11" s="7">
        <v>2.6216241107959082</v>
      </c>
      <c r="E11" s="7">
        <v>6.0849632025755289</v>
      </c>
      <c r="F11" s="7">
        <v>3.6712678938258168</v>
      </c>
      <c r="G11" s="7">
        <v>9.7229451042768069</v>
      </c>
      <c r="H11" s="7">
        <v>8.7867933196010597</v>
      </c>
      <c r="I11" s="7">
        <v>4.9574029396009252</v>
      </c>
      <c r="J11" s="7">
        <v>3.9841029949997875</v>
      </c>
      <c r="K11" s="7">
        <v>4.2848214893057319</v>
      </c>
      <c r="L11" s="7">
        <v>3.1715253942445791</v>
      </c>
      <c r="M11" s="7">
        <v>4.1905656092790506</v>
      </c>
      <c r="N11" s="7">
        <v>4.4335687360843776</v>
      </c>
      <c r="O11" s="7">
        <v>5.0608160059376894</v>
      </c>
      <c r="P11" s="7">
        <v>5.9015937864762149</v>
      </c>
      <c r="Q11" s="7">
        <v>6.0284417124972105</v>
      </c>
      <c r="R11" s="7">
        <v>7.2171662801226368</v>
      </c>
    </row>
    <row r="12" spans="1:18" ht="11.25" customHeight="1" x14ac:dyDescent="0.25">
      <c r="A12" s="52" t="s">
        <v>268</v>
      </c>
      <c r="B12" s="53" t="s">
        <v>267</v>
      </c>
      <c r="C12" s="6">
        <v>1.0995033554970328</v>
      </c>
      <c r="D12" s="6">
        <v>2.6216241107959082</v>
      </c>
      <c r="E12" s="6">
        <v>6.0849632025755289</v>
      </c>
      <c r="F12" s="6">
        <v>3.6712678938258168</v>
      </c>
      <c r="G12" s="6">
        <v>9.7229451042768069</v>
      </c>
      <c r="H12" s="6">
        <v>8.7867933196010597</v>
      </c>
      <c r="I12" s="6">
        <v>4.9574029396009252</v>
      </c>
      <c r="J12" s="6">
        <v>3.9841029949997875</v>
      </c>
      <c r="K12" s="6">
        <v>4.2848214893057319</v>
      </c>
      <c r="L12" s="6">
        <v>3.1715253942445791</v>
      </c>
      <c r="M12" s="6">
        <v>4.1905656092790506</v>
      </c>
      <c r="N12" s="6">
        <v>4.4335687360843776</v>
      </c>
      <c r="O12" s="6">
        <v>5.0608160059376894</v>
      </c>
      <c r="P12" s="6">
        <v>5.9015937864762149</v>
      </c>
      <c r="Q12" s="6">
        <v>6.0284417124972105</v>
      </c>
      <c r="R12" s="6">
        <v>7.2171662801226368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4.331577322133319E-2</v>
      </c>
      <c r="K15" s="4">
        <v>5.7146648685473971E-2</v>
      </c>
      <c r="L15" s="4">
        <v>6.6822370832845243E-2</v>
      </c>
      <c r="M15" s="4">
        <v>0.10502280799061381</v>
      </c>
      <c r="N15" s="4">
        <v>0.19441169804721717</v>
      </c>
      <c r="O15" s="4">
        <v>0.22463935732712442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4.331577322133319E-2</v>
      </c>
      <c r="K17" s="7">
        <v>5.7146648685473971E-2</v>
      </c>
      <c r="L17" s="7">
        <v>6.6822370832845243E-2</v>
      </c>
      <c r="M17" s="7">
        <v>0.10502280799061381</v>
      </c>
      <c r="N17" s="7">
        <v>0.19441169804721717</v>
      </c>
      <c r="O17" s="7">
        <v>0.22463935732712442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2.0162596202650922E-2</v>
      </c>
      <c r="D21" s="5">
        <v>0.42286483724918927</v>
      </c>
      <c r="E21" s="5">
        <v>1.3047486351933522</v>
      </c>
      <c r="F21" s="5">
        <v>0.79554626085519697</v>
      </c>
      <c r="G21" s="5">
        <v>17.77054157811699</v>
      </c>
      <c r="H21" s="5">
        <v>17.566504799505736</v>
      </c>
      <c r="I21" s="5">
        <v>26.931715090817217</v>
      </c>
      <c r="J21" s="5">
        <v>25.178928814747003</v>
      </c>
      <c r="K21" s="5">
        <v>33.355646120727457</v>
      </c>
      <c r="L21" s="5">
        <v>29.947629311891511</v>
      </c>
      <c r="M21" s="5">
        <v>27.262443131640413</v>
      </c>
      <c r="N21" s="5">
        <v>26.532376909475374</v>
      </c>
      <c r="O21" s="5">
        <v>23.333448499056253</v>
      </c>
      <c r="P21" s="5">
        <v>25.716379102407242</v>
      </c>
      <c r="Q21" s="5">
        <v>20.800832513547544</v>
      </c>
      <c r="R21" s="5">
        <v>19.834322412063962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2.0162596202650922E-2</v>
      </c>
      <c r="D30" s="4">
        <v>0.42286483724918927</v>
      </c>
      <c r="E30" s="4">
        <v>1.3047486351933522</v>
      </c>
      <c r="F30" s="4">
        <v>0.79554626085519697</v>
      </c>
      <c r="G30" s="4">
        <v>17.77054157811699</v>
      </c>
      <c r="H30" s="4">
        <v>17.566504799505736</v>
      </c>
      <c r="I30" s="4">
        <v>26.931715090817217</v>
      </c>
      <c r="J30" s="4">
        <v>25.178928814747003</v>
      </c>
      <c r="K30" s="4">
        <v>33.355646120727457</v>
      </c>
      <c r="L30" s="4">
        <v>29.947629311891511</v>
      </c>
      <c r="M30" s="4">
        <v>27.262443131640413</v>
      </c>
      <c r="N30" s="4">
        <v>26.532376909475374</v>
      </c>
      <c r="O30" s="4">
        <v>23.333448499056253</v>
      </c>
      <c r="P30" s="4">
        <v>25.716379102407242</v>
      </c>
      <c r="Q30" s="4">
        <v>20.800832513547544</v>
      </c>
      <c r="R30" s="4">
        <v>19.834322412063962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0.13161618827097588</v>
      </c>
      <c r="Q34" s="7">
        <v>0</v>
      </c>
      <c r="R34" s="7">
        <v>0.92263704529884283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9.7229038337846279E-3</v>
      </c>
      <c r="D43" s="7">
        <v>2.1905947470121374E-2</v>
      </c>
      <c r="E43" s="7">
        <v>4.2134501679124761E-2</v>
      </c>
      <c r="F43" s="7">
        <v>2.4860566036841728E-2</v>
      </c>
      <c r="G43" s="7">
        <v>1.5620815781169934</v>
      </c>
      <c r="H43" s="7">
        <v>2.283313874778325</v>
      </c>
      <c r="I43" s="7">
        <v>9.7382750908172184</v>
      </c>
      <c r="J43" s="7">
        <v>8.9621988147470066</v>
      </c>
      <c r="K43" s="7">
        <v>17.161706120727452</v>
      </c>
      <c r="L43" s="7">
        <v>14.667489311891512</v>
      </c>
      <c r="M43" s="7">
        <v>15.801637905358639</v>
      </c>
      <c r="N43" s="7">
        <v>15.068393385704452</v>
      </c>
      <c r="O43" s="7">
        <v>12.823769703823835</v>
      </c>
      <c r="P43" s="7">
        <v>12.209216739708706</v>
      </c>
      <c r="Q43" s="7">
        <v>12.204149768956004</v>
      </c>
      <c r="R43" s="7">
        <v>12.223884856729434</v>
      </c>
    </row>
    <row r="44" spans="1:18" ht="11.25" customHeight="1" x14ac:dyDescent="0.25">
      <c r="A44" s="50" t="s">
        <v>205</v>
      </c>
      <c r="B44" s="51" t="s">
        <v>204</v>
      </c>
      <c r="C44" s="7">
        <v>1.0439692368866292E-2</v>
      </c>
      <c r="D44" s="7">
        <v>0.40095888977906791</v>
      </c>
      <c r="E44" s="7">
        <v>1.2626141335142274</v>
      </c>
      <c r="F44" s="7">
        <v>0.77068569481835525</v>
      </c>
      <c r="G44" s="7">
        <v>16.208459999999999</v>
      </c>
      <c r="H44" s="7">
        <v>15.28319092472741</v>
      </c>
      <c r="I44" s="7">
        <v>17.193439999999999</v>
      </c>
      <c r="J44" s="7">
        <v>16.216729999999998</v>
      </c>
      <c r="K44" s="7">
        <v>16.193940000000001</v>
      </c>
      <c r="L44" s="7">
        <v>15.280139999999999</v>
      </c>
      <c r="M44" s="7">
        <v>11.460805226281774</v>
      </c>
      <c r="N44" s="7">
        <v>11.463983523770924</v>
      </c>
      <c r="O44" s="7">
        <v>10.509678795232418</v>
      </c>
      <c r="P44" s="7">
        <v>13.375546174427559</v>
      </c>
      <c r="Q44" s="7">
        <v>8.5966827445915399</v>
      </c>
      <c r="R44" s="7">
        <v>6.687800510035685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3.5149282420775263</v>
      </c>
      <c r="D52" s="5">
        <v>4.1728808740815602</v>
      </c>
      <c r="E52" s="5">
        <v>5.4286480890506921</v>
      </c>
      <c r="F52" s="5">
        <v>3.0158641455747088</v>
      </c>
      <c r="G52" s="5">
        <v>4.2203631733018669</v>
      </c>
      <c r="H52" s="5">
        <v>3.3204854992300974</v>
      </c>
      <c r="I52" s="5">
        <v>1.6150920724963775</v>
      </c>
      <c r="J52" s="5">
        <v>1.0339749249025871</v>
      </c>
      <c r="K52" s="5">
        <v>2.7518798588440077</v>
      </c>
      <c r="L52" s="5">
        <v>17.411536071587431</v>
      </c>
      <c r="M52" s="5">
        <v>13.615915807447106</v>
      </c>
      <c r="N52" s="5">
        <v>20.515937533834403</v>
      </c>
      <c r="O52" s="5">
        <v>13.613462896029661</v>
      </c>
      <c r="P52" s="5">
        <v>11.580075567631562</v>
      </c>
      <c r="Q52" s="5">
        <v>8.9019912902521572</v>
      </c>
      <c r="R52" s="5">
        <v>20.349006546589166</v>
      </c>
    </row>
    <row r="53" spans="1:18" ht="11.25" customHeight="1" x14ac:dyDescent="0.25">
      <c r="A53" s="48" t="s">
        <v>187</v>
      </c>
      <c r="B53" s="49" t="s">
        <v>186</v>
      </c>
      <c r="C53" s="4">
        <v>1.4584355750676946E-2</v>
      </c>
      <c r="D53" s="4">
        <v>3.2858921205182058E-2</v>
      </c>
      <c r="E53" s="4">
        <v>6.3201752518687135E-2</v>
      </c>
      <c r="F53" s="4">
        <v>3.7290849055262587E-2</v>
      </c>
      <c r="G53" s="4">
        <v>9.4121547422072835E-2</v>
      </c>
      <c r="H53" s="4">
        <v>8.2777214151440112E-2</v>
      </c>
      <c r="I53" s="4">
        <v>6.9645471775743456E-2</v>
      </c>
      <c r="J53" s="4">
        <v>6.827803091319487E-2</v>
      </c>
      <c r="K53" s="4">
        <v>2.7518798588440077</v>
      </c>
      <c r="L53" s="4">
        <v>13.644690327302364</v>
      </c>
      <c r="M53" s="4">
        <v>10.347127335411283</v>
      </c>
      <c r="N53" s="4">
        <v>17.514626357685096</v>
      </c>
      <c r="O53" s="4">
        <v>10.759108237967371</v>
      </c>
      <c r="P53" s="4">
        <v>10.161245213852126</v>
      </c>
      <c r="Q53" s="4">
        <v>4.9161898501574326</v>
      </c>
      <c r="R53" s="4">
        <v>4.7269124878177315</v>
      </c>
    </row>
    <row r="54" spans="1:18" ht="11.25" customHeight="1" x14ac:dyDescent="0.25">
      <c r="A54" s="48" t="s">
        <v>185</v>
      </c>
      <c r="B54" s="49" t="s">
        <v>184</v>
      </c>
      <c r="C54" s="4">
        <v>3.5003438863268492</v>
      </c>
      <c r="D54" s="4">
        <v>4.1400219528763778</v>
      </c>
      <c r="E54" s="4">
        <v>5.3654463365320053</v>
      </c>
      <c r="F54" s="4">
        <v>2.9785732965194462</v>
      </c>
      <c r="G54" s="4">
        <v>4.1262416258797945</v>
      </c>
      <c r="H54" s="4">
        <v>3.2377082850786572</v>
      </c>
      <c r="I54" s="4">
        <v>1.545446600720634</v>
      </c>
      <c r="J54" s="4">
        <v>0.96569689398939218</v>
      </c>
      <c r="K54" s="4">
        <v>0</v>
      </c>
      <c r="L54" s="4">
        <v>3.7668457442850674</v>
      </c>
      <c r="M54" s="4">
        <v>3.2687884720358227</v>
      </c>
      <c r="N54" s="4">
        <v>3.0013111761493061</v>
      </c>
      <c r="O54" s="4">
        <v>2.8543546580622898</v>
      </c>
      <c r="P54" s="4">
        <v>1.4188303537794358</v>
      </c>
      <c r="Q54" s="4">
        <v>3.985801440094725</v>
      </c>
      <c r="R54" s="4">
        <v>15.622094058771433</v>
      </c>
    </row>
    <row r="55" spans="1:18" ht="11.25" customHeight="1" x14ac:dyDescent="0.25">
      <c r="A55" s="50" t="s">
        <v>183</v>
      </c>
      <c r="B55" s="51" t="s">
        <v>182</v>
      </c>
      <c r="C55" s="7">
        <v>3.5003438863268492</v>
      </c>
      <c r="D55" s="7">
        <v>4.1400219528763778</v>
      </c>
      <c r="E55" s="7">
        <v>5.3654463365320053</v>
      </c>
      <c r="F55" s="7">
        <v>2.9785732965194462</v>
      </c>
      <c r="G55" s="7">
        <v>4.1262416258797945</v>
      </c>
      <c r="H55" s="7">
        <v>3.2377082850786572</v>
      </c>
      <c r="I55" s="7">
        <v>1.545446600720634</v>
      </c>
      <c r="J55" s="7">
        <v>0.96569689398939218</v>
      </c>
      <c r="K55" s="7">
        <v>0</v>
      </c>
      <c r="L55" s="7">
        <v>3.7668457442850674</v>
      </c>
      <c r="M55" s="7">
        <v>3.2687884720358227</v>
      </c>
      <c r="N55" s="7">
        <v>3.0013111761493061</v>
      </c>
      <c r="O55" s="7">
        <v>2.8543546580622898</v>
      </c>
      <c r="P55" s="7">
        <v>1.4188303537794358</v>
      </c>
      <c r="Q55" s="7">
        <v>3.7990031479794912</v>
      </c>
      <c r="R55" s="7">
        <v>8.387181705206741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0.18679829211523397</v>
      </c>
      <c r="R58" s="7">
        <v>7.2349123535646918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10.702970000000001</v>
      </c>
      <c r="K60" s="5">
        <v>16.79588</v>
      </c>
      <c r="L60" s="5">
        <v>10.99794</v>
      </c>
      <c r="M60" s="5">
        <v>14.711674746436742</v>
      </c>
      <c r="N60" s="5">
        <v>15.286190064847018</v>
      </c>
      <c r="O60" s="5">
        <v>15.144134177641876</v>
      </c>
      <c r="P60" s="5">
        <v>12.133529035448904</v>
      </c>
      <c r="Q60" s="5">
        <v>11.178911260379774</v>
      </c>
      <c r="R60" s="5">
        <v>12.301553406389006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1.1053923105108182E-3</v>
      </c>
      <c r="K61" s="5">
        <v>4.5245640086630672E-2</v>
      </c>
      <c r="L61" s="5">
        <v>0.22514255294426808</v>
      </c>
      <c r="M61" s="5">
        <v>0.16539845282968987</v>
      </c>
      <c r="N61" s="5">
        <v>0.50807651747164462</v>
      </c>
      <c r="O61" s="5">
        <v>0.43866713801712193</v>
      </c>
      <c r="P61" s="5">
        <v>0.54777420116822884</v>
      </c>
      <c r="Q61" s="5">
        <v>0.37985964155995022</v>
      </c>
      <c r="R61" s="5">
        <v>0.3792895836406176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1.1053923105108182E-3</v>
      </c>
      <c r="K68" s="4">
        <v>4.5245640086630672E-2</v>
      </c>
      <c r="L68" s="4">
        <v>0.22514255294426808</v>
      </c>
      <c r="M68" s="4">
        <v>0.16539845282968987</v>
      </c>
      <c r="N68" s="4">
        <v>0.50807651747164462</v>
      </c>
      <c r="O68" s="4">
        <v>0.43866713801712193</v>
      </c>
      <c r="P68" s="4">
        <v>0.54777420116822884</v>
      </c>
      <c r="Q68" s="4">
        <v>0.37985964155995022</v>
      </c>
      <c r="R68" s="4">
        <v>0.3792895836406176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1.1053923105108182E-3</v>
      </c>
      <c r="K71" s="7">
        <v>4.5245640086630672E-2</v>
      </c>
      <c r="L71" s="7">
        <v>0.22514255294426808</v>
      </c>
      <c r="M71" s="7">
        <v>0.16539845282968987</v>
      </c>
      <c r="N71" s="7">
        <v>0.50807651747164462</v>
      </c>
      <c r="O71" s="7">
        <v>0.43866713801712193</v>
      </c>
      <c r="P71" s="7">
        <v>0.54777420116822884</v>
      </c>
      <c r="Q71" s="7">
        <v>0.37985964155995022</v>
      </c>
      <c r="R71" s="7">
        <v>0.3792895836406176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1.1506156986874443</v>
      </c>
      <c r="D79" s="5">
        <v>2.6713732276835205</v>
      </c>
      <c r="E79" s="5">
        <v>5.4764746701377067</v>
      </c>
      <c r="F79" s="5">
        <v>3.2184104851745721</v>
      </c>
      <c r="G79" s="5">
        <v>8.7476387580078878</v>
      </c>
      <c r="H79" s="5">
        <v>8.0963599629014666</v>
      </c>
      <c r="I79" s="5">
        <v>7.05481222103744</v>
      </c>
      <c r="J79" s="5">
        <v>6.7196974637003573</v>
      </c>
      <c r="K79" s="5">
        <v>10.278890772583877</v>
      </c>
      <c r="L79" s="5">
        <v>11.382129264408739</v>
      </c>
      <c r="M79" s="5">
        <v>14.291082378831412</v>
      </c>
      <c r="N79" s="5">
        <v>15.919220861376965</v>
      </c>
      <c r="O79" s="5">
        <v>13.265230657318641</v>
      </c>
      <c r="P79" s="5">
        <v>13.717059175224085</v>
      </c>
      <c r="Q79" s="5">
        <v>13.137634197329623</v>
      </c>
      <c r="R79" s="5">
        <v>7.2858339840448485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4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434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217.06182939907234</v>
      </c>
      <c r="D2" s="45">
        <v>216.74859222127557</v>
      </c>
      <c r="E2" s="45">
        <v>203.80173662388833</v>
      </c>
      <c r="F2" s="45">
        <v>210.00625041372118</v>
      </c>
      <c r="G2" s="45">
        <v>192.22778027199487</v>
      </c>
      <c r="H2" s="45">
        <v>183.6289909692654</v>
      </c>
      <c r="I2" s="45">
        <v>189.99771771815875</v>
      </c>
      <c r="J2" s="45">
        <v>193.78633252062031</v>
      </c>
      <c r="K2" s="45">
        <v>163.59719281383863</v>
      </c>
      <c r="L2" s="45">
        <v>100.01276980346937</v>
      </c>
      <c r="M2" s="45">
        <v>92.19534557189003</v>
      </c>
      <c r="N2" s="45">
        <v>92.507017953835685</v>
      </c>
      <c r="O2" s="45">
        <v>87.516545906216578</v>
      </c>
      <c r="P2" s="45">
        <v>81.100125062643443</v>
      </c>
      <c r="Q2" s="45">
        <v>81.44193154787726</v>
      </c>
      <c r="R2" s="45">
        <v>78.786450588228462</v>
      </c>
    </row>
    <row r="3" spans="1:18" ht="11.25" customHeight="1" x14ac:dyDescent="0.25">
      <c r="A3" s="46" t="s">
        <v>286</v>
      </c>
      <c r="B3" s="47" t="s">
        <v>285</v>
      </c>
      <c r="C3" s="5">
        <v>20.577200977390739</v>
      </c>
      <c r="D3" s="5">
        <v>17.518894532726861</v>
      </c>
      <c r="E3" s="5">
        <v>8.328920457064946</v>
      </c>
      <c r="F3" s="5">
        <v>7.7664510448665398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20.577200977390739</v>
      </c>
      <c r="D4" s="4">
        <v>17.518894532726861</v>
      </c>
      <c r="E4" s="4">
        <v>8.328920457064946</v>
      </c>
      <c r="F4" s="4">
        <v>7.7664510448665398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18.262582867450718</v>
      </c>
      <c r="D5" s="7">
        <v>15.70446000305779</v>
      </c>
      <c r="E5" s="7">
        <v>7.3244327959778985</v>
      </c>
      <c r="F5" s="7">
        <v>6.8142528865705021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18.262582867450718</v>
      </c>
      <c r="D8" s="6">
        <v>15.70446000305779</v>
      </c>
      <c r="E8" s="6">
        <v>7.3244327959778985</v>
      </c>
      <c r="F8" s="6">
        <v>6.8142528865705021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2.3146181099400223</v>
      </c>
      <c r="D11" s="7">
        <v>1.81443452966907</v>
      </c>
      <c r="E11" s="7">
        <v>1.0044876610870466</v>
      </c>
      <c r="F11" s="7">
        <v>0.95219815829603782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2.3146181099400223</v>
      </c>
      <c r="D12" s="6">
        <v>1.81443452966907</v>
      </c>
      <c r="E12" s="6">
        <v>1.0044876610870466</v>
      </c>
      <c r="F12" s="6">
        <v>0.95219815829603782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66.068378173937575</v>
      </c>
      <c r="D21" s="5">
        <v>62.893548464929665</v>
      </c>
      <c r="E21" s="5">
        <v>62.920835750485892</v>
      </c>
      <c r="F21" s="5">
        <v>64.443947348680609</v>
      </c>
      <c r="G21" s="5">
        <v>55.223900567008684</v>
      </c>
      <c r="H21" s="5">
        <v>47.965174727775327</v>
      </c>
      <c r="I21" s="5">
        <v>42.595981308974721</v>
      </c>
      <c r="J21" s="5">
        <v>48.709300362423278</v>
      </c>
      <c r="K21" s="5">
        <v>29.855600876881009</v>
      </c>
      <c r="L21" s="5">
        <v>20.249399283080713</v>
      </c>
      <c r="M21" s="5">
        <v>15.947294918076558</v>
      </c>
      <c r="N21" s="5">
        <v>17.686791060293096</v>
      </c>
      <c r="O21" s="5">
        <v>23.328257817289117</v>
      </c>
      <c r="P21" s="5">
        <v>16.551666347493008</v>
      </c>
      <c r="Q21" s="5">
        <v>15.515155756731728</v>
      </c>
      <c r="R21" s="5">
        <v>14.657733876066832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66.068378173937575</v>
      </c>
      <c r="D30" s="4">
        <v>62.893548464929665</v>
      </c>
      <c r="E30" s="4">
        <v>62.920835750485892</v>
      </c>
      <c r="F30" s="4">
        <v>64.443947348680609</v>
      </c>
      <c r="G30" s="4">
        <v>55.223900567008684</v>
      </c>
      <c r="H30" s="4">
        <v>47.965174727775327</v>
      </c>
      <c r="I30" s="4">
        <v>42.595981308974721</v>
      </c>
      <c r="J30" s="4">
        <v>48.709300362423278</v>
      </c>
      <c r="K30" s="4">
        <v>29.855600876881009</v>
      </c>
      <c r="L30" s="4">
        <v>20.249399283080713</v>
      </c>
      <c r="M30" s="4">
        <v>15.947294918076558</v>
      </c>
      <c r="N30" s="4">
        <v>17.686791060293096</v>
      </c>
      <c r="O30" s="4">
        <v>23.328257817289117</v>
      </c>
      <c r="P30" s="4">
        <v>16.551666347493008</v>
      </c>
      <c r="Q30" s="4">
        <v>15.515155756731728</v>
      </c>
      <c r="R30" s="4">
        <v>14.657733876066832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26.484180211974042</v>
      </c>
      <c r="D34" s="7">
        <v>27.59188</v>
      </c>
      <c r="E34" s="7">
        <v>27.584489999999999</v>
      </c>
      <c r="F34" s="7">
        <v>27.609390000000001</v>
      </c>
      <c r="G34" s="7">
        <v>36.434220000000003</v>
      </c>
      <c r="H34" s="7">
        <v>30.90006233578244</v>
      </c>
      <c r="I34" s="7">
        <v>32.00855</v>
      </c>
      <c r="J34" s="7">
        <v>34.226430000000001</v>
      </c>
      <c r="K34" s="7">
        <v>28.697410000000001</v>
      </c>
      <c r="L34" s="7">
        <v>16.580269999999999</v>
      </c>
      <c r="M34" s="7">
        <v>15.447718255494758</v>
      </c>
      <c r="N34" s="7">
        <v>15.452107598389732</v>
      </c>
      <c r="O34" s="7">
        <v>19.871494280885901</v>
      </c>
      <c r="P34" s="7">
        <v>16.446212006423774</v>
      </c>
      <c r="Q34" s="7">
        <v>14.375485849733888</v>
      </c>
      <c r="R34" s="7">
        <v>14.555288001593176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21.442299364673168</v>
      </c>
      <c r="D43" s="7">
        <v>20.407527354708741</v>
      </c>
      <c r="E43" s="7">
        <v>19.40301988400012</v>
      </c>
      <c r="F43" s="7">
        <v>21.405253043498963</v>
      </c>
      <c r="G43" s="7">
        <v>18.789680567008684</v>
      </c>
      <c r="H43" s="7">
        <v>17.065112391992887</v>
      </c>
      <c r="I43" s="7">
        <v>10.587431308974722</v>
      </c>
      <c r="J43" s="7">
        <v>14.482870362423277</v>
      </c>
      <c r="K43" s="7">
        <v>1.1581908768810076</v>
      </c>
      <c r="L43" s="7">
        <v>3.6691292830807138</v>
      </c>
      <c r="M43" s="7">
        <v>0.49957666258179972</v>
      </c>
      <c r="N43" s="7">
        <v>2.2346834619033635</v>
      </c>
      <c r="O43" s="7">
        <v>3.4567635364032148</v>
      </c>
      <c r="P43" s="7">
        <v>0.10545434106923333</v>
      </c>
      <c r="Q43" s="7">
        <v>1.1396699069978395</v>
      </c>
      <c r="R43" s="7">
        <v>0.10244587447365575</v>
      </c>
    </row>
    <row r="44" spans="1:18" ht="11.25" customHeight="1" x14ac:dyDescent="0.25">
      <c r="A44" s="50" t="s">
        <v>205</v>
      </c>
      <c r="B44" s="51" t="s">
        <v>204</v>
      </c>
      <c r="C44" s="7">
        <v>18.141898597290368</v>
      </c>
      <c r="D44" s="7">
        <v>14.894141110220932</v>
      </c>
      <c r="E44" s="7">
        <v>15.933325866485774</v>
      </c>
      <c r="F44" s="7">
        <v>15.429304305181644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66.836127315026786</v>
      </c>
      <c r="D52" s="5">
        <v>70.993706032063116</v>
      </c>
      <c r="E52" s="5">
        <v>67.231834826000181</v>
      </c>
      <c r="F52" s="5">
        <v>70.744894565248458</v>
      </c>
      <c r="G52" s="5">
        <v>71.092331670266447</v>
      </c>
      <c r="H52" s="5">
        <v>69.519675220604043</v>
      </c>
      <c r="I52" s="5">
        <v>76.606539127912157</v>
      </c>
      <c r="J52" s="5">
        <v>74.726416410608195</v>
      </c>
      <c r="K52" s="5">
        <v>70.109071228593379</v>
      </c>
      <c r="L52" s="5">
        <v>34.8380834540392</v>
      </c>
      <c r="M52" s="5">
        <v>31.408223033202901</v>
      </c>
      <c r="N52" s="5">
        <v>26.032756554172398</v>
      </c>
      <c r="O52" s="5">
        <v>18.4499301308052</v>
      </c>
      <c r="P52" s="5">
        <v>20.328340868525405</v>
      </c>
      <c r="Q52" s="5">
        <v>21.594356577635736</v>
      </c>
      <c r="R52" s="5">
        <v>22.294172431835985</v>
      </c>
    </row>
    <row r="53" spans="1:18" ht="11.25" customHeight="1" x14ac:dyDescent="0.25">
      <c r="A53" s="48" t="s">
        <v>187</v>
      </c>
      <c r="B53" s="49" t="s">
        <v>186</v>
      </c>
      <c r="C53" s="4">
        <v>66.836127315026786</v>
      </c>
      <c r="D53" s="4">
        <v>70.993706032063116</v>
      </c>
      <c r="E53" s="4">
        <v>67.231834826000181</v>
      </c>
      <c r="F53" s="4">
        <v>70.744894565248458</v>
      </c>
      <c r="G53" s="4">
        <v>71.092331670266447</v>
      </c>
      <c r="H53" s="4">
        <v>69.519675220604043</v>
      </c>
      <c r="I53" s="4">
        <v>76.606539127912157</v>
      </c>
      <c r="J53" s="4">
        <v>74.726416410608195</v>
      </c>
      <c r="K53" s="4">
        <v>70.109071228593379</v>
      </c>
      <c r="L53" s="4">
        <v>34.8380834540392</v>
      </c>
      <c r="M53" s="4">
        <v>31.408223033202901</v>
      </c>
      <c r="N53" s="4">
        <v>26.032756554172398</v>
      </c>
      <c r="O53" s="4">
        <v>18.4499301308052</v>
      </c>
      <c r="P53" s="4">
        <v>20.328340868525405</v>
      </c>
      <c r="Q53" s="4">
        <v>21.594356577635736</v>
      </c>
      <c r="R53" s="4">
        <v>22.294172431835985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1.2097889319235291</v>
      </c>
      <c r="K61" s="5">
        <v>1.1527137688886673</v>
      </c>
      <c r="L61" s="5">
        <v>0.57484155817250882</v>
      </c>
      <c r="M61" s="5">
        <v>0.50205929891700718</v>
      </c>
      <c r="N61" s="5">
        <v>0.75517638915702245</v>
      </c>
      <c r="O61" s="5">
        <v>0.75223502432439471</v>
      </c>
      <c r="P61" s="5">
        <v>1.0958637889332619</v>
      </c>
      <c r="Q61" s="5">
        <v>1.6685329084750018</v>
      </c>
      <c r="R61" s="5">
        <v>1.7888944212688511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1.2097889319235291</v>
      </c>
      <c r="K68" s="4">
        <v>1.1527137688886673</v>
      </c>
      <c r="L68" s="4">
        <v>0.57484155817250882</v>
      </c>
      <c r="M68" s="4">
        <v>0.50205929891700718</v>
      </c>
      <c r="N68" s="4">
        <v>0.75517638915702245</v>
      </c>
      <c r="O68" s="4">
        <v>0.75223502432439471</v>
      </c>
      <c r="P68" s="4">
        <v>1.0958637889332619</v>
      </c>
      <c r="Q68" s="4">
        <v>1.6685329084750018</v>
      </c>
      <c r="R68" s="4">
        <v>1.7888944212688511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1.2097889319235291</v>
      </c>
      <c r="K71" s="7">
        <v>1.1527137688886673</v>
      </c>
      <c r="L71" s="7">
        <v>0.57484155817250882</v>
      </c>
      <c r="M71" s="7">
        <v>0.50205929891700718</v>
      </c>
      <c r="N71" s="7">
        <v>0.75517638915702245</v>
      </c>
      <c r="O71" s="7">
        <v>0.75223502432439471</v>
      </c>
      <c r="P71" s="7">
        <v>1.0958637889332619</v>
      </c>
      <c r="Q71" s="7">
        <v>1.6685329084750018</v>
      </c>
      <c r="R71" s="7">
        <v>1.7888944212688511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63.580122932717245</v>
      </c>
      <c r="D79" s="5">
        <v>65.34244319155593</v>
      </c>
      <c r="E79" s="5">
        <v>65.320145590337319</v>
      </c>
      <c r="F79" s="5">
        <v>67.050957454925566</v>
      </c>
      <c r="G79" s="5">
        <v>65.911548034719743</v>
      </c>
      <c r="H79" s="5">
        <v>66.144141020886025</v>
      </c>
      <c r="I79" s="5">
        <v>70.795197281271882</v>
      </c>
      <c r="J79" s="5">
        <v>69.140826815665321</v>
      </c>
      <c r="K79" s="5">
        <v>62.479806939475573</v>
      </c>
      <c r="L79" s="5">
        <v>44.350445508176946</v>
      </c>
      <c r="M79" s="5">
        <v>44.337768321693567</v>
      </c>
      <c r="N79" s="5">
        <v>48.032293950213159</v>
      </c>
      <c r="O79" s="5">
        <v>44.986122933797866</v>
      </c>
      <c r="P79" s="5">
        <v>43.124254057691765</v>
      </c>
      <c r="Q79" s="5">
        <v>42.663886305034794</v>
      </c>
      <c r="R79" s="5">
        <v>40.045649859056802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9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436</v>
      </c>
      <c r="B1" s="42" t="s">
        <v>435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6573.2807568939616</v>
      </c>
      <c r="D2" s="45">
        <v>6194.60023</v>
      </c>
      <c r="E2" s="45">
        <v>6262.7585900000004</v>
      </c>
      <c r="F2" s="45">
        <v>6198.3743000000004</v>
      </c>
      <c r="G2" s="45">
        <v>6433.4490100000003</v>
      </c>
      <c r="H2" s="45">
        <v>5723.0152123367279</v>
      </c>
      <c r="I2" s="45">
        <v>6593.5667599999997</v>
      </c>
      <c r="J2" s="45">
        <v>7162.0099600000003</v>
      </c>
      <c r="K2" s="45">
        <v>6692.3953200000005</v>
      </c>
      <c r="L2" s="45">
        <v>5311.0004600000011</v>
      </c>
      <c r="M2" s="45">
        <v>6098.753475800595</v>
      </c>
      <c r="N2" s="45">
        <v>6045.8233274546938</v>
      </c>
      <c r="O2" s="45">
        <v>5908.6071068281135</v>
      </c>
      <c r="P2" s="45">
        <v>5915.0558717857966</v>
      </c>
      <c r="Q2" s="45">
        <v>5866.2195769095715</v>
      </c>
      <c r="R2" s="45">
        <v>5880.7974076472055</v>
      </c>
    </row>
    <row r="3" spans="1:18" ht="11.25" customHeight="1" x14ac:dyDescent="0.25">
      <c r="A3" s="46" t="s">
        <v>286</v>
      </c>
      <c r="B3" s="47" t="s">
        <v>285</v>
      </c>
      <c r="C3" s="5">
        <v>311.40825375256549</v>
      </c>
      <c r="D3" s="5">
        <v>274.21553</v>
      </c>
      <c r="E3" s="5">
        <v>244.33774</v>
      </c>
      <c r="F3" s="5">
        <v>233.87122000000002</v>
      </c>
      <c r="G3" s="5">
        <v>191.37572</v>
      </c>
      <c r="H3" s="5">
        <v>184.53480570420086</v>
      </c>
      <c r="I3" s="5">
        <v>256.88085999999998</v>
      </c>
      <c r="J3" s="5">
        <v>261.8553</v>
      </c>
      <c r="K3" s="5">
        <v>239.37353999999999</v>
      </c>
      <c r="L3" s="5">
        <v>200.26223000000002</v>
      </c>
      <c r="M3" s="5">
        <v>234.77224651619704</v>
      </c>
      <c r="N3" s="5">
        <v>209.19616651915078</v>
      </c>
      <c r="O3" s="5">
        <v>193.28197168575568</v>
      </c>
      <c r="P3" s="5">
        <v>173.45421238416984</v>
      </c>
      <c r="Q3" s="5">
        <v>184.52685127905488</v>
      </c>
      <c r="R3" s="5">
        <v>199.92430413557847</v>
      </c>
    </row>
    <row r="4" spans="1:18" ht="11.25" customHeight="1" x14ac:dyDescent="0.25">
      <c r="A4" s="48" t="s">
        <v>284</v>
      </c>
      <c r="B4" s="49" t="s">
        <v>283</v>
      </c>
      <c r="C4" s="4">
        <v>55.535679655982577</v>
      </c>
      <c r="D4" s="4">
        <v>17.693359999999998</v>
      </c>
      <c r="E4" s="4">
        <v>14.01004</v>
      </c>
      <c r="F4" s="4">
        <v>10.39321</v>
      </c>
      <c r="G4" s="4">
        <v>12.20172</v>
      </c>
      <c r="H4" s="4">
        <v>11.585401455288503</v>
      </c>
      <c r="I4" s="4">
        <v>12.19281</v>
      </c>
      <c r="J4" s="4">
        <v>12.002879999999999</v>
      </c>
      <c r="K4" s="4">
        <v>12.30104</v>
      </c>
      <c r="L4" s="4">
        <v>7.80321</v>
      </c>
      <c r="M4" s="4">
        <v>13.185606055421092</v>
      </c>
      <c r="N4" s="4">
        <v>5.3507767238669359</v>
      </c>
      <c r="O4" s="4">
        <v>12.968292719657224</v>
      </c>
      <c r="P4" s="4">
        <v>11.891024381707799</v>
      </c>
      <c r="Q4" s="4">
        <v>8.2858042835056249</v>
      </c>
      <c r="R4" s="4">
        <v>29.489462768092682</v>
      </c>
    </row>
    <row r="5" spans="1:18" ht="11.25" customHeight="1" x14ac:dyDescent="0.25">
      <c r="A5" s="50" t="s">
        <v>282</v>
      </c>
      <c r="B5" s="51" t="s">
        <v>281</v>
      </c>
      <c r="C5" s="7">
        <v>55.535679655982577</v>
      </c>
      <c r="D5" s="7">
        <v>17.693359999999998</v>
      </c>
      <c r="E5" s="7">
        <v>14.01004</v>
      </c>
      <c r="F5" s="7">
        <v>10.39321</v>
      </c>
      <c r="G5" s="7">
        <v>12.20172</v>
      </c>
      <c r="H5" s="7">
        <v>11.585401455288503</v>
      </c>
      <c r="I5" s="7">
        <v>12.19281</v>
      </c>
      <c r="J5" s="7">
        <v>12.002879999999999</v>
      </c>
      <c r="K5" s="7">
        <v>12.30104</v>
      </c>
      <c r="L5" s="7">
        <v>7.80321</v>
      </c>
      <c r="M5" s="7">
        <v>13.185606055421092</v>
      </c>
      <c r="N5" s="7">
        <v>5.3507767238669359</v>
      </c>
      <c r="O5" s="7">
        <v>12.968292719657224</v>
      </c>
      <c r="P5" s="7">
        <v>11.891024381707799</v>
      </c>
      <c r="Q5" s="7">
        <v>8.2858042835056249</v>
      </c>
      <c r="R5" s="7">
        <v>29.489462768092682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55.535679655982577</v>
      </c>
      <c r="D8" s="6">
        <v>17.693359999999998</v>
      </c>
      <c r="E8" s="6">
        <v>14.01004</v>
      </c>
      <c r="F8" s="6">
        <v>10.39321</v>
      </c>
      <c r="G8" s="6">
        <v>12.20172</v>
      </c>
      <c r="H8" s="6">
        <v>11.585401455288503</v>
      </c>
      <c r="I8" s="6">
        <v>12.19281</v>
      </c>
      <c r="J8" s="6">
        <v>12.002879999999999</v>
      </c>
      <c r="K8" s="6">
        <v>12.30104</v>
      </c>
      <c r="L8" s="6">
        <v>7.80321</v>
      </c>
      <c r="M8" s="6">
        <v>13.185606055421092</v>
      </c>
      <c r="N8" s="6">
        <v>5.3507767238669359</v>
      </c>
      <c r="O8" s="6">
        <v>12.968292719657224</v>
      </c>
      <c r="P8" s="6">
        <v>11.891024381707799</v>
      </c>
      <c r="Q8" s="6">
        <v>8.2858042835056249</v>
      </c>
      <c r="R8" s="6">
        <v>29.489462768092682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255.87257409658292</v>
      </c>
      <c r="D15" s="4">
        <v>256.52217000000002</v>
      </c>
      <c r="E15" s="4">
        <v>230.32769999999999</v>
      </c>
      <c r="F15" s="4">
        <v>223.47801000000001</v>
      </c>
      <c r="G15" s="4">
        <v>179.17400000000001</v>
      </c>
      <c r="H15" s="4">
        <v>172.94940424891237</v>
      </c>
      <c r="I15" s="4">
        <v>244.68805</v>
      </c>
      <c r="J15" s="4">
        <v>249.85242</v>
      </c>
      <c r="K15" s="4">
        <v>227.07249999999999</v>
      </c>
      <c r="L15" s="4">
        <v>192.45902000000001</v>
      </c>
      <c r="M15" s="4">
        <v>221.58664046077595</v>
      </c>
      <c r="N15" s="4">
        <v>203.84538979528384</v>
      </c>
      <c r="O15" s="4">
        <v>180.31367896609845</v>
      </c>
      <c r="P15" s="4">
        <v>161.56318800246203</v>
      </c>
      <c r="Q15" s="4">
        <v>176.24104699554925</v>
      </c>
      <c r="R15" s="4">
        <v>170.43484136748577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255.87257409658292</v>
      </c>
      <c r="D17" s="7">
        <v>256.52217000000002</v>
      </c>
      <c r="E17" s="7">
        <v>230.32769999999999</v>
      </c>
      <c r="F17" s="7">
        <v>223.47801000000001</v>
      </c>
      <c r="G17" s="7">
        <v>179.17400000000001</v>
      </c>
      <c r="H17" s="7">
        <v>172.94940424891237</v>
      </c>
      <c r="I17" s="7">
        <v>244.68805</v>
      </c>
      <c r="J17" s="7">
        <v>249.85242</v>
      </c>
      <c r="K17" s="7">
        <v>227.07249999999999</v>
      </c>
      <c r="L17" s="7">
        <v>192.45902000000001</v>
      </c>
      <c r="M17" s="7">
        <v>221.58664046077595</v>
      </c>
      <c r="N17" s="7">
        <v>203.84538979528384</v>
      </c>
      <c r="O17" s="7">
        <v>180.31367896609845</v>
      </c>
      <c r="P17" s="7">
        <v>161.56318800246203</v>
      </c>
      <c r="Q17" s="7">
        <v>176.24104699554925</v>
      </c>
      <c r="R17" s="7">
        <v>170.43484136748577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266.47596447246349</v>
      </c>
      <c r="D21" s="5">
        <v>258.98714000000001</v>
      </c>
      <c r="E21" s="5">
        <v>245.29400000000001</v>
      </c>
      <c r="F21" s="5">
        <v>252.91038</v>
      </c>
      <c r="G21" s="5">
        <v>272.71908000000002</v>
      </c>
      <c r="H21" s="5">
        <v>239.22866909845274</v>
      </c>
      <c r="I21" s="5">
        <v>266.40566000000001</v>
      </c>
      <c r="J21" s="5">
        <v>211.07799999999997</v>
      </c>
      <c r="K21" s="5">
        <v>198.0881</v>
      </c>
      <c r="L21" s="5">
        <v>137.38923</v>
      </c>
      <c r="M21" s="5">
        <v>168.74702180532523</v>
      </c>
      <c r="N21" s="5">
        <v>164.1248599231042</v>
      </c>
      <c r="O21" s="5">
        <v>143.84945234476885</v>
      </c>
      <c r="P21" s="5">
        <v>138.46627668606882</v>
      </c>
      <c r="Q21" s="5">
        <v>133.29736738628296</v>
      </c>
      <c r="R21" s="5">
        <v>105.1101435676191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266.47596447246349</v>
      </c>
      <c r="D30" s="4">
        <v>258.98714000000001</v>
      </c>
      <c r="E30" s="4">
        <v>245.29400000000001</v>
      </c>
      <c r="F30" s="4">
        <v>252.91038</v>
      </c>
      <c r="G30" s="4">
        <v>272.71908000000002</v>
      </c>
      <c r="H30" s="4">
        <v>239.22866909845274</v>
      </c>
      <c r="I30" s="4">
        <v>266.40566000000001</v>
      </c>
      <c r="J30" s="4">
        <v>211.07799999999997</v>
      </c>
      <c r="K30" s="4">
        <v>198.0881</v>
      </c>
      <c r="L30" s="4">
        <v>137.38923</v>
      </c>
      <c r="M30" s="4">
        <v>168.74702180532523</v>
      </c>
      <c r="N30" s="4">
        <v>164.1248599231042</v>
      </c>
      <c r="O30" s="4">
        <v>143.84945234476885</v>
      </c>
      <c r="P30" s="4">
        <v>138.46627668606882</v>
      </c>
      <c r="Q30" s="4">
        <v>133.29736738628296</v>
      </c>
      <c r="R30" s="4">
        <v>105.1101435676191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30.902190436694717</v>
      </c>
      <c r="D34" s="7">
        <v>31.999199999999998</v>
      </c>
      <c r="E34" s="7">
        <v>37.488289999999999</v>
      </c>
      <c r="F34" s="7">
        <v>44.114289999999997</v>
      </c>
      <c r="G34" s="7">
        <v>49.720280000000002</v>
      </c>
      <c r="H34" s="7">
        <v>49.655464466974372</v>
      </c>
      <c r="I34" s="7">
        <v>59.608199999999997</v>
      </c>
      <c r="J34" s="7">
        <v>60.682760000000002</v>
      </c>
      <c r="K34" s="7">
        <v>57.408160000000002</v>
      </c>
      <c r="L34" s="7">
        <v>38.627519999999997</v>
      </c>
      <c r="M34" s="7">
        <v>51.853077393010771</v>
      </c>
      <c r="N34" s="7">
        <v>54.070435243824328</v>
      </c>
      <c r="O34" s="7">
        <v>45.240402091164384</v>
      </c>
      <c r="P34" s="7">
        <v>46.453090502135531</v>
      </c>
      <c r="Q34" s="7">
        <v>44.233171104752891</v>
      </c>
      <c r="R34" s="7">
        <v>26.540790009322588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8.1918523021428289</v>
      </c>
      <c r="D43" s="7">
        <v>9.1990999999999996</v>
      </c>
      <c r="E43" s="7">
        <v>7.2029800000000002</v>
      </c>
      <c r="F43" s="7">
        <v>7.1994400000000001</v>
      </c>
      <c r="G43" s="7">
        <v>6.1009000000000002</v>
      </c>
      <c r="H43" s="7">
        <v>6.1379678677269975</v>
      </c>
      <c r="I43" s="7">
        <v>7.1995199999999997</v>
      </c>
      <c r="J43" s="7">
        <v>6.0987999999999998</v>
      </c>
      <c r="K43" s="7">
        <v>4.0993599999999999</v>
      </c>
      <c r="L43" s="7">
        <v>5.1051799999999998</v>
      </c>
      <c r="M43" s="7">
        <v>5.1112944426073454</v>
      </c>
      <c r="N43" s="7">
        <v>3.0572451240847012</v>
      </c>
      <c r="O43" s="7">
        <v>3.0578735726771504</v>
      </c>
      <c r="P43" s="7">
        <v>4.1315448226511782</v>
      </c>
      <c r="Q43" s="7">
        <v>3.0813232765073453</v>
      </c>
      <c r="R43" s="7">
        <v>3.0819626597900962</v>
      </c>
    </row>
    <row r="44" spans="1:18" ht="11.25" customHeight="1" x14ac:dyDescent="0.25">
      <c r="A44" s="50" t="s">
        <v>205</v>
      </c>
      <c r="B44" s="51" t="s">
        <v>204</v>
      </c>
      <c r="C44" s="7">
        <v>227.38192173362597</v>
      </c>
      <c r="D44" s="7">
        <v>217.78883999999999</v>
      </c>
      <c r="E44" s="7">
        <v>200.60273000000001</v>
      </c>
      <c r="F44" s="7">
        <v>201.59665000000001</v>
      </c>
      <c r="G44" s="7">
        <v>216.89789999999999</v>
      </c>
      <c r="H44" s="7">
        <v>183.43523676375136</v>
      </c>
      <c r="I44" s="7">
        <v>199.59793999999999</v>
      </c>
      <c r="J44" s="7">
        <v>144.29643999999999</v>
      </c>
      <c r="K44" s="7">
        <v>136.58058</v>
      </c>
      <c r="L44" s="7">
        <v>93.656530000000004</v>
      </c>
      <c r="M44" s="7">
        <v>111.78264996970711</v>
      </c>
      <c r="N44" s="7">
        <v>106.99717955519517</v>
      </c>
      <c r="O44" s="7">
        <v>95.551176680927313</v>
      </c>
      <c r="P44" s="7">
        <v>87.881641361282107</v>
      </c>
      <c r="Q44" s="7">
        <v>85.982873005022711</v>
      </c>
      <c r="R44" s="7">
        <v>75.487390898506419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607.92857455463297</v>
      </c>
      <c r="D52" s="5">
        <v>628.75909000000001</v>
      </c>
      <c r="E52" s="5">
        <v>573.59069</v>
      </c>
      <c r="F52" s="5">
        <v>552.37459000000001</v>
      </c>
      <c r="G52" s="5">
        <v>568.26986999999997</v>
      </c>
      <c r="H52" s="5">
        <v>549.64147398636521</v>
      </c>
      <c r="I52" s="5">
        <v>583.86405999999999</v>
      </c>
      <c r="J52" s="5">
        <v>591.10053000000005</v>
      </c>
      <c r="K52" s="5">
        <v>532.23488999999995</v>
      </c>
      <c r="L52" s="5">
        <v>452.85717</v>
      </c>
      <c r="M52" s="5">
        <v>521.19851947311918</v>
      </c>
      <c r="N52" s="5">
        <v>491.58511211032004</v>
      </c>
      <c r="O52" s="5">
        <v>466.17257264037676</v>
      </c>
      <c r="P52" s="5">
        <v>485.33836118372807</v>
      </c>
      <c r="Q52" s="5">
        <v>458.41607043088317</v>
      </c>
      <c r="R52" s="5">
        <v>410.33240405186604</v>
      </c>
    </row>
    <row r="53" spans="1:18" ht="11.25" customHeight="1" x14ac:dyDescent="0.25">
      <c r="A53" s="48" t="s">
        <v>187</v>
      </c>
      <c r="B53" s="49" t="s">
        <v>186</v>
      </c>
      <c r="C53" s="4">
        <v>607.92857455463297</v>
      </c>
      <c r="D53" s="4">
        <v>628.75909000000001</v>
      </c>
      <c r="E53" s="4">
        <v>573.59069</v>
      </c>
      <c r="F53" s="4">
        <v>552.37459000000001</v>
      </c>
      <c r="G53" s="4">
        <v>568.26986999999997</v>
      </c>
      <c r="H53" s="4">
        <v>549.64147398636521</v>
      </c>
      <c r="I53" s="4">
        <v>583.86405999999999</v>
      </c>
      <c r="J53" s="4">
        <v>591.10053000000005</v>
      </c>
      <c r="K53" s="4">
        <v>532.23488999999995</v>
      </c>
      <c r="L53" s="4">
        <v>452.85717</v>
      </c>
      <c r="M53" s="4">
        <v>521.19851947311918</v>
      </c>
      <c r="N53" s="4">
        <v>491.58511211032004</v>
      </c>
      <c r="O53" s="4">
        <v>466.17257264037676</v>
      </c>
      <c r="P53" s="4">
        <v>485.33836118372807</v>
      </c>
      <c r="Q53" s="4">
        <v>458.41607043088317</v>
      </c>
      <c r="R53" s="4">
        <v>410.33240405186604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613.52126999999996</v>
      </c>
      <c r="K60" s="5">
        <v>621.39201000000003</v>
      </c>
      <c r="L60" s="5">
        <v>439.61766</v>
      </c>
      <c r="M60" s="5">
        <v>596.15332735863399</v>
      </c>
      <c r="N60" s="5">
        <v>584.26684588482772</v>
      </c>
      <c r="O60" s="5">
        <v>528.35657528946876</v>
      </c>
      <c r="P60" s="5">
        <v>478.82251725540823</v>
      </c>
      <c r="Q60" s="5">
        <v>331.30516543957339</v>
      </c>
      <c r="R60" s="5">
        <v>352.65458948687115</v>
      </c>
    </row>
    <row r="61" spans="1:18" ht="11.25" customHeight="1" x14ac:dyDescent="0.25">
      <c r="A61" s="46" t="s">
        <v>171</v>
      </c>
      <c r="B61" s="47" t="s">
        <v>170</v>
      </c>
      <c r="C61" s="5">
        <v>3213.0750713106249</v>
      </c>
      <c r="D61" s="5">
        <v>2928.5769</v>
      </c>
      <c r="E61" s="5">
        <v>3030.5234399999999</v>
      </c>
      <c r="F61" s="5">
        <v>2973.7689</v>
      </c>
      <c r="G61" s="5">
        <v>3114.0903500000004</v>
      </c>
      <c r="H61" s="5">
        <v>2696.8090188210558</v>
      </c>
      <c r="I61" s="5">
        <v>3163.9491800000001</v>
      </c>
      <c r="J61" s="5">
        <v>3186.2432099999996</v>
      </c>
      <c r="K61" s="5">
        <v>3060.4108099999999</v>
      </c>
      <c r="L61" s="5">
        <v>2430.1768699999998</v>
      </c>
      <c r="M61" s="5">
        <v>2772.8727059129242</v>
      </c>
      <c r="N61" s="5">
        <v>2849.9365794400333</v>
      </c>
      <c r="O61" s="5">
        <v>2909.9298111047556</v>
      </c>
      <c r="P61" s="5">
        <v>2978.2429322592784</v>
      </c>
      <c r="Q61" s="5">
        <v>3138.0291419566847</v>
      </c>
      <c r="R61" s="5">
        <v>3215.8860952071091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3213.0750713106249</v>
      </c>
      <c r="D68" s="4">
        <v>2928.5769</v>
      </c>
      <c r="E68" s="4">
        <v>3030.5234399999999</v>
      </c>
      <c r="F68" s="4">
        <v>2973.7689</v>
      </c>
      <c r="G68" s="4">
        <v>3114.0903500000004</v>
      </c>
      <c r="H68" s="4">
        <v>2696.8090188210558</v>
      </c>
      <c r="I68" s="4">
        <v>3163.9491800000001</v>
      </c>
      <c r="J68" s="4">
        <v>3186.2432099999996</v>
      </c>
      <c r="K68" s="4">
        <v>3060.4108099999999</v>
      </c>
      <c r="L68" s="4">
        <v>2430.1768699999998</v>
      </c>
      <c r="M68" s="4">
        <v>2772.8727059129242</v>
      </c>
      <c r="N68" s="4">
        <v>2849.9365794400333</v>
      </c>
      <c r="O68" s="4">
        <v>2909.9298111047556</v>
      </c>
      <c r="P68" s="4">
        <v>2978.2429322592784</v>
      </c>
      <c r="Q68" s="4">
        <v>3138.0291419566847</v>
      </c>
      <c r="R68" s="4">
        <v>3215.8860952071091</v>
      </c>
    </row>
    <row r="69" spans="1:18" ht="11.25" customHeight="1" x14ac:dyDescent="0.25">
      <c r="A69" s="50" t="s">
        <v>155</v>
      </c>
      <c r="B69" s="51" t="s">
        <v>154</v>
      </c>
      <c r="C69" s="7">
        <v>3193.5613637822489</v>
      </c>
      <c r="D69" s="7">
        <v>2904.3763300000001</v>
      </c>
      <c r="E69" s="7">
        <v>3010.8239199999998</v>
      </c>
      <c r="F69" s="7">
        <v>2952.0679799999998</v>
      </c>
      <c r="G69" s="7">
        <v>3092.2904400000002</v>
      </c>
      <c r="H69" s="7">
        <v>2678.1551542944485</v>
      </c>
      <c r="I69" s="7">
        <v>3145.0497300000002</v>
      </c>
      <c r="J69" s="7">
        <v>3164.7426999999998</v>
      </c>
      <c r="K69" s="7">
        <v>3039.7102799999998</v>
      </c>
      <c r="L69" s="7">
        <v>2412.5409</v>
      </c>
      <c r="M69" s="7">
        <v>2749.7760728039975</v>
      </c>
      <c r="N69" s="7">
        <v>2825.9326551378467</v>
      </c>
      <c r="O69" s="7">
        <v>2881.5315832243891</v>
      </c>
      <c r="P69" s="7">
        <v>2949.987376101923</v>
      </c>
      <c r="Q69" s="7">
        <v>3111.7568686257055</v>
      </c>
      <c r="R69" s="7">
        <v>3189.1123628700202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0.1</v>
      </c>
      <c r="L71" s="7">
        <v>0.10014000000000001</v>
      </c>
      <c r="M71" s="7">
        <v>0.11942474555201295</v>
      </c>
      <c r="N71" s="7">
        <v>0.14330235314279219</v>
      </c>
      <c r="O71" s="7">
        <v>0.14330993822470978</v>
      </c>
      <c r="P71" s="7">
        <v>0.23885615493605955</v>
      </c>
      <c r="Q71" s="7">
        <v>0.19107249697189993</v>
      </c>
      <c r="R71" s="7">
        <v>9.5529534747475775E-2</v>
      </c>
    </row>
    <row r="72" spans="1:18" ht="11.25" customHeight="1" x14ac:dyDescent="0.25">
      <c r="A72" s="55" t="s">
        <v>149</v>
      </c>
      <c r="B72" s="51" t="s">
        <v>148</v>
      </c>
      <c r="C72" s="7">
        <v>19.513707528376095</v>
      </c>
      <c r="D72" s="7">
        <v>24.200570000000003</v>
      </c>
      <c r="E72" s="7">
        <v>19.69952</v>
      </c>
      <c r="F72" s="7">
        <v>21.70092</v>
      </c>
      <c r="G72" s="7">
        <v>21.799910000000001</v>
      </c>
      <c r="H72" s="7">
        <v>18.653864526607411</v>
      </c>
      <c r="I72" s="7">
        <v>18.899449999999998</v>
      </c>
      <c r="J72" s="7">
        <v>21.500509999999998</v>
      </c>
      <c r="K72" s="7">
        <v>20.600529999999999</v>
      </c>
      <c r="L72" s="7">
        <v>17.535830000000001</v>
      </c>
      <c r="M72" s="7">
        <v>22.977208363374963</v>
      </c>
      <c r="N72" s="7">
        <v>23.860621949043864</v>
      </c>
      <c r="O72" s="7">
        <v>28.254917942141464</v>
      </c>
      <c r="P72" s="7">
        <v>28.016700002419228</v>
      </c>
      <c r="Q72" s="7">
        <v>26.08120083400722</v>
      </c>
      <c r="R72" s="7">
        <v>25.961665904826287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0.71653689751536076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0.71653689751536076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2164.862974688047</v>
      </c>
      <c r="D79" s="5">
        <v>2085.1395600000001</v>
      </c>
      <c r="E79" s="5">
        <v>2145.2126499999999</v>
      </c>
      <c r="F79" s="5">
        <v>2159.8489100000002</v>
      </c>
      <c r="G79" s="5">
        <v>2258.8623299999999</v>
      </c>
      <c r="H79" s="5">
        <v>2032.5948818719673</v>
      </c>
      <c r="I79" s="5">
        <v>2305.3667399999999</v>
      </c>
      <c r="J79" s="5">
        <v>2279.2124100000001</v>
      </c>
      <c r="K79" s="5">
        <v>2024.80493</v>
      </c>
      <c r="L79" s="5">
        <v>1630.9679900000001</v>
      </c>
      <c r="M79" s="5">
        <v>1787.2631785992999</v>
      </c>
      <c r="N79" s="5">
        <v>1733.2190810314864</v>
      </c>
      <c r="O79" s="5">
        <v>1648.5063467607704</v>
      </c>
      <c r="P79" s="5">
        <v>1635.60476490257</v>
      </c>
      <c r="Q79" s="5">
        <v>1594.7543748539697</v>
      </c>
      <c r="R79" s="5">
        <v>1577.281201913655</v>
      </c>
    </row>
    <row r="80" spans="1:18" ht="11.25" customHeight="1" x14ac:dyDescent="0.25">
      <c r="A80" s="58" t="s">
        <v>133</v>
      </c>
      <c r="B80" s="47">
        <v>7200</v>
      </c>
      <c r="C80" s="5">
        <v>9.5299181156274955</v>
      </c>
      <c r="D80" s="5">
        <v>18.92201</v>
      </c>
      <c r="E80" s="5">
        <v>23.800070000000002</v>
      </c>
      <c r="F80" s="5">
        <v>25.600299999999997</v>
      </c>
      <c r="G80" s="5">
        <v>28.131660000000004</v>
      </c>
      <c r="H80" s="5">
        <v>20.20636285468613</v>
      </c>
      <c r="I80" s="5">
        <v>17.100259999999999</v>
      </c>
      <c r="J80" s="5">
        <v>18.99924</v>
      </c>
      <c r="K80" s="5">
        <v>16.09104</v>
      </c>
      <c r="L80" s="5">
        <v>19.729310000000002</v>
      </c>
      <c r="M80" s="5">
        <v>17.746476135095161</v>
      </c>
      <c r="N80" s="5">
        <v>13.494682545771623</v>
      </c>
      <c r="O80" s="5">
        <v>18.5103770022167</v>
      </c>
      <c r="P80" s="5">
        <v>25.126807114573744</v>
      </c>
      <c r="Q80" s="5">
        <v>25.890605563122694</v>
      </c>
      <c r="R80" s="5">
        <v>19.608669284507862</v>
      </c>
    </row>
    <row r="81" spans="1:18" ht="11.25" customHeight="1" x14ac:dyDescent="0.25">
      <c r="A81" s="48" t="s">
        <v>132</v>
      </c>
      <c r="B81" s="49" t="s">
        <v>131</v>
      </c>
      <c r="C81" s="4">
        <v>3.1049787194296128</v>
      </c>
      <c r="D81" s="4">
        <v>9.5271399999999993</v>
      </c>
      <c r="E81" s="4">
        <v>16.800650000000001</v>
      </c>
      <c r="F81" s="4">
        <v>16.99973</v>
      </c>
      <c r="G81" s="4">
        <v>18.145530000000001</v>
      </c>
      <c r="H81" s="4">
        <v>13.160408904175</v>
      </c>
      <c r="I81" s="4">
        <v>9.10032</v>
      </c>
      <c r="J81" s="4">
        <v>9.8994999999999997</v>
      </c>
      <c r="K81" s="4">
        <v>8.4421800000000005</v>
      </c>
      <c r="L81" s="4">
        <v>3.3876300000000001</v>
      </c>
      <c r="M81" s="4">
        <v>3.9648779895920332</v>
      </c>
      <c r="N81" s="4">
        <v>1.1225564774197778</v>
      </c>
      <c r="O81" s="4">
        <v>5.8995261072155465</v>
      </c>
      <c r="P81" s="4">
        <v>11.870806518641176</v>
      </c>
      <c r="Q81" s="4">
        <v>14.259273393504611</v>
      </c>
      <c r="R81" s="4">
        <v>7.4997483676746679</v>
      </c>
    </row>
    <row r="82" spans="1:18" ht="11.25" customHeight="1" x14ac:dyDescent="0.25">
      <c r="A82" s="48" t="s">
        <v>130</v>
      </c>
      <c r="B82" s="49" t="s">
        <v>129</v>
      </c>
      <c r="C82" s="4">
        <v>6.4249393961978836</v>
      </c>
      <c r="D82" s="4">
        <v>9.3948700000000009</v>
      </c>
      <c r="E82" s="4">
        <v>6.9994199999999998</v>
      </c>
      <c r="F82" s="4">
        <v>8.6005699999999994</v>
      </c>
      <c r="G82" s="4">
        <v>9.9861300000000011</v>
      </c>
      <c r="H82" s="4">
        <v>7.0459539505111302</v>
      </c>
      <c r="I82" s="4">
        <v>7.9999400000000005</v>
      </c>
      <c r="J82" s="4">
        <v>9.0997400000000006</v>
      </c>
      <c r="K82" s="4">
        <v>7.64886</v>
      </c>
      <c r="L82" s="4">
        <v>16.34168</v>
      </c>
      <c r="M82" s="4">
        <v>13.781598145503127</v>
      </c>
      <c r="N82" s="4">
        <v>12.372126068351845</v>
      </c>
      <c r="O82" s="4">
        <v>12.610850895001153</v>
      </c>
      <c r="P82" s="4">
        <v>13.256000595932566</v>
      </c>
      <c r="Q82" s="4">
        <v>11.631332169618084</v>
      </c>
      <c r="R82" s="4">
        <v>12.108920916833192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5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437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3450.0080928466664</v>
      </c>
      <c r="D2" s="45">
        <v>3257.199752924681</v>
      </c>
      <c r="E2" s="45">
        <v>3305.036190116673</v>
      </c>
      <c r="F2" s="45">
        <v>3310.0053285781496</v>
      </c>
      <c r="G2" s="45">
        <v>3415.7284791813136</v>
      </c>
      <c r="H2" s="45">
        <v>3036.52358400395</v>
      </c>
      <c r="I2" s="45">
        <v>3485.4313014538643</v>
      </c>
      <c r="J2" s="45">
        <v>3824.6658059017541</v>
      </c>
      <c r="K2" s="45">
        <v>3552.2554208430874</v>
      </c>
      <c r="L2" s="45">
        <v>2734.0958389314842</v>
      </c>
      <c r="M2" s="45">
        <v>3251.4618005777015</v>
      </c>
      <c r="N2" s="45">
        <v>3258.8147698666012</v>
      </c>
      <c r="O2" s="45">
        <v>3272.5823126228902</v>
      </c>
      <c r="P2" s="45">
        <v>3328.2397822317585</v>
      </c>
      <c r="Q2" s="45">
        <v>3300.1205152178654</v>
      </c>
      <c r="R2" s="45">
        <v>3255.6193199665809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0.12068719416832444</v>
      </c>
      <c r="D21" s="5">
        <v>0.1306723982606805</v>
      </c>
      <c r="E21" s="5">
        <v>0.10370959301832616</v>
      </c>
      <c r="F21" s="5">
        <v>0.10406579657554139</v>
      </c>
      <c r="G21" s="5">
        <v>8.7347866251944559E-2</v>
      </c>
      <c r="H21" s="5">
        <v>8.5512882523674227E-2</v>
      </c>
      <c r="I21" s="5">
        <v>0.10288554078796851</v>
      </c>
      <c r="J21" s="5">
        <v>9.6303970324190871E-2</v>
      </c>
      <c r="K21" s="5">
        <v>6.7519228020998384E-2</v>
      </c>
      <c r="L21" s="5">
        <v>7.9348254316650879E-2</v>
      </c>
      <c r="M21" s="5">
        <v>8.530240832946652E-2</v>
      </c>
      <c r="N21" s="5">
        <v>5.3104483173813444E-2</v>
      </c>
      <c r="O21" s="5">
        <v>5.6113336710326749E-2</v>
      </c>
      <c r="P21" s="5">
        <v>7.6835412964858379E-2</v>
      </c>
      <c r="Q21" s="5">
        <v>5.8722938810288304E-2</v>
      </c>
      <c r="R21" s="5">
        <v>5.9832393166432143E-2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0.12068719416832444</v>
      </c>
      <c r="D30" s="4">
        <v>0.1306723982606805</v>
      </c>
      <c r="E30" s="4">
        <v>0.10370959301832616</v>
      </c>
      <c r="F30" s="4">
        <v>0.10406579657554139</v>
      </c>
      <c r="G30" s="4">
        <v>8.7347866251944559E-2</v>
      </c>
      <c r="H30" s="4">
        <v>8.5512882523674227E-2</v>
      </c>
      <c r="I30" s="4">
        <v>0.10288554078796851</v>
      </c>
      <c r="J30" s="4">
        <v>9.6303970324190871E-2</v>
      </c>
      <c r="K30" s="4">
        <v>6.7519228020998384E-2</v>
      </c>
      <c r="L30" s="4">
        <v>7.9348254316650879E-2</v>
      </c>
      <c r="M30" s="4">
        <v>8.530240832946652E-2</v>
      </c>
      <c r="N30" s="4">
        <v>5.3104483173813444E-2</v>
      </c>
      <c r="O30" s="4">
        <v>5.6113336710326749E-2</v>
      </c>
      <c r="P30" s="4">
        <v>7.6835412964858379E-2</v>
      </c>
      <c r="Q30" s="4">
        <v>5.8722938810288304E-2</v>
      </c>
      <c r="R30" s="4">
        <v>5.9832393166432143E-2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0.12068719416832444</v>
      </c>
      <c r="D43" s="7">
        <v>0.1306723982606805</v>
      </c>
      <c r="E43" s="7">
        <v>0.10370959301832616</v>
      </c>
      <c r="F43" s="7">
        <v>0.10406579657554139</v>
      </c>
      <c r="G43" s="7">
        <v>8.7347866251944559E-2</v>
      </c>
      <c r="H43" s="7">
        <v>8.5512882523674227E-2</v>
      </c>
      <c r="I43" s="7">
        <v>0.10288554078796851</v>
      </c>
      <c r="J43" s="7">
        <v>9.6303970324190871E-2</v>
      </c>
      <c r="K43" s="7">
        <v>6.7519228020998384E-2</v>
      </c>
      <c r="L43" s="7">
        <v>7.9348254316650879E-2</v>
      </c>
      <c r="M43" s="7">
        <v>8.530240832946652E-2</v>
      </c>
      <c r="N43" s="7">
        <v>5.3104483173813444E-2</v>
      </c>
      <c r="O43" s="7">
        <v>5.6113336710326749E-2</v>
      </c>
      <c r="P43" s="7">
        <v>7.6835412964858379E-2</v>
      </c>
      <c r="Q43" s="7">
        <v>5.8722938810288304E-2</v>
      </c>
      <c r="R43" s="7">
        <v>5.9832393166432143E-2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8.9563619083507824</v>
      </c>
      <c r="D52" s="5">
        <v>8.9314670150887672</v>
      </c>
      <c r="E52" s="5">
        <v>8.2586453133287741</v>
      </c>
      <c r="F52" s="5">
        <v>7.9844129149542322</v>
      </c>
      <c r="G52" s="5">
        <v>8.1360390433821124</v>
      </c>
      <c r="H52" s="5">
        <v>7.6574898741756803</v>
      </c>
      <c r="I52" s="5">
        <v>8.3437742460273601</v>
      </c>
      <c r="J52" s="5">
        <v>9.3338571357863014</v>
      </c>
      <c r="K52" s="5">
        <v>8.7662681244489331</v>
      </c>
      <c r="L52" s="5">
        <v>7.0386207527019202</v>
      </c>
      <c r="M52" s="5">
        <v>8.6982836594578945</v>
      </c>
      <c r="N52" s="5">
        <v>8.5388551637236798</v>
      </c>
      <c r="O52" s="5">
        <v>8.554473529390263</v>
      </c>
      <c r="P52" s="5">
        <v>9.0259636552387441</v>
      </c>
      <c r="Q52" s="5">
        <v>8.7363565708297379</v>
      </c>
      <c r="R52" s="5">
        <v>7.9660827979760951</v>
      </c>
    </row>
    <row r="53" spans="1:18" ht="11.25" customHeight="1" x14ac:dyDescent="0.25">
      <c r="A53" s="48" t="s">
        <v>187</v>
      </c>
      <c r="B53" s="49" t="s">
        <v>186</v>
      </c>
      <c r="C53" s="4">
        <v>8.9563619083507824</v>
      </c>
      <c r="D53" s="4">
        <v>8.9314670150887672</v>
      </c>
      <c r="E53" s="4">
        <v>8.2586453133287741</v>
      </c>
      <c r="F53" s="4">
        <v>7.9844129149542322</v>
      </c>
      <c r="G53" s="4">
        <v>8.1360390433821124</v>
      </c>
      <c r="H53" s="4">
        <v>7.6574898741756803</v>
      </c>
      <c r="I53" s="4">
        <v>8.3437742460273601</v>
      </c>
      <c r="J53" s="4">
        <v>9.3338571357863014</v>
      </c>
      <c r="K53" s="4">
        <v>8.7662681244489331</v>
      </c>
      <c r="L53" s="4">
        <v>7.0386207527019202</v>
      </c>
      <c r="M53" s="4">
        <v>8.6982836594578945</v>
      </c>
      <c r="N53" s="4">
        <v>8.5388551637236798</v>
      </c>
      <c r="O53" s="4">
        <v>8.554473529390263</v>
      </c>
      <c r="P53" s="4">
        <v>9.0259636552387441</v>
      </c>
      <c r="Q53" s="4">
        <v>8.7363565708297379</v>
      </c>
      <c r="R53" s="4">
        <v>7.9660827979760951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2050.1490901912398</v>
      </c>
      <c r="D61" s="5">
        <v>1908.7803891933822</v>
      </c>
      <c r="E61" s="5">
        <v>1917.1014665124919</v>
      </c>
      <c r="F61" s="5">
        <v>1902.687398138509</v>
      </c>
      <c r="G61" s="5">
        <v>1952.2244221308856</v>
      </c>
      <c r="H61" s="5">
        <v>1727.7950390709282</v>
      </c>
      <c r="I61" s="5">
        <v>2002.4756287941523</v>
      </c>
      <c r="J61" s="5">
        <v>2305.6929923190446</v>
      </c>
      <c r="K61" s="5">
        <v>2191.0696167474694</v>
      </c>
      <c r="L61" s="5">
        <v>1665.1177949081737</v>
      </c>
      <c r="M61" s="5">
        <v>2030.7790729451615</v>
      </c>
      <c r="N61" s="5">
        <v>2059.7038101138087</v>
      </c>
      <c r="O61" s="5">
        <v>2094.8151665146115</v>
      </c>
      <c r="P61" s="5">
        <v>2137.5869315778441</v>
      </c>
      <c r="Q61" s="5">
        <v>2133.2135647419113</v>
      </c>
      <c r="R61" s="5">
        <v>2115.7892128294529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2050.1490901912398</v>
      </c>
      <c r="D68" s="4">
        <v>1908.7803891933822</v>
      </c>
      <c r="E68" s="4">
        <v>1917.1014665124919</v>
      </c>
      <c r="F68" s="4">
        <v>1902.687398138509</v>
      </c>
      <c r="G68" s="4">
        <v>1952.2244221308856</v>
      </c>
      <c r="H68" s="4">
        <v>1727.7950390709282</v>
      </c>
      <c r="I68" s="4">
        <v>2002.4756287941523</v>
      </c>
      <c r="J68" s="4">
        <v>2305.6929923190446</v>
      </c>
      <c r="K68" s="4">
        <v>2191.0696167474694</v>
      </c>
      <c r="L68" s="4">
        <v>1665.1177949081737</v>
      </c>
      <c r="M68" s="4">
        <v>2030.7790729451615</v>
      </c>
      <c r="N68" s="4">
        <v>2059.7038101138087</v>
      </c>
      <c r="O68" s="4">
        <v>2094.8151665146115</v>
      </c>
      <c r="P68" s="4">
        <v>2137.5869315778441</v>
      </c>
      <c r="Q68" s="4">
        <v>2133.2135647419113</v>
      </c>
      <c r="R68" s="4">
        <v>2115.7892128294529</v>
      </c>
    </row>
    <row r="69" spans="1:18" ht="11.25" customHeight="1" x14ac:dyDescent="0.25">
      <c r="A69" s="50" t="s">
        <v>155</v>
      </c>
      <c r="B69" s="51" t="s">
        <v>154</v>
      </c>
      <c r="C69" s="7">
        <v>2037.6980864494444</v>
      </c>
      <c r="D69" s="7">
        <v>1893.0070033474099</v>
      </c>
      <c r="E69" s="7">
        <v>1904.6395999639224</v>
      </c>
      <c r="F69" s="7">
        <v>1888.8026382931787</v>
      </c>
      <c r="G69" s="7">
        <v>1938.5580502793896</v>
      </c>
      <c r="H69" s="7">
        <v>1715.8438573729882</v>
      </c>
      <c r="I69" s="7">
        <v>1990.514094057171</v>
      </c>
      <c r="J69" s="7">
        <v>2290.134363560669</v>
      </c>
      <c r="K69" s="7">
        <v>2176.3187614315557</v>
      </c>
      <c r="L69" s="7">
        <v>1653.1004881255217</v>
      </c>
      <c r="M69" s="7">
        <v>2013.9484682391708</v>
      </c>
      <c r="N69" s="7">
        <v>2042.4559456609418</v>
      </c>
      <c r="O69" s="7">
        <v>2074.4712655223639</v>
      </c>
      <c r="P69" s="7">
        <v>2117.4723735346979</v>
      </c>
      <c r="Q69" s="7">
        <v>2115.479028627703</v>
      </c>
      <c r="R69" s="7">
        <v>2098.6886144310392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1.6470675427627327E-3</v>
      </c>
      <c r="L71" s="7">
        <v>1.5564454509477466E-3</v>
      </c>
      <c r="M71" s="7">
        <v>1.9930799377943487E-3</v>
      </c>
      <c r="N71" s="7">
        <v>2.4891682192207647E-3</v>
      </c>
      <c r="O71" s="7">
        <v>2.6298009471002731E-3</v>
      </c>
      <c r="P71" s="7">
        <v>4.4420699983919358E-3</v>
      </c>
      <c r="Q71" s="7">
        <v>3.6414025862057677E-3</v>
      </c>
      <c r="R71" s="7">
        <v>1.8545846633997165E-3</v>
      </c>
    </row>
    <row r="72" spans="1:18" ht="11.25" customHeight="1" x14ac:dyDescent="0.25">
      <c r="A72" s="55" t="s">
        <v>149</v>
      </c>
      <c r="B72" s="51" t="s">
        <v>148</v>
      </c>
      <c r="C72" s="7">
        <v>12.451003741795427</v>
      </c>
      <c r="D72" s="7">
        <v>15.77338584597239</v>
      </c>
      <c r="E72" s="7">
        <v>12.461866548569631</v>
      </c>
      <c r="F72" s="7">
        <v>13.88475984533026</v>
      </c>
      <c r="G72" s="7">
        <v>13.666371851495995</v>
      </c>
      <c r="H72" s="7">
        <v>11.951181697939896</v>
      </c>
      <c r="I72" s="7">
        <v>11.961534736981342</v>
      </c>
      <c r="J72" s="7">
        <v>15.558628758375775</v>
      </c>
      <c r="K72" s="7">
        <v>14.749208248370829</v>
      </c>
      <c r="L72" s="7">
        <v>12.015750337200986</v>
      </c>
      <c r="M72" s="7">
        <v>16.828611626052837</v>
      </c>
      <c r="N72" s="7">
        <v>17.245375284647537</v>
      </c>
      <c r="O72" s="7">
        <v>20.341271191300489</v>
      </c>
      <c r="P72" s="7">
        <v>20.110115973147991</v>
      </c>
      <c r="Q72" s="7">
        <v>17.730894711622216</v>
      </c>
      <c r="R72" s="7">
        <v>17.084833159370909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1.3910654379347496E-2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1.3910654379347496E-2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1384.701251259705</v>
      </c>
      <c r="D79" s="5">
        <v>1327.0242848577893</v>
      </c>
      <c r="E79" s="5">
        <v>1364.5165045860886</v>
      </c>
      <c r="F79" s="5">
        <v>1382.849776697356</v>
      </c>
      <c r="G79" s="5">
        <v>1437.6449218115645</v>
      </c>
      <c r="H79" s="5">
        <v>1288.0397038709996</v>
      </c>
      <c r="I79" s="5">
        <v>1463.6861924203752</v>
      </c>
      <c r="J79" s="5">
        <v>1495.7940427063529</v>
      </c>
      <c r="K79" s="5">
        <v>1340.8314345109015</v>
      </c>
      <c r="L79" s="5">
        <v>1048.3413272133516</v>
      </c>
      <c r="M79" s="5">
        <v>1198.9015419484051</v>
      </c>
      <c r="N79" s="5">
        <v>1180.7656556479842</v>
      </c>
      <c r="O79" s="5">
        <v>1155.8305747453792</v>
      </c>
      <c r="P79" s="5">
        <v>1163.5142727443283</v>
      </c>
      <c r="Q79" s="5">
        <v>1140.5105494557915</v>
      </c>
      <c r="R79" s="5">
        <v>1118.9001339232368</v>
      </c>
    </row>
    <row r="80" spans="1:18" ht="11.25" customHeight="1" x14ac:dyDescent="0.25">
      <c r="A80" s="58" t="s">
        <v>133</v>
      </c>
      <c r="B80" s="47">
        <v>7200</v>
      </c>
      <c r="C80" s="5">
        <v>6.0807022932026316</v>
      </c>
      <c r="D80" s="5">
        <v>12.332939460159325</v>
      </c>
      <c r="E80" s="5">
        <v>15.055864111745649</v>
      </c>
      <c r="F80" s="5">
        <v>16.379675030754836</v>
      </c>
      <c r="G80" s="5">
        <v>17.63574832922961</v>
      </c>
      <c r="H80" s="5">
        <v>12.945838305322855</v>
      </c>
      <c r="I80" s="5">
        <v>10.822820452521771</v>
      </c>
      <c r="J80" s="5">
        <v>13.748609770246539</v>
      </c>
      <c r="K80" s="5">
        <v>11.520582232246692</v>
      </c>
      <c r="L80" s="5">
        <v>13.518747802940766</v>
      </c>
      <c r="M80" s="5">
        <v>12.997599616347181</v>
      </c>
      <c r="N80" s="5">
        <v>9.7533444579109112</v>
      </c>
      <c r="O80" s="5">
        <v>13.325984496798878</v>
      </c>
      <c r="P80" s="5">
        <v>18.035778841382651</v>
      </c>
      <c r="Q80" s="5">
        <v>17.60132151052251</v>
      </c>
      <c r="R80" s="5">
        <v>12.904058022748805</v>
      </c>
    </row>
    <row r="81" spans="1:18" ht="11.25" customHeight="1" x14ac:dyDescent="0.25">
      <c r="A81" s="48" t="s">
        <v>132</v>
      </c>
      <c r="B81" s="49" t="s">
        <v>131</v>
      </c>
      <c r="C81" s="4">
        <v>1.9811766471130727</v>
      </c>
      <c r="D81" s="4">
        <v>6.2095750318524461</v>
      </c>
      <c r="E81" s="4">
        <v>10.628048715360903</v>
      </c>
      <c r="F81" s="4">
        <v>10.876827732900548</v>
      </c>
      <c r="G81" s="4">
        <v>11.375439642754312</v>
      </c>
      <c r="H81" s="4">
        <v>8.4316275487386392</v>
      </c>
      <c r="I81" s="4">
        <v>5.7596275975039521</v>
      </c>
      <c r="J81" s="4">
        <v>7.1636740427804275</v>
      </c>
      <c r="K81" s="4">
        <v>6.0442848261783197</v>
      </c>
      <c r="L81" s="4">
        <v>2.3212426394879611</v>
      </c>
      <c r="M81" s="4">
        <v>2.9038946235907726</v>
      </c>
      <c r="N81" s="4">
        <v>0.81133290543131797</v>
      </c>
      <c r="O81" s="4">
        <v>4.2471848862829686</v>
      </c>
      <c r="P81" s="4">
        <v>8.5207499728398268</v>
      </c>
      <c r="Q81" s="4">
        <v>9.6939430363498538</v>
      </c>
      <c r="R81" s="4">
        <v>4.9354286457852545</v>
      </c>
    </row>
    <row r="82" spans="1:18" ht="11.25" customHeight="1" x14ac:dyDescent="0.25">
      <c r="A82" s="48" t="s">
        <v>130</v>
      </c>
      <c r="B82" s="49" t="s">
        <v>129</v>
      </c>
      <c r="C82" s="4">
        <v>4.0995256460895586</v>
      </c>
      <c r="D82" s="4">
        <v>6.1233644283068793</v>
      </c>
      <c r="E82" s="4">
        <v>4.4278153963847471</v>
      </c>
      <c r="F82" s="4">
        <v>5.5028472978542871</v>
      </c>
      <c r="G82" s="4">
        <v>6.2603086864752981</v>
      </c>
      <c r="H82" s="4">
        <v>4.5142107565842169</v>
      </c>
      <c r="I82" s="4">
        <v>5.06319285501782</v>
      </c>
      <c r="J82" s="4">
        <v>6.5849357274661111</v>
      </c>
      <c r="K82" s="4">
        <v>5.4762974060683733</v>
      </c>
      <c r="L82" s="4">
        <v>11.197505163452805</v>
      </c>
      <c r="M82" s="4">
        <v>10.093704992756408</v>
      </c>
      <c r="N82" s="4">
        <v>8.9420115524795936</v>
      </c>
      <c r="O82" s="4">
        <v>9.0787996105159099</v>
      </c>
      <c r="P82" s="4">
        <v>9.5150288685428244</v>
      </c>
      <c r="Q82" s="4">
        <v>7.9073784741726572</v>
      </c>
      <c r="R82" s="4">
        <v>7.9686293769635501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6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438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3088.2189965580737</v>
      </c>
      <c r="D2" s="45">
        <v>2901.4834780850538</v>
      </c>
      <c r="E2" s="45">
        <v>2925.5562513535415</v>
      </c>
      <c r="F2" s="45">
        <v>2861.5235248330109</v>
      </c>
      <c r="G2" s="45">
        <v>2993.0651092840931</v>
      </c>
      <c r="H2" s="45">
        <v>2661.17900962557</v>
      </c>
      <c r="I2" s="45">
        <v>3083.3886479945118</v>
      </c>
      <c r="J2" s="45">
        <v>3309.7577027847865</v>
      </c>
      <c r="K2" s="45">
        <v>3113.3084931382418</v>
      </c>
      <c r="L2" s="45">
        <v>2552.2334087754321</v>
      </c>
      <c r="M2" s="45">
        <v>2823.7953580085541</v>
      </c>
      <c r="N2" s="45">
        <v>2765.3419184017512</v>
      </c>
      <c r="O2" s="45">
        <v>2614.9299406234468</v>
      </c>
      <c r="P2" s="45">
        <v>2565.7457322110399</v>
      </c>
      <c r="Q2" s="45">
        <v>2546.6837659222861</v>
      </c>
      <c r="R2" s="45">
        <v>2605.2486427151875</v>
      </c>
    </row>
    <row r="3" spans="1:18" ht="11.25" customHeight="1" x14ac:dyDescent="0.25">
      <c r="A3" s="46" t="s">
        <v>286</v>
      </c>
      <c r="B3" s="47" t="s">
        <v>285</v>
      </c>
      <c r="C3" s="5">
        <v>311.40825375256549</v>
      </c>
      <c r="D3" s="5">
        <v>274.21553</v>
      </c>
      <c r="E3" s="5">
        <v>244.33774</v>
      </c>
      <c r="F3" s="5">
        <v>233.87122000000002</v>
      </c>
      <c r="G3" s="5">
        <v>191.37572</v>
      </c>
      <c r="H3" s="5">
        <v>184.53480570420086</v>
      </c>
      <c r="I3" s="5">
        <v>256.88085999999998</v>
      </c>
      <c r="J3" s="5">
        <v>261.8553</v>
      </c>
      <c r="K3" s="5">
        <v>239.37353999999999</v>
      </c>
      <c r="L3" s="5">
        <v>200.26223000000002</v>
      </c>
      <c r="M3" s="5">
        <v>234.77224651619704</v>
      </c>
      <c r="N3" s="5">
        <v>209.19616651915078</v>
      </c>
      <c r="O3" s="5">
        <v>193.28197168575568</v>
      </c>
      <c r="P3" s="5">
        <v>173.45421238416984</v>
      </c>
      <c r="Q3" s="5">
        <v>184.52685127905488</v>
      </c>
      <c r="R3" s="5">
        <v>199.92430413557847</v>
      </c>
    </row>
    <row r="4" spans="1:18" ht="11.25" customHeight="1" x14ac:dyDescent="0.25">
      <c r="A4" s="48" t="s">
        <v>284</v>
      </c>
      <c r="B4" s="49" t="s">
        <v>283</v>
      </c>
      <c r="C4" s="4">
        <v>55.535679655982577</v>
      </c>
      <c r="D4" s="4">
        <v>17.693359999999998</v>
      </c>
      <c r="E4" s="4">
        <v>14.01004</v>
      </c>
      <c r="F4" s="4">
        <v>10.39321</v>
      </c>
      <c r="G4" s="4">
        <v>12.20172</v>
      </c>
      <c r="H4" s="4">
        <v>11.585401455288503</v>
      </c>
      <c r="I4" s="4">
        <v>12.19281</v>
      </c>
      <c r="J4" s="4">
        <v>12.002879999999999</v>
      </c>
      <c r="K4" s="4">
        <v>12.30104</v>
      </c>
      <c r="L4" s="4">
        <v>7.80321</v>
      </c>
      <c r="M4" s="4">
        <v>13.185606055421092</v>
      </c>
      <c r="N4" s="4">
        <v>5.3507767238669359</v>
      </c>
      <c r="O4" s="4">
        <v>12.968292719657224</v>
      </c>
      <c r="P4" s="4">
        <v>11.891024381707799</v>
      </c>
      <c r="Q4" s="4">
        <v>8.2858042835056249</v>
      </c>
      <c r="R4" s="4">
        <v>29.489462768092682</v>
      </c>
    </row>
    <row r="5" spans="1:18" ht="11.25" customHeight="1" x14ac:dyDescent="0.25">
      <c r="A5" s="50" t="s">
        <v>282</v>
      </c>
      <c r="B5" s="51" t="s">
        <v>281</v>
      </c>
      <c r="C5" s="7">
        <v>55.535679655982577</v>
      </c>
      <c r="D5" s="7">
        <v>17.693359999999998</v>
      </c>
      <c r="E5" s="7">
        <v>14.01004</v>
      </c>
      <c r="F5" s="7">
        <v>10.39321</v>
      </c>
      <c r="G5" s="7">
        <v>12.20172</v>
      </c>
      <c r="H5" s="7">
        <v>11.585401455288503</v>
      </c>
      <c r="I5" s="7">
        <v>12.19281</v>
      </c>
      <c r="J5" s="7">
        <v>12.002879999999999</v>
      </c>
      <c r="K5" s="7">
        <v>12.30104</v>
      </c>
      <c r="L5" s="7">
        <v>7.80321</v>
      </c>
      <c r="M5" s="7">
        <v>13.185606055421092</v>
      </c>
      <c r="N5" s="7">
        <v>5.3507767238669359</v>
      </c>
      <c r="O5" s="7">
        <v>12.968292719657224</v>
      </c>
      <c r="P5" s="7">
        <v>11.891024381707799</v>
      </c>
      <c r="Q5" s="7">
        <v>8.2858042835056249</v>
      </c>
      <c r="R5" s="7">
        <v>29.489462768092682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55.535679655982577</v>
      </c>
      <c r="D8" s="6">
        <v>17.693359999999998</v>
      </c>
      <c r="E8" s="6">
        <v>14.01004</v>
      </c>
      <c r="F8" s="6">
        <v>10.39321</v>
      </c>
      <c r="G8" s="6">
        <v>12.20172</v>
      </c>
      <c r="H8" s="6">
        <v>11.585401455288503</v>
      </c>
      <c r="I8" s="6">
        <v>12.19281</v>
      </c>
      <c r="J8" s="6">
        <v>12.002879999999999</v>
      </c>
      <c r="K8" s="6">
        <v>12.30104</v>
      </c>
      <c r="L8" s="6">
        <v>7.80321</v>
      </c>
      <c r="M8" s="6">
        <v>13.185606055421092</v>
      </c>
      <c r="N8" s="6">
        <v>5.3507767238669359</v>
      </c>
      <c r="O8" s="6">
        <v>12.968292719657224</v>
      </c>
      <c r="P8" s="6">
        <v>11.891024381707799</v>
      </c>
      <c r="Q8" s="6">
        <v>8.2858042835056249</v>
      </c>
      <c r="R8" s="6">
        <v>29.489462768092682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255.87257409658292</v>
      </c>
      <c r="D15" s="4">
        <v>256.52217000000002</v>
      </c>
      <c r="E15" s="4">
        <v>230.32769999999999</v>
      </c>
      <c r="F15" s="4">
        <v>223.47801000000001</v>
      </c>
      <c r="G15" s="4">
        <v>179.17400000000001</v>
      </c>
      <c r="H15" s="4">
        <v>172.94940424891237</v>
      </c>
      <c r="I15" s="4">
        <v>244.68805</v>
      </c>
      <c r="J15" s="4">
        <v>249.85242</v>
      </c>
      <c r="K15" s="4">
        <v>227.07249999999999</v>
      </c>
      <c r="L15" s="4">
        <v>192.45902000000001</v>
      </c>
      <c r="M15" s="4">
        <v>221.58664046077595</v>
      </c>
      <c r="N15" s="4">
        <v>203.84538979528384</v>
      </c>
      <c r="O15" s="4">
        <v>180.31367896609845</v>
      </c>
      <c r="P15" s="4">
        <v>161.56318800246203</v>
      </c>
      <c r="Q15" s="4">
        <v>176.24104699554925</v>
      </c>
      <c r="R15" s="4">
        <v>170.43484136748577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255.87257409658292</v>
      </c>
      <c r="D17" s="7">
        <v>256.52217000000002</v>
      </c>
      <c r="E17" s="7">
        <v>230.32769999999999</v>
      </c>
      <c r="F17" s="7">
        <v>223.47801000000001</v>
      </c>
      <c r="G17" s="7">
        <v>179.17400000000001</v>
      </c>
      <c r="H17" s="7">
        <v>172.94940424891237</v>
      </c>
      <c r="I17" s="7">
        <v>244.68805</v>
      </c>
      <c r="J17" s="7">
        <v>249.85242</v>
      </c>
      <c r="K17" s="7">
        <v>227.07249999999999</v>
      </c>
      <c r="L17" s="7">
        <v>192.45902000000001</v>
      </c>
      <c r="M17" s="7">
        <v>221.58664046077595</v>
      </c>
      <c r="N17" s="7">
        <v>203.84538979528384</v>
      </c>
      <c r="O17" s="7">
        <v>180.31367896609845</v>
      </c>
      <c r="P17" s="7">
        <v>161.56318800246203</v>
      </c>
      <c r="Q17" s="7">
        <v>176.24104699554925</v>
      </c>
      <c r="R17" s="7">
        <v>170.43484136748577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266.33602275082336</v>
      </c>
      <c r="D21" s="5">
        <v>258.83384211990904</v>
      </c>
      <c r="E21" s="5">
        <v>245.17444147143939</v>
      </c>
      <c r="F21" s="5">
        <v>252.79306138406042</v>
      </c>
      <c r="G21" s="5">
        <v>272.62183203065035</v>
      </c>
      <c r="H21" s="5">
        <v>239.1319631183367</v>
      </c>
      <c r="I21" s="5">
        <v>266.29130414336919</v>
      </c>
      <c r="J21" s="5">
        <v>210.97078904101701</v>
      </c>
      <c r="K21" s="5">
        <v>198.0125727540069</v>
      </c>
      <c r="L21" s="5">
        <v>137.29863899814322</v>
      </c>
      <c r="M21" s="5">
        <v>168.65204016812999</v>
      </c>
      <c r="N21" s="5">
        <v>164.06621146334811</v>
      </c>
      <c r="O21" s="5">
        <v>143.78765950475801</v>
      </c>
      <c r="P21" s="5">
        <v>138.38180331891866</v>
      </c>
      <c r="Q21" s="5">
        <v>133.23321969010453</v>
      </c>
      <c r="R21" s="5">
        <v>105.04456000337922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266.33602275082336</v>
      </c>
      <c r="D30" s="4">
        <v>258.83384211990904</v>
      </c>
      <c r="E30" s="4">
        <v>245.17444147143939</v>
      </c>
      <c r="F30" s="4">
        <v>252.79306138406042</v>
      </c>
      <c r="G30" s="4">
        <v>272.62183203065035</v>
      </c>
      <c r="H30" s="4">
        <v>239.1319631183367</v>
      </c>
      <c r="I30" s="4">
        <v>266.29130414336919</v>
      </c>
      <c r="J30" s="4">
        <v>210.97078904101701</v>
      </c>
      <c r="K30" s="4">
        <v>198.0125727540069</v>
      </c>
      <c r="L30" s="4">
        <v>137.29863899814322</v>
      </c>
      <c r="M30" s="4">
        <v>168.65204016812999</v>
      </c>
      <c r="N30" s="4">
        <v>164.06621146334811</v>
      </c>
      <c r="O30" s="4">
        <v>143.78765950475801</v>
      </c>
      <c r="P30" s="4">
        <v>138.38180331891866</v>
      </c>
      <c r="Q30" s="4">
        <v>133.23321969010453</v>
      </c>
      <c r="R30" s="4">
        <v>105.04456000337922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30.902190436694717</v>
      </c>
      <c r="D34" s="7">
        <v>31.999199999999998</v>
      </c>
      <c r="E34" s="7">
        <v>37.488289999999999</v>
      </c>
      <c r="F34" s="7">
        <v>44.114289999999997</v>
      </c>
      <c r="G34" s="7">
        <v>49.720280000000002</v>
      </c>
      <c r="H34" s="7">
        <v>49.655464466974372</v>
      </c>
      <c r="I34" s="7">
        <v>59.608199999999997</v>
      </c>
      <c r="J34" s="7">
        <v>60.682760000000002</v>
      </c>
      <c r="K34" s="7">
        <v>57.408160000000002</v>
      </c>
      <c r="L34" s="7">
        <v>38.627519999999997</v>
      </c>
      <c r="M34" s="7">
        <v>51.853077393010771</v>
      </c>
      <c r="N34" s="7">
        <v>54.070435243824328</v>
      </c>
      <c r="O34" s="7">
        <v>45.240402091164384</v>
      </c>
      <c r="P34" s="7">
        <v>46.453090502135531</v>
      </c>
      <c r="Q34" s="7">
        <v>44.233171104752891</v>
      </c>
      <c r="R34" s="7">
        <v>26.540790009322588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8.0519105805026481</v>
      </c>
      <c r="D43" s="7">
        <v>9.0458021199090712</v>
      </c>
      <c r="E43" s="7">
        <v>7.0834214714393786</v>
      </c>
      <c r="F43" s="7">
        <v>7.08212138406041</v>
      </c>
      <c r="G43" s="7">
        <v>6.0036520306503345</v>
      </c>
      <c r="H43" s="7">
        <v>6.0412618876109745</v>
      </c>
      <c r="I43" s="7">
        <v>7.0851641433691981</v>
      </c>
      <c r="J43" s="7">
        <v>5.9915890410170292</v>
      </c>
      <c r="K43" s="7">
        <v>4.0238327540068823</v>
      </c>
      <c r="L43" s="7">
        <v>5.0145889981432177</v>
      </c>
      <c r="M43" s="7">
        <v>5.0163128054120945</v>
      </c>
      <c r="N43" s="7">
        <v>2.9985966643286028</v>
      </c>
      <c r="O43" s="7">
        <v>2.996080732666305</v>
      </c>
      <c r="P43" s="7">
        <v>4.0470714555010163</v>
      </c>
      <c r="Q43" s="7">
        <v>3.0171755803289333</v>
      </c>
      <c r="R43" s="7">
        <v>3.0163790955502057</v>
      </c>
    </row>
    <row r="44" spans="1:18" ht="11.25" customHeight="1" x14ac:dyDescent="0.25">
      <c r="A44" s="50" t="s">
        <v>205</v>
      </c>
      <c r="B44" s="51" t="s">
        <v>204</v>
      </c>
      <c r="C44" s="7">
        <v>227.38192173362597</v>
      </c>
      <c r="D44" s="7">
        <v>217.78883999999999</v>
      </c>
      <c r="E44" s="7">
        <v>200.60273000000001</v>
      </c>
      <c r="F44" s="7">
        <v>201.59665000000001</v>
      </c>
      <c r="G44" s="7">
        <v>216.89789999999999</v>
      </c>
      <c r="H44" s="7">
        <v>183.43523676375136</v>
      </c>
      <c r="I44" s="7">
        <v>199.59793999999999</v>
      </c>
      <c r="J44" s="7">
        <v>144.29643999999999</v>
      </c>
      <c r="K44" s="7">
        <v>136.58058</v>
      </c>
      <c r="L44" s="7">
        <v>93.656530000000004</v>
      </c>
      <c r="M44" s="7">
        <v>111.78264996970711</v>
      </c>
      <c r="N44" s="7">
        <v>106.99717955519517</v>
      </c>
      <c r="O44" s="7">
        <v>95.551176680927313</v>
      </c>
      <c r="P44" s="7">
        <v>87.881641361282107</v>
      </c>
      <c r="Q44" s="7">
        <v>85.982873005022711</v>
      </c>
      <c r="R44" s="7">
        <v>75.487390898506419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597.54330780181533</v>
      </c>
      <c r="D52" s="5">
        <v>618.28116981379696</v>
      </c>
      <c r="E52" s="5">
        <v>564.06995567997251</v>
      </c>
      <c r="F52" s="5">
        <v>543.3733590182851</v>
      </c>
      <c r="G52" s="5">
        <v>559.21168335539039</v>
      </c>
      <c r="H52" s="5">
        <v>540.98166692974235</v>
      </c>
      <c r="I52" s="5">
        <v>574.59007024273319</v>
      </c>
      <c r="J52" s="5">
        <v>580.7095588783626</v>
      </c>
      <c r="K52" s="5">
        <v>522.4289116367554</v>
      </c>
      <c r="L52" s="5">
        <v>444.82125653008768</v>
      </c>
      <c r="M52" s="5">
        <v>511.51324517731001</v>
      </c>
      <c r="N52" s="5">
        <v>482.15482160558633</v>
      </c>
      <c r="O52" s="5">
        <v>456.7522593036839</v>
      </c>
      <c r="P52" s="5">
        <v>475.41515634481203</v>
      </c>
      <c r="Q52" s="5">
        <v>448.87265931478834</v>
      </c>
      <c r="R52" s="5">
        <v>401.60061053212326</v>
      </c>
    </row>
    <row r="53" spans="1:18" ht="11.25" customHeight="1" x14ac:dyDescent="0.25">
      <c r="A53" s="48" t="s">
        <v>187</v>
      </c>
      <c r="B53" s="49" t="s">
        <v>186</v>
      </c>
      <c r="C53" s="4">
        <v>597.54330780181533</v>
      </c>
      <c r="D53" s="4">
        <v>618.28116981379696</v>
      </c>
      <c r="E53" s="4">
        <v>564.06995567997251</v>
      </c>
      <c r="F53" s="4">
        <v>543.3733590182851</v>
      </c>
      <c r="G53" s="4">
        <v>559.21168335539039</v>
      </c>
      <c r="H53" s="4">
        <v>540.98166692974235</v>
      </c>
      <c r="I53" s="4">
        <v>574.59007024273319</v>
      </c>
      <c r="J53" s="4">
        <v>580.7095588783626</v>
      </c>
      <c r="K53" s="4">
        <v>522.4289116367554</v>
      </c>
      <c r="L53" s="4">
        <v>444.82125653008768</v>
      </c>
      <c r="M53" s="4">
        <v>511.51324517731001</v>
      </c>
      <c r="N53" s="4">
        <v>482.15482160558633</v>
      </c>
      <c r="O53" s="4">
        <v>456.7522593036839</v>
      </c>
      <c r="P53" s="4">
        <v>475.41515634481203</v>
      </c>
      <c r="Q53" s="4">
        <v>448.87265931478834</v>
      </c>
      <c r="R53" s="4">
        <v>401.60061053212326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613.52126999999996</v>
      </c>
      <c r="K60" s="5">
        <v>621.39201000000003</v>
      </c>
      <c r="L60" s="5">
        <v>439.61766</v>
      </c>
      <c r="M60" s="5">
        <v>596.15332735863399</v>
      </c>
      <c r="N60" s="5">
        <v>584.26684588482772</v>
      </c>
      <c r="O60" s="5">
        <v>528.35657528946876</v>
      </c>
      <c r="P60" s="5">
        <v>478.82251725540823</v>
      </c>
      <c r="Q60" s="5">
        <v>331.30516543957339</v>
      </c>
      <c r="R60" s="5">
        <v>352.65458948687115</v>
      </c>
    </row>
    <row r="61" spans="1:18" ht="11.25" customHeight="1" x14ac:dyDescent="0.25">
      <c r="A61" s="46" t="s">
        <v>171</v>
      </c>
      <c r="B61" s="47" t="s">
        <v>170</v>
      </c>
      <c r="C61" s="5">
        <v>1162.9259811193849</v>
      </c>
      <c r="D61" s="5">
        <v>1019.7965108066177</v>
      </c>
      <c r="E61" s="5">
        <v>1113.421973487508</v>
      </c>
      <c r="F61" s="5">
        <v>1071.0815018614908</v>
      </c>
      <c r="G61" s="5">
        <v>1161.8659278691143</v>
      </c>
      <c r="H61" s="5">
        <v>969.01397975012787</v>
      </c>
      <c r="I61" s="5">
        <v>1161.473551205848</v>
      </c>
      <c r="J61" s="5">
        <v>880.55021768095469</v>
      </c>
      <c r="K61" s="5">
        <v>869.34099790452569</v>
      </c>
      <c r="L61" s="5">
        <v>765.05885456116175</v>
      </c>
      <c r="M61" s="5">
        <v>742.09340681380991</v>
      </c>
      <c r="N61" s="5">
        <v>790.23250946322457</v>
      </c>
      <c r="O61" s="5">
        <v>815.11437841521911</v>
      </c>
      <c r="P61" s="5">
        <v>840.65555910995272</v>
      </c>
      <c r="Q61" s="5">
        <v>1004.8152408262015</v>
      </c>
      <c r="R61" s="5">
        <v>1100.0953670014198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1162.9259811193849</v>
      </c>
      <c r="D68" s="4">
        <v>1019.7965108066177</v>
      </c>
      <c r="E68" s="4">
        <v>1113.421973487508</v>
      </c>
      <c r="F68" s="4">
        <v>1071.0815018614908</v>
      </c>
      <c r="G68" s="4">
        <v>1161.8659278691143</v>
      </c>
      <c r="H68" s="4">
        <v>969.01397975012787</v>
      </c>
      <c r="I68" s="4">
        <v>1161.473551205848</v>
      </c>
      <c r="J68" s="4">
        <v>880.55021768095469</v>
      </c>
      <c r="K68" s="4">
        <v>869.34099790452569</v>
      </c>
      <c r="L68" s="4">
        <v>765.05885456116175</v>
      </c>
      <c r="M68" s="4">
        <v>742.09340681380991</v>
      </c>
      <c r="N68" s="4">
        <v>790.23250946322457</v>
      </c>
      <c r="O68" s="4">
        <v>815.11437841521911</v>
      </c>
      <c r="P68" s="4">
        <v>840.65555910995272</v>
      </c>
      <c r="Q68" s="4">
        <v>1004.8152408262015</v>
      </c>
      <c r="R68" s="4">
        <v>1100.0953670014198</v>
      </c>
    </row>
    <row r="69" spans="1:18" ht="11.25" customHeight="1" x14ac:dyDescent="0.25">
      <c r="A69" s="50" t="s">
        <v>155</v>
      </c>
      <c r="B69" s="51" t="s">
        <v>154</v>
      </c>
      <c r="C69" s="7">
        <v>1155.8632773328043</v>
      </c>
      <c r="D69" s="7">
        <v>1011.3693266525901</v>
      </c>
      <c r="E69" s="7">
        <v>1106.1843200360777</v>
      </c>
      <c r="F69" s="7">
        <v>1063.2653417068211</v>
      </c>
      <c r="G69" s="7">
        <v>1153.7323897206104</v>
      </c>
      <c r="H69" s="7">
        <v>962.31129692146033</v>
      </c>
      <c r="I69" s="7">
        <v>1154.5356359428295</v>
      </c>
      <c r="J69" s="7">
        <v>874.60833643933051</v>
      </c>
      <c r="K69" s="7">
        <v>863.39151856844421</v>
      </c>
      <c r="L69" s="7">
        <v>759.44041187447829</v>
      </c>
      <c r="M69" s="7">
        <v>735.82760456482686</v>
      </c>
      <c r="N69" s="7">
        <v>783.47670947690483</v>
      </c>
      <c r="O69" s="7">
        <v>807.06031770202503</v>
      </c>
      <c r="P69" s="7">
        <v>832.51500256722534</v>
      </c>
      <c r="Q69" s="7">
        <v>996.27783999800249</v>
      </c>
      <c r="R69" s="7">
        <v>1090.4237484389805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9.815758445237506E-2</v>
      </c>
      <c r="L71" s="7">
        <v>9.8363023884380549E-2</v>
      </c>
      <c r="M71" s="7">
        <v>0.11720551166096557</v>
      </c>
      <c r="N71" s="7">
        <v>0.14055332192346348</v>
      </c>
      <c r="O71" s="7">
        <v>0.14041396235317277</v>
      </c>
      <c r="P71" s="7">
        <v>0.23397251345615369</v>
      </c>
      <c r="Q71" s="7">
        <v>0.18709470581403834</v>
      </c>
      <c r="R71" s="7">
        <v>9.349668488181756E-2</v>
      </c>
    </row>
    <row r="72" spans="1:18" ht="11.25" customHeight="1" x14ac:dyDescent="0.25">
      <c r="A72" s="55" t="s">
        <v>149</v>
      </c>
      <c r="B72" s="51" t="s">
        <v>148</v>
      </c>
      <c r="C72" s="7">
        <v>7.0627037865806681</v>
      </c>
      <c r="D72" s="7">
        <v>8.4271841540276125</v>
      </c>
      <c r="E72" s="7">
        <v>7.2376534514303694</v>
      </c>
      <c r="F72" s="7">
        <v>7.8161601546697419</v>
      </c>
      <c r="G72" s="7">
        <v>8.1335381485040035</v>
      </c>
      <c r="H72" s="7">
        <v>6.7026828286675153</v>
      </c>
      <c r="I72" s="7">
        <v>6.937915263018656</v>
      </c>
      <c r="J72" s="7">
        <v>5.9418812416242215</v>
      </c>
      <c r="K72" s="7">
        <v>5.85132175162917</v>
      </c>
      <c r="L72" s="7">
        <v>5.5200796627990156</v>
      </c>
      <c r="M72" s="7">
        <v>6.1485967373221246</v>
      </c>
      <c r="N72" s="7">
        <v>6.6152466643963281</v>
      </c>
      <c r="O72" s="7">
        <v>7.9136467508409751</v>
      </c>
      <c r="P72" s="7">
        <v>7.9065840292712366</v>
      </c>
      <c r="Q72" s="7">
        <v>8.3503061223850032</v>
      </c>
      <c r="R72" s="7">
        <v>8.8768327454553742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0.70128913210224864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0.70128913210224864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746.55621531105908</v>
      </c>
      <c r="D79" s="5">
        <v>723.76735480488924</v>
      </c>
      <c r="E79" s="5">
        <v>749.80793482636693</v>
      </c>
      <c r="F79" s="5">
        <v>751.18375759992909</v>
      </c>
      <c r="G79" s="5">
        <v>797.4940343581676</v>
      </c>
      <c r="H79" s="5">
        <v>720.25606957379875</v>
      </c>
      <c r="I79" s="5">
        <v>817.87542285508277</v>
      </c>
      <c r="J79" s="5">
        <v>756.89993695469809</v>
      </c>
      <c r="K79" s="5">
        <v>658.19000307520059</v>
      </c>
      <c r="L79" s="5">
        <v>558.96420648897993</v>
      </c>
      <c r="M79" s="5">
        <v>565.86221545572528</v>
      </c>
      <c r="N79" s="5">
        <v>531.68402537775273</v>
      </c>
      <c r="O79" s="5">
        <v>472.45270391914386</v>
      </c>
      <c r="P79" s="5">
        <v>451.92545552458745</v>
      </c>
      <c r="Q79" s="5">
        <v>435.64134531996348</v>
      </c>
      <c r="R79" s="5">
        <v>439.22460029405704</v>
      </c>
    </row>
    <row r="80" spans="1:18" ht="11.25" customHeight="1" x14ac:dyDescent="0.25">
      <c r="A80" s="58" t="s">
        <v>133</v>
      </c>
      <c r="B80" s="47">
        <v>7200</v>
      </c>
      <c r="C80" s="5">
        <v>3.4492158224248644</v>
      </c>
      <c r="D80" s="5">
        <v>6.5890705398406748</v>
      </c>
      <c r="E80" s="5">
        <v>8.7442058882543527</v>
      </c>
      <c r="F80" s="5">
        <v>9.2206249692451649</v>
      </c>
      <c r="G80" s="5">
        <v>10.49591167077039</v>
      </c>
      <c r="H80" s="5">
        <v>7.2605245493632751</v>
      </c>
      <c r="I80" s="5">
        <v>6.2774395474782292</v>
      </c>
      <c r="J80" s="5">
        <v>5.2506302297534608</v>
      </c>
      <c r="K80" s="5">
        <v>4.5704577677533074</v>
      </c>
      <c r="L80" s="5">
        <v>6.2105621970592342</v>
      </c>
      <c r="M80" s="5">
        <v>4.7488765187479789</v>
      </c>
      <c r="N80" s="5">
        <v>3.7413380878607105</v>
      </c>
      <c r="O80" s="5">
        <v>5.1843925054178204</v>
      </c>
      <c r="P80" s="5">
        <v>7.0910282731910907</v>
      </c>
      <c r="Q80" s="5">
        <v>8.2892840526001841</v>
      </c>
      <c r="R80" s="5">
        <v>6.7046112617590543</v>
      </c>
    </row>
    <row r="81" spans="1:18" ht="11.25" customHeight="1" x14ac:dyDescent="0.25">
      <c r="A81" s="48" t="s">
        <v>132</v>
      </c>
      <c r="B81" s="49" t="s">
        <v>131</v>
      </c>
      <c r="C81" s="4">
        <v>1.1238020723165398</v>
      </c>
      <c r="D81" s="4">
        <v>3.3175649681475528</v>
      </c>
      <c r="E81" s="4">
        <v>6.1726012846391001</v>
      </c>
      <c r="F81" s="4">
        <v>6.1229022670994517</v>
      </c>
      <c r="G81" s="4">
        <v>6.7700903572456879</v>
      </c>
      <c r="H81" s="4">
        <v>4.7287813554363609</v>
      </c>
      <c r="I81" s="4">
        <v>3.3406924024960487</v>
      </c>
      <c r="J81" s="4">
        <v>2.7358259572195722</v>
      </c>
      <c r="K81" s="4">
        <v>2.3978951738216807</v>
      </c>
      <c r="L81" s="4">
        <v>1.0663873605120389</v>
      </c>
      <c r="M81" s="4">
        <v>1.0609833660012604</v>
      </c>
      <c r="N81" s="4">
        <v>0.31122357198845979</v>
      </c>
      <c r="O81" s="4">
        <v>1.6523412209325774</v>
      </c>
      <c r="P81" s="4">
        <v>3.3500565458013494</v>
      </c>
      <c r="Q81" s="4">
        <v>4.5653303571547568</v>
      </c>
      <c r="R81" s="4">
        <v>2.5643197218894125</v>
      </c>
    </row>
    <row r="82" spans="1:18" ht="11.25" customHeight="1" x14ac:dyDescent="0.25">
      <c r="A82" s="48" t="s">
        <v>130</v>
      </c>
      <c r="B82" s="49" t="s">
        <v>129</v>
      </c>
      <c r="C82" s="4">
        <v>2.3254137501083245</v>
      </c>
      <c r="D82" s="4">
        <v>3.2715055716931216</v>
      </c>
      <c r="E82" s="4">
        <v>2.5716046036152531</v>
      </c>
      <c r="F82" s="4">
        <v>3.0977227021457123</v>
      </c>
      <c r="G82" s="4">
        <v>3.725821313524702</v>
      </c>
      <c r="H82" s="4">
        <v>2.5317431939269137</v>
      </c>
      <c r="I82" s="4">
        <v>2.9367471449821809</v>
      </c>
      <c r="J82" s="4">
        <v>2.5148042725338886</v>
      </c>
      <c r="K82" s="4">
        <v>2.1725625939316267</v>
      </c>
      <c r="L82" s="4">
        <v>5.1441748365471955</v>
      </c>
      <c r="M82" s="4">
        <v>3.6878931527467187</v>
      </c>
      <c r="N82" s="4">
        <v>3.4301145158722508</v>
      </c>
      <c r="O82" s="4">
        <v>3.5320512844852425</v>
      </c>
      <c r="P82" s="4">
        <v>3.7409717273897409</v>
      </c>
      <c r="Q82" s="4">
        <v>3.7239536954454264</v>
      </c>
      <c r="R82" s="4">
        <v>4.1402915398696418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7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439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35.053667489221873</v>
      </c>
      <c r="D2" s="45">
        <v>35.916998990265711</v>
      </c>
      <c r="E2" s="45">
        <v>32.166148529785438</v>
      </c>
      <c r="F2" s="45">
        <v>26.845446588839877</v>
      </c>
      <c r="G2" s="45">
        <v>24.655421534593195</v>
      </c>
      <c r="H2" s="45">
        <v>25.312618707208451</v>
      </c>
      <c r="I2" s="45">
        <v>24.746810551624545</v>
      </c>
      <c r="J2" s="45">
        <v>27.586451313459271</v>
      </c>
      <c r="K2" s="45">
        <v>26.831406018670343</v>
      </c>
      <c r="L2" s="45">
        <v>24.671212293083926</v>
      </c>
      <c r="M2" s="45">
        <v>23.496317214339811</v>
      </c>
      <c r="N2" s="45">
        <v>21.66663918634185</v>
      </c>
      <c r="O2" s="45">
        <v>21.094853581775151</v>
      </c>
      <c r="P2" s="45">
        <v>21.070357342998246</v>
      </c>
      <c r="Q2" s="45">
        <v>19.415295769419572</v>
      </c>
      <c r="R2" s="45">
        <v>19.929444965437149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1.925452747185661E-2</v>
      </c>
      <c r="D21" s="5">
        <v>2.2625481830247644E-2</v>
      </c>
      <c r="E21" s="5">
        <v>1.5848935542295352E-2</v>
      </c>
      <c r="F21" s="5">
        <v>1.3252819364047888E-2</v>
      </c>
      <c r="G21" s="5">
        <v>9.9001030977218449E-3</v>
      </c>
      <c r="H21" s="5">
        <v>1.1193097592348827E-2</v>
      </c>
      <c r="I21" s="5">
        <v>1.1470315842832472E-2</v>
      </c>
      <c r="J21" s="5">
        <v>1.0906988658780481E-2</v>
      </c>
      <c r="K21" s="5">
        <v>8.0080179721194519E-3</v>
      </c>
      <c r="L21" s="5">
        <v>1.124274754013114E-2</v>
      </c>
      <c r="M21" s="5">
        <v>9.6792288657842479E-3</v>
      </c>
      <c r="N21" s="5">
        <v>5.543976582285076E-3</v>
      </c>
      <c r="O21" s="5">
        <v>5.6795033005189706E-3</v>
      </c>
      <c r="P21" s="5">
        <v>7.6379541853031545E-3</v>
      </c>
      <c r="Q21" s="5">
        <v>5.4247573681239772E-3</v>
      </c>
      <c r="R21" s="5">
        <v>5.7511710734587575E-3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1.925452747185661E-2</v>
      </c>
      <c r="D30" s="4">
        <v>2.2625481830247644E-2</v>
      </c>
      <c r="E30" s="4">
        <v>1.5848935542295352E-2</v>
      </c>
      <c r="F30" s="4">
        <v>1.3252819364047888E-2</v>
      </c>
      <c r="G30" s="4">
        <v>9.9001030977218449E-3</v>
      </c>
      <c r="H30" s="4">
        <v>1.1193097592348827E-2</v>
      </c>
      <c r="I30" s="4">
        <v>1.1470315842832472E-2</v>
      </c>
      <c r="J30" s="4">
        <v>1.0906988658780481E-2</v>
      </c>
      <c r="K30" s="4">
        <v>8.0080179721194519E-3</v>
      </c>
      <c r="L30" s="4">
        <v>1.124274754013114E-2</v>
      </c>
      <c r="M30" s="4">
        <v>9.6792288657842479E-3</v>
      </c>
      <c r="N30" s="4">
        <v>5.543976582285076E-3</v>
      </c>
      <c r="O30" s="4">
        <v>5.6795033005189706E-3</v>
      </c>
      <c r="P30" s="4">
        <v>7.6379541853031545E-3</v>
      </c>
      <c r="Q30" s="4">
        <v>5.4247573681239772E-3</v>
      </c>
      <c r="R30" s="4">
        <v>5.7511710734587575E-3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1.925452747185661E-2</v>
      </c>
      <c r="D43" s="7">
        <v>2.2625481830247644E-2</v>
      </c>
      <c r="E43" s="7">
        <v>1.5848935542295352E-2</v>
      </c>
      <c r="F43" s="7">
        <v>1.3252819364047888E-2</v>
      </c>
      <c r="G43" s="7">
        <v>9.9001030977218449E-3</v>
      </c>
      <c r="H43" s="7">
        <v>1.1193097592348827E-2</v>
      </c>
      <c r="I43" s="7">
        <v>1.1470315842832472E-2</v>
      </c>
      <c r="J43" s="7">
        <v>1.0906988658780481E-2</v>
      </c>
      <c r="K43" s="7">
        <v>8.0080179721194519E-3</v>
      </c>
      <c r="L43" s="7">
        <v>1.124274754013114E-2</v>
      </c>
      <c r="M43" s="7">
        <v>9.6792288657842479E-3</v>
      </c>
      <c r="N43" s="7">
        <v>5.543976582285076E-3</v>
      </c>
      <c r="O43" s="7">
        <v>5.6795033005189706E-3</v>
      </c>
      <c r="P43" s="7">
        <v>7.6379541853031545E-3</v>
      </c>
      <c r="Q43" s="7">
        <v>5.4247573681239772E-3</v>
      </c>
      <c r="R43" s="7">
        <v>5.7511710734587575E-3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1.4289048444668511</v>
      </c>
      <c r="D52" s="5">
        <v>1.5464531711143532</v>
      </c>
      <c r="E52" s="5">
        <v>1.2620890066987156</v>
      </c>
      <c r="F52" s="5">
        <v>1.01681806676075</v>
      </c>
      <c r="G52" s="5">
        <v>0.92214760122752237</v>
      </c>
      <c r="H52" s="5">
        <v>1.0023171824472441</v>
      </c>
      <c r="I52" s="5">
        <v>0.93021551123942847</v>
      </c>
      <c r="J52" s="5">
        <v>1.0571139858511727</v>
      </c>
      <c r="K52" s="5">
        <v>1.0397102387955726</v>
      </c>
      <c r="L52" s="5">
        <v>0.99729271721041157</v>
      </c>
      <c r="M52" s="5">
        <v>0.98699063635136697</v>
      </c>
      <c r="N52" s="5">
        <v>0.89143534100999755</v>
      </c>
      <c r="O52" s="5">
        <v>0.86583980730258114</v>
      </c>
      <c r="P52" s="5">
        <v>0.89724118367731609</v>
      </c>
      <c r="Q52" s="5">
        <v>0.80705454526509046</v>
      </c>
      <c r="R52" s="5">
        <v>0.76571072176669686</v>
      </c>
    </row>
    <row r="53" spans="1:18" ht="11.25" customHeight="1" x14ac:dyDescent="0.25">
      <c r="A53" s="48" t="s">
        <v>187</v>
      </c>
      <c r="B53" s="49" t="s">
        <v>186</v>
      </c>
      <c r="C53" s="4">
        <v>1.4289048444668511</v>
      </c>
      <c r="D53" s="4">
        <v>1.5464531711143532</v>
      </c>
      <c r="E53" s="4">
        <v>1.2620890066987156</v>
      </c>
      <c r="F53" s="4">
        <v>1.01681806676075</v>
      </c>
      <c r="G53" s="4">
        <v>0.92214760122752237</v>
      </c>
      <c r="H53" s="4">
        <v>1.0023171824472441</v>
      </c>
      <c r="I53" s="4">
        <v>0.93021551123942847</v>
      </c>
      <c r="J53" s="4">
        <v>1.0571139858511727</v>
      </c>
      <c r="K53" s="4">
        <v>1.0397102387955726</v>
      </c>
      <c r="L53" s="4">
        <v>0.99729271721041157</v>
      </c>
      <c r="M53" s="4">
        <v>0.98699063635136697</v>
      </c>
      <c r="N53" s="4">
        <v>0.89143534100999755</v>
      </c>
      <c r="O53" s="4">
        <v>0.86583980730258114</v>
      </c>
      <c r="P53" s="4">
        <v>0.89724118367731609</v>
      </c>
      <c r="Q53" s="4">
        <v>0.80705454526509046</v>
      </c>
      <c r="R53" s="4">
        <v>0.76571072176669686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1.95348004862209E-4</v>
      </c>
      <c r="L61" s="5">
        <v>2.2053066467171231E-4</v>
      </c>
      <c r="M61" s="5">
        <v>2.2615395325304748E-4</v>
      </c>
      <c r="N61" s="5">
        <v>2.598630001079283E-4</v>
      </c>
      <c r="O61" s="5">
        <v>2.6617492443672833E-4</v>
      </c>
      <c r="P61" s="5">
        <v>4.4157148151393168E-4</v>
      </c>
      <c r="Q61" s="5">
        <v>3.3638857165582767E-4</v>
      </c>
      <c r="R61" s="5">
        <v>1.5153762360232375E-3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1.95348004862209E-4</v>
      </c>
      <c r="L68" s="4">
        <v>2.2053066467171231E-4</v>
      </c>
      <c r="M68" s="4">
        <v>2.2615395325304748E-4</v>
      </c>
      <c r="N68" s="4">
        <v>2.598630001079283E-4</v>
      </c>
      <c r="O68" s="4">
        <v>2.6617492443672833E-4</v>
      </c>
      <c r="P68" s="4">
        <v>4.4157148151393168E-4</v>
      </c>
      <c r="Q68" s="4">
        <v>3.3638857165582767E-4</v>
      </c>
      <c r="R68" s="4">
        <v>1.5153762360232375E-3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1.95348004862209E-4</v>
      </c>
      <c r="L71" s="7">
        <v>2.2053066467171231E-4</v>
      </c>
      <c r="M71" s="7">
        <v>2.2615395325304748E-4</v>
      </c>
      <c r="N71" s="7">
        <v>2.598630001079283E-4</v>
      </c>
      <c r="O71" s="7">
        <v>2.6617492443672833E-4</v>
      </c>
      <c r="P71" s="7">
        <v>4.4157148151393168E-4</v>
      </c>
      <c r="Q71" s="7">
        <v>3.3638857165582767E-4</v>
      </c>
      <c r="R71" s="7">
        <v>1.7826520225850971E-4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1.3371110337647278E-3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1.3371110337647278E-3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33.605508117283165</v>
      </c>
      <c r="D79" s="5">
        <v>34.347920337321113</v>
      </c>
      <c r="E79" s="5">
        <v>30.888210587544425</v>
      </c>
      <c r="F79" s="5">
        <v>25.81537570271508</v>
      </c>
      <c r="G79" s="5">
        <v>23.723373830267953</v>
      </c>
      <c r="H79" s="5">
        <v>24.299108427168857</v>
      </c>
      <c r="I79" s="5">
        <v>23.805124724542285</v>
      </c>
      <c r="J79" s="5">
        <v>26.518430338949319</v>
      </c>
      <c r="K79" s="5">
        <v>25.78349241389779</v>
      </c>
      <c r="L79" s="5">
        <v>23.662456297668712</v>
      </c>
      <c r="M79" s="5">
        <v>22.499421195169408</v>
      </c>
      <c r="N79" s="5">
        <v>20.769400005749461</v>
      </c>
      <c r="O79" s="5">
        <v>20.223068096247616</v>
      </c>
      <c r="P79" s="5">
        <v>20.165036633654115</v>
      </c>
      <c r="Q79" s="5">
        <v>18.6024800782147</v>
      </c>
      <c r="R79" s="5">
        <v>19.15646769636097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0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441</v>
      </c>
      <c r="B1" s="42" t="s">
        <v>440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274.07544894259684</v>
      </c>
      <c r="D2" s="45">
        <v>259.29068000000001</v>
      </c>
      <c r="E2" s="45">
        <v>253.80461000000003</v>
      </c>
      <c r="F2" s="45">
        <v>245.41009999999997</v>
      </c>
      <c r="G2" s="45">
        <v>230.20697999999999</v>
      </c>
      <c r="H2" s="45">
        <v>219.25953810910272</v>
      </c>
      <c r="I2" s="45">
        <v>232.11417</v>
      </c>
      <c r="J2" s="45">
        <v>340.00416000000001</v>
      </c>
      <c r="K2" s="45">
        <v>324.19624999999996</v>
      </c>
      <c r="L2" s="45">
        <v>424.39254000000005</v>
      </c>
      <c r="M2" s="45">
        <v>422.01442505846524</v>
      </c>
      <c r="N2" s="45">
        <v>399.18142861292887</v>
      </c>
      <c r="O2" s="45">
        <v>380.67214671257119</v>
      </c>
      <c r="P2" s="45">
        <v>385.116538608045</v>
      </c>
      <c r="Q2" s="45">
        <v>394.68797555656977</v>
      </c>
      <c r="R2" s="45">
        <v>401.11227130663474</v>
      </c>
    </row>
    <row r="3" spans="1:18" ht="11.25" customHeight="1" x14ac:dyDescent="0.25">
      <c r="A3" s="46" t="s">
        <v>286</v>
      </c>
      <c r="B3" s="47" t="s">
        <v>285</v>
      </c>
      <c r="C3" s="5">
        <v>26.700640351362441</v>
      </c>
      <c r="D3" s="5">
        <v>26.591560000000001</v>
      </c>
      <c r="E3" s="5">
        <v>22.189190000000004</v>
      </c>
      <c r="F3" s="5">
        <v>14.20467</v>
      </c>
      <c r="G3" s="5">
        <v>13.09887</v>
      </c>
      <c r="H3" s="5">
        <v>13.30231502986268</v>
      </c>
      <c r="I3" s="5">
        <v>12.50384</v>
      </c>
      <c r="J3" s="5">
        <v>11.702680000000001</v>
      </c>
      <c r="K3" s="5">
        <v>10.90663</v>
      </c>
      <c r="L3" s="5">
        <v>24.819790000000001</v>
      </c>
      <c r="M3" s="5">
        <v>30.764191311769459</v>
      </c>
      <c r="N3" s="5">
        <v>33.007950490304921</v>
      </c>
      <c r="O3" s="5">
        <v>27.942753836918421</v>
      </c>
      <c r="P3" s="5">
        <v>23.59473162619803</v>
      </c>
      <c r="Q3" s="5">
        <v>25.025668381182406</v>
      </c>
      <c r="R3" s="5">
        <v>17.050545409538969</v>
      </c>
    </row>
    <row r="4" spans="1:18" ht="11.25" customHeight="1" x14ac:dyDescent="0.25">
      <c r="A4" s="48" t="s">
        <v>284</v>
      </c>
      <c r="B4" s="49" t="s">
        <v>283</v>
      </c>
      <c r="C4" s="4">
        <v>5.0200698806956785</v>
      </c>
      <c r="D4" s="4">
        <v>5.6982400000000002</v>
      </c>
      <c r="E4" s="4">
        <v>5.7008700000000001</v>
      </c>
      <c r="F4" s="4">
        <v>1.3999900000000001</v>
      </c>
      <c r="G4" s="4">
        <v>1.3885099999999999</v>
      </c>
      <c r="H4" s="4">
        <v>1.3614904357917998</v>
      </c>
      <c r="I4" s="4">
        <v>1.40001</v>
      </c>
      <c r="J4" s="4">
        <v>0.70001999999999998</v>
      </c>
      <c r="K4" s="4">
        <v>0.70023000000000002</v>
      </c>
      <c r="L4" s="4">
        <v>15.109490000000001</v>
      </c>
      <c r="M4" s="4">
        <v>13.863853881966692</v>
      </c>
      <c r="N4" s="4">
        <v>16.744193121064441</v>
      </c>
      <c r="O4" s="4">
        <v>13.040007389919033</v>
      </c>
      <c r="P4" s="4">
        <v>15.538384858081091</v>
      </c>
      <c r="Q4" s="4">
        <v>15.488127099085961</v>
      </c>
      <c r="R4" s="4">
        <v>11.294548104387083</v>
      </c>
    </row>
    <row r="5" spans="1:18" ht="11.25" customHeight="1" x14ac:dyDescent="0.25">
      <c r="A5" s="50" t="s">
        <v>282</v>
      </c>
      <c r="B5" s="51" t="s">
        <v>281</v>
      </c>
      <c r="C5" s="7">
        <v>3.6575590793878945</v>
      </c>
      <c r="D5" s="7">
        <v>3.69855</v>
      </c>
      <c r="E5" s="7">
        <v>4.30138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14.409330000000001</v>
      </c>
      <c r="M5" s="7">
        <v>13.19450873896459</v>
      </c>
      <c r="N5" s="7">
        <v>16.075344229755519</v>
      </c>
      <c r="O5" s="7">
        <v>12.371225835695142</v>
      </c>
      <c r="P5" s="7">
        <v>14.868876051693274</v>
      </c>
      <c r="Q5" s="7">
        <v>14.818686768311531</v>
      </c>
      <c r="R5" s="7">
        <v>10.625757839515169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3.6575590793878945</v>
      </c>
      <c r="D8" s="6">
        <v>3.69855</v>
      </c>
      <c r="E8" s="6">
        <v>4.30138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14.409330000000001</v>
      </c>
      <c r="M8" s="6">
        <v>13.19450873896459</v>
      </c>
      <c r="N8" s="6">
        <v>16.075344229755519</v>
      </c>
      <c r="O8" s="6">
        <v>12.371225835695142</v>
      </c>
      <c r="P8" s="6">
        <v>14.868876051693274</v>
      </c>
      <c r="Q8" s="6">
        <v>14.818686768311531</v>
      </c>
      <c r="R8" s="6">
        <v>10.625757839515169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1.3625108013077838</v>
      </c>
      <c r="D11" s="7">
        <v>1.99969</v>
      </c>
      <c r="E11" s="7">
        <v>1.3994899999999999</v>
      </c>
      <c r="F11" s="7">
        <v>1.3999900000000001</v>
      </c>
      <c r="G11" s="7">
        <v>1.3885099999999999</v>
      </c>
      <c r="H11" s="7">
        <v>1.3614904357917998</v>
      </c>
      <c r="I11" s="7">
        <v>1.40001</v>
      </c>
      <c r="J11" s="7">
        <v>0.70001999999999998</v>
      </c>
      <c r="K11" s="7">
        <v>0.70023000000000002</v>
      </c>
      <c r="L11" s="7">
        <v>0.70016</v>
      </c>
      <c r="M11" s="7">
        <v>0.66934514300210235</v>
      </c>
      <c r="N11" s="7">
        <v>0.668848891308922</v>
      </c>
      <c r="O11" s="7">
        <v>0.6687815542238903</v>
      </c>
      <c r="P11" s="7">
        <v>0.66950880638781796</v>
      </c>
      <c r="Q11" s="7">
        <v>0.66944033077442977</v>
      </c>
      <c r="R11" s="7">
        <v>0.66879026487191395</v>
      </c>
    </row>
    <row r="12" spans="1:18" ht="11.25" customHeight="1" x14ac:dyDescent="0.25">
      <c r="A12" s="52" t="s">
        <v>268</v>
      </c>
      <c r="B12" s="53" t="s">
        <v>267</v>
      </c>
      <c r="C12" s="6">
        <v>1.3625108013077838</v>
      </c>
      <c r="D12" s="6">
        <v>1.99969</v>
      </c>
      <c r="E12" s="6">
        <v>1.3994899999999999</v>
      </c>
      <c r="F12" s="6">
        <v>1.3999900000000001</v>
      </c>
      <c r="G12" s="6">
        <v>1.3885099999999999</v>
      </c>
      <c r="H12" s="6">
        <v>1.3614904357917998</v>
      </c>
      <c r="I12" s="6">
        <v>1.40001</v>
      </c>
      <c r="J12" s="6">
        <v>0.70001999999999998</v>
      </c>
      <c r="K12" s="6">
        <v>0.70023000000000002</v>
      </c>
      <c r="L12" s="6">
        <v>0.70016</v>
      </c>
      <c r="M12" s="6">
        <v>0.66934514300210235</v>
      </c>
      <c r="N12" s="6">
        <v>0.668848891308922</v>
      </c>
      <c r="O12" s="6">
        <v>0.6687815542238903</v>
      </c>
      <c r="P12" s="6">
        <v>0.66950880638781796</v>
      </c>
      <c r="Q12" s="6">
        <v>0.66944033077442977</v>
      </c>
      <c r="R12" s="6">
        <v>0.66879026487191395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21.680570470666762</v>
      </c>
      <c r="D15" s="4">
        <v>20.893319999999999</v>
      </c>
      <c r="E15" s="4">
        <v>16.488320000000002</v>
      </c>
      <c r="F15" s="4">
        <v>12.804679999999999</v>
      </c>
      <c r="G15" s="4">
        <v>11.71036</v>
      </c>
      <c r="H15" s="4">
        <v>11.940824594070879</v>
      </c>
      <c r="I15" s="4">
        <v>11.10383</v>
      </c>
      <c r="J15" s="4">
        <v>11.002660000000001</v>
      </c>
      <c r="K15" s="4">
        <v>10.2064</v>
      </c>
      <c r="L15" s="4">
        <v>9.7103000000000002</v>
      </c>
      <c r="M15" s="4">
        <v>16.900337429802764</v>
      </c>
      <c r="N15" s="4">
        <v>16.26375736924048</v>
      </c>
      <c r="O15" s="4">
        <v>14.902746446999386</v>
      </c>
      <c r="P15" s="4">
        <v>8.0563467681169385</v>
      </c>
      <c r="Q15" s="4">
        <v>9.5375412820964467</v>
      </c>
      <c r="R15" s="4">
        <v>5.7559973051518849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21.680570470666762</v>
      </c>
      <c r="D17" s="7">
        <v>20.893319999999999</v>
      </c>
      <c r="E17" s="7">
        <v>16.488320000000002</v>
      </c>
      <c r="F17" s="7">
        <v>12.804679999999999</v>
      </c>
      <c r="G17" s="7">
        <v>11.71036</v>
      </c>
      <c r="H17" s="7">
        <v>11.940824594070879</v>
      </c>
      <c r="I17" s="7">
        <v>11.10383</v>
      </c>
      <c r="J17" s="7">
        <v>11.002660000000001</v>
      </c>
      <c r="K17" s="7">
        <v>10.2064</v>
      </c>
      <c r="L17" s="7">
        <v>9.7103000000000002</v>
      </c>
      <c r="M17" s="7">
        <v>16.900337429802764</v>
      </c>
      <c r="N17" s="7">
        <v>16.26375736924048</v>
      </c>
      <c r="O17" s="7">
        <v>14.902746446999386</v>
      </c>
      <c r="P17" s="7">
        <v>8.0563467681169385</v>
      </c>
      <c r="Q17" s="7">
        <v>9.5375412820964467</v>
      </c>
      <c r="R17" s="7">
        <v>5.7559973051518849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85.209767824165766</v>
      </c>
      <c r="D21" s="5">
        <v>73.19426</v>
      </c>
      <c r="E21" s="5">
        <v>70.180149999999998</v>
      </c>
      <c r="F21" s="5">
        <v>71.500609999999995</v>
      </c>
      <c r="G21" s="5">
        <v>62.578379999999996</v>
      </c>
      <c r="H21" s="5">
        <v>60.617682191184485</v>
      </c>
      <c r="I21" s="5">
        <v>59.907030000000006</v>
      </c>
      <c r="J21" s="5">
        <v>57.492109999999997</v>
      </c>
      <c r="K21" s="5">
        <v>63.712959999999995</v>
      </c>
      <c r="L21" s="5">
        <v>50.616390000000003</v>
      </c>
      <c r="M21" s="5">
        <v>58.35055607229225</v>
      </c>
      <c r="N21" s="5">
        <v>56.321135533992873</v>
      </c>
      <c r="O21" s="5">
        <v>56.22374301008513</v>
      </c>
      <c r="P21" s="5">
        <v>51.354174986678068</v>
      </c>
      <c r="Q21" s="5">
        <v>48.486259673654111</v>
      </c>
      <c r="R21" s="5">
        <v>50.061391047046769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85.209767824165766</v>
      </c>
      <c r="D30" s="4">
        <v>73.19426</v>
      </c>
      <c r="E30" s="4">
        <v>70.180149999999998</v>
      </c>
      <c r="F30" s="4">
        <v>71.500609999999995</v>
      </c>
      <c r="G30" s="4">
        <v>62.578379999999996</v>
      </c>
      <c r="H30" s="4">
        <v>60.617682191184485</v>
      </c>
      <c r="I30" s="4">
        <v>59.907030000000006</v>
      </c>
      <c r="J30" s="4">
        <v>57.492109999999997</v>
      </c>
      <c r="K30" s="4">
        <v>63.712959999999995</v>
      </c>
      <c r="L30" s="4">
        <v>50.616390000000003</v>
      </c>
      <c r="M30" s="4">
        <v>58.35055607229225</v>
      </c>
      <c r="N30" s="4">
        <v>56.321135533992873</v>
      </c>
      <c r="O30" s="4">
        <v>56.22374301008513</v>
      </c>
      <c r="P30" s="4">
        <v>51.354174986678068</v>
      </c>
      <c r="Q30" s="4">
        <v>48.486259673654111</v>
      </c>
      <c r="R30" s="4">
        <v>50.061391047046769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7.7150971928350032</v>
      </c>
      <c r="D34" s="7">
        <v>7.7102199999999996</v>
      </c>
      <c r="E34" s="7">
        <v>6.5953400000000002</v>
      </c>
      <c r="F34" s="7">
        <v>6.6115000000000004</v>
      </c>
      <c r="G34" s="7">
        <v>4.3998799999999996</v>
      </c>
      <c r="H34" s="7">
        <v>4.418595924189634</v>
      </c>
      <c r="I34" s="7">
        <v>6.5922799999999997</v>
      </c>
      <c r="J34" s="7">
        <v>7.6979199999999999</v>
      </c>
      <c r="K34" s="7">
        <v>9.9044600000000003</v>
      </c>
      <c r="L34" s="7">
        <v>9.9021799999999995</v>
      </c>
      <c r="M34" s="7">
        <v>11.034602374744788</v>
      </c>
      <c r="N34" s="7">
        <v>11.034468131336702</v>
      </c>
      <c r="O34" s="7">
        <v>8.8364147848073831</v>
      </c>
      <c r="P34" s="7">
        <v>8.8383233891023973</v>
      </c>
      <c r="Q34" s="7">
        <v>8.8370446399999363</v>
      </c>
      <c r="R34" s="7">
        <v>13.279321527000732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29.716131036650808</v>
      </c>
      <c r="D43" s="7">
        <v>21.526949999999999</v>
      </c>
      <c r="E43" s="7">
        <v>22.500440000000001</v>
      </c>
      <c r="F43" s="7">
        <v>26.635629999999999</v>
      </c>
      <c r="G43" s="7">
        <v>27.592089999999999</v>
      </c>
      <c r="H43" s="7">
        <v>26.581938664514176</v>
      </c>
      <c r="I43" s="7">
        <v>26.563459999999999</v>
      </c>
      <c r="J43" s="7">
        <v>30.694389999999999</v>
      </c>
      <c r="K43" s="7">
        <v>33.705159999999999</v>
      </c>
      <c r="L43" s="7">
        <v>23.51229</v>
      </c>
      <c r="M43" s="7">
        <v>22.475364815390286</v>
      </c>
      <c r="N43" s="7">
        <v>20.44655015929628</v>
      </c>
      <c r="O43" s="7">
        <v>23.503500150707648</v>
      </c>
      <c r="P43" s="7">
        <v>19.586343869985626</v>
      </c>
      <c r="Q43" s="7">
        <v>19.586626351219309</v>
      </c>
      <c r="R43" s="7">
        <v>19.586318959437818</v>
      </c>
    </row>
    <row r="44" spans="1:18" ht="11.25" customHeight="1" x14ac:dyDescent="0.25">
      <c r="A44" s="50" t="s">
        <v>205</v>
      </c>
      <c r="B44" s="51" t="s">
        <v>204</v>
      </c>
      <c r="C44" s="7">
        <v>47.778539594679962</v>
      </c>
      <c r="D44" s="7">
        <v>43.957090000000001</v>
      </c>
      <c r="E44" s="7">
        <v>41.08437</v>
      </c>
      <c r="F44" s="7">
        <v>38.253480000000003</v>
      </c>
      <c r="G44" s="7">
        <v>30.586410000000001</v>
      </c>
      <c r="H44" s="7">
        <v>29.617147602480674</v>
      </c>
      <c r="I44" s="7">
        <v>26.751290000000001</v>
      </c>
      <c r="J44" s="7">
        <v>19.099799999999998</v>
      </c>
      <c r="K44" s="7">
        <v>20.103339999999999</v>
      </c>
      <c r="L44" s="7">
        <v>17.201920000000001</v>
      </c>
      <c r="M44" s="7">
        <v>24.840588882157181</v>
      </c>
      <c r="N44" s="7">
        <v>24.840117243359892</v>
      </c>
      <c r="O44" s="7">
        <v>23.883828074570101</v>
      </c>
      <c r="P44" s="7">
        <v>22.929507727590043</v>
      </c>
      <c r="Q44" s="7">
        <v>20.062588682434864</v>
      </c>
      <c r="R44" s="7">
        <v>17.195750560608221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22.163623974523102</v>
      </c>
      <c r="D52" s="5">
        <v>20.704899999999999</v>
      </c>
      <c r="E52" s="5">
        <v>20.79147</v>
      </c>
      <c r="F52" s="5">
        <v>19.99578</v>
      </c>
      <c r="G52" s="5">
        <v>18.890789999999999</v>
      </c>
      <c r="H52" s="5">
        <v>13.328405653139473</v>
      </c>
      <c r="I52" s="5">
        <v>14.90141</v>
      </c>
      <c r="J52" s="5">
        <v>15.097670000000001</v>
      </c>
      <c r="K52" s="5">
        <v>14.705500000000001</v>
      </c>
      <c r="L52" s="5">
        <v>15.01207</v>
      </c>
      <c r="M52" s="5">
        <v>18.820659579544408</v>
      </c>
      <c r="N52" s="5">
        <v>20.995489719940501</v>
      </c>
      <c r="O52" s="5">
        <v>25.102334964905989</v>
      </c>
      <c r="P52" s="5">
        <v>21.16181356603639</v>
      </c>
      <c r="Q52" s="5">
        <v>17.913335746795767</v>
      </c>
      <c r="R52" s="5">
        <v>17.913230677467965</v>
      </c>
    </row>
    <row r="53" spans="1:18" ht="11.25" customHeight="1" x14ac:dyDescent="0.25">
      <c r="A53" s="48" t="s">
        <v>187</v>
      </c>
      <c r="B53" s="49" t="s">
        <v>186</v>
      </c>
      <c r="C53" s="4">
        <v>22.163623974523102</v>
      </c>
      <c r="D53" s="4">
        <v>20.704899999999999</v>
      </c>
      <c r="E53" s="4">
        <v>20.79147</v>
      </c>
      <c r="F53" s="4">
        <v>19.99578</v>
      </c>
      <c r="G53" s="4">
        <v>18.890789999999999</v>
      </c>
      <c r="H53" s="4">
        <v>13.328405653139473</v>
      </c>
      <c r="I53" s="4">
        <v>14.90141</v>
      </c>
      <c r="J53" s="4">
        <v>15.097670000000001</v>
      </c>
      <c r="K53" s="4">
        <v>14.705500000000001</v>
      </c>
      <c r="L53" s="4">
        <v>15.01207</v>
      </c>
      <c r="M53" s="4">
        <v>18.820659579544408</v>
      </c>
      <c r="N53" s="4">
        <v>20.995489719940501</v>
      </c>
      <c r="O53" s="4">
        <v>25.102334964905989</v>
      </c>
      <c r="P53" s="4">
        <v>21.16181356603639</v>
      </c>
      <c r="Q53" s="4">
        <v>17.913335746795767</v>
      </c>
      <c r="R53" s="4">
        <v>17.913230677467965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122.50596</v>
      </c>
      <c r="K60" s="5">
        <v>122.1361</v>
      </c>
      <c r="L60" s="5">
        <v>169.40818999999999</v>
      </c>
      <c r="M60" s="5">
        <v>166.78440244171989</v>
      </c>
      <c r="N60" s="5">
        <v>141.78789654059344</v>
      </c>
      <c r="O60" s="5">
        <v>130.05296109810425</v>
      </c>
      <c r="P60" s="5">
        <v>139.86997250312783</v>
      </c>
      <c r="Q60" s="5">
        <v>156.9459576379729</v>
      </c>
      <c r="R60" s="5">
        <v>158.0437127419319</v>
      </c>
    </row>
    <row r="61" spans="1:18" ht="11.25" customHeight="1" x14ac:dyDescent="0.25">
      <c r="A61" s="46" t="s">
        <v>171</v>
      </c>
      <c r="B61" s="47" t="s">
        <v>170</v>
      </c>
      <c r="C61" s="5">
        <v>8.4544081657988848</v>
      </c>
      <c r="D61" s="5">
        <v>7.3995900000000008</v>
      </c>
      <c r="E61" s="5">
        <v>6.1959800000000005</v>
      </c>
      <c r="F61" s="5">
        <v>6.703879999999999</v>
      </c>
      <c r="G61" s="5">
        <v>7.2968300000000008</v>
      </c>
      <c r="H61" s="5">
        <v>6.3055316709658946</v>
      </c>
      <c r="I61" s="5">
        <v>8.7000100000000007</v>
      </c>
      <c r="J61" s="5">
        <v>7.0032899999999998</v>
      </c>
      <c r="K61" s="5">
        <v>6.7020900000000001</v>
      </c>
      <c r="L61" s="5">
        <v>5.9018300000000004</v>
      </c>
      <c r="M61" s="5">
        <v>5.7561739001063117</v>
      </c>
      <c r="N61" s="5">
        <v>6.5686509049864652</v>
      </c>
      <c r="O61" s="5">
        <v>6.1861610973716514</v>
      </c>
      <c r="P61" s="5">
        <v>5.8756089715181359</v>
      </c>
      <c r="Q61" s="5">
        <v>7.8818708197997429</v>
      </c>
      <c r="R61" s="5">
        <v>9.7209670101066497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8.4544081657988848</v>
      </c>
      <c r="D68" s="4">
        <v>7.3995900000000008</v>
      </c>
      <c r="E68" s="4">
        <v>6.1959800000000005</v>
      </c>
      <c r="F68" s="4">
        <v>6.703879999999999</v>
      </c>
      <c r="G68" s="4">
        <v>7.2968300000000008</v>
      </c>
      <c r="H68" s="4">
        <v>6.3055316709658946</v>
      </c>
      <c r="I68" s="4">
        <v>8.7000100000000007</v>
      </c>
      <c r="J68" s="4">
        <v>7.0032899999999998</v>
      </c>
      <c r="K68" s="4">
        <v>6.7020900000000001</v>
      </c>
      <c r="L68" s="4">
        <v>5.9018300000000004</v>
      </c>
      <c r="M68" s="4">
        <v>5.7561739001063117</v>
      </c>
      <c r="N68" s="4">
        <v>6.5686509049864652</v>
      </c>
      <c r="O68" s="4">
        <v>6.1861610973716514</v>
      </c>
      <c r="P68" s="4">
        <v>5.8756089715181359</v>
      </c>
      <c r="Q68" s="4">
        <v>7.8818708197997429</v>
      </c>
      <c r="R68" s="4">
        <v>9.7209670101066497</v>
      </c>
    </row>
    <row r="69" spans="1:18" ht="11.25" customHeight="1" x14ac:dyDescent="0.25">
      <c r="A69" s="50" t="s">
        <v>155</v>
      </c>
      <c r="B69" s="51" t="s">
        <v>154</v>
      </c>
      <c r="C69" s="7">
        <v>8.287232098791149</v>
      </c>
      <c r="D69" s="7">
        <v>7.1995800000000001</v>
      </c>
      <c r="E69" s="7">
        <v>5.9976900000000004</v>
      </c>
      <c r="F69" s="7">
        <v>6.50047</v>
      </c>
      <c r="G69" s="7">
        <v>6.9969400000000004</v>
      </c>
      <c r="H69" s="7">
        <v>6.0189165950128949</v>
      </c>
      <c r="I69" s="7">
        <v>8.40001</v>
      </c>
      <c r="J69" s="7">
        <v>6.7001799999999996</v>
      </c>
      <c r="K69" s="7">
        <v>6.3019699999999998</v>
      </c>
      <c r="L69" s="7">
        <v>5.5011700000000001</v>
      </c>
      <c r="M69" s="7">
        <v>5.3978996634502829</v>
      </c>
      <c r="N69" s="7">
        <v>6.2342587397453633</v>
      </c>
      <c r="O69" s="7">
        <v>5.8517712415140055</v>
      </c>
      <c r="P69" s="7">
        <v>5.3978985906121153</v>
      </c>
      <c r="Q69" s="7">
        <v>7.2608877329914838</v>
      </c>
      <c r="R69" s="7">
        <v>9.2433193363692805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0.16717606700773624</v>
      </c>
      <c r="D71" s="7">
        <v>0.20001000000000069</v>
      </c>
      <c r="E71" s="7">
        <v>0.19829000000000008</v>
      </c>
      <c r="F71" s="7">
        <v>0.20340999999999898</v>
      </c>
      <c r="G71" s="7">
        <v>0.29989000000000043</v>
      </c>
      <c r="H71" s="7">
        <v>0.28661507595300001</v>
      </c>
      <c r="I71" s="7">
        <v>0.3</v>
      </c>
      <c r="J71" s="7">
        <v>0.30310999999999999</v>
      </c>
      <c r="K71" s="7">
        <v>0.40011999999999998</v>
      </c>
      <c r="L71" s="7">
        <v>0.40066000000000002</v>
      </c>
      <c r="M71" s="7">
        <v>0.35827423665602853</v>
      </c>
      <c r="N71" s="7">
        <v>0.33439216524110232</v>
      </c>
      <c r="O71" s="7">
        <v>0.33438985585764575</v>
      </c>
      <c r="P71" s="7">
        <v>0.4777103809060203</v>
      </c>
      <c r="Q71" s="7">
        <v>0.62098308680825931</v>
      </c>
      <c r="R71" s="7">
        <v>0.47764767373736938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131.54700862674665</v>
      </c>
      <c r="D79" s="5">
        <v>131.40037000000001</v>
      </c>
      <c r="E79" s="5">
        <v>134.44782000000001</v>
      </c>
      <c r="F79" s="5">
        <v>133.00515999999999</v>
      </c>
      <c r="G79" s="5">
        <v>128.34210999999999</v>
      </c>
      <c r="H79" s="5">
        <v>125.70560356395019</v>
      </c>
      <c r="I79" s="5">
        <v>136.10187999999999</v>
      </c>
      <c r="J79" s="5">
        <v>126.20245</v>
      </c>
      <c r="K79" s="5">
        <v>106.03297000000001</v>
      </c>
      <c r="L79" s="5">
        <v>158.63426999999999</v>
      </c>
      <c r="M79" s="5">
        <v>141.53844175303288</v>
      </c>
      <c r="N79" s="5">
        <v>140.50030542311066</v>
      </c>
      <c r="O79" s="5">
        <v>135.16419270518577</v>
      </c>
      <c r="P79" s="5">
        <v>143.26023695448654</v>
      </c>
      <c r="Q79" s="5">
        <v>138.43488329716484</v>
      </c>
      <c r="R79" s="5">
        <v>148.32242442054252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1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443</v>
      </c>
      <c r="B1" s="42" t="s">
        <v>442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73.610977425025254</v>
      </c>
      <c r="D2" s="45">
        <v>85.195629999999994</v>
      </c>
      <c r="E2" s="45">
        <v>75.606639999999999</v>
      </c>
      <c r="F2" s="45">
        <v>72.800640000000001</v>
      </c>
      <c r="G2" s="45">
        <v>57.702860000000001</v>
      </c>
      <c r="H2" s="45">
        <v>57.250631406120831</v>
      </c>
      <c r="I2" s="45">
        <v>53.304050000000004</v>
      </c>
      <c r="J2" s="45">
        <v>73.99799999999999</v>
      </c>
      <c r="K2" s="45">
        <v>65.897559999999999</v>
      </c>
      <c r="L2" s="45">
        <v>57.498350000000002</v>
      </c>
      <c r="M2" s="45">
        <v>73.850546209010815</v>
      </c>
      <c r="N2" s="45">
        <v>58.565240747425428</v>
      </c>
      <c r="O2" s="45">
        <v>58.087829334838858</v>
      </c>
      <c r="P2" s="45">
        <v>56.058202669524782</v>
      </c>
      <c r="Q2" s="45">
        <v>59.687920186474031</v>
      </c>
      <c r="R2" s="45">
        <v>57.394605323348216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43.874160924846407</v>
      </c>
      <c r="D21" s="5">
        <v>53.795259999999999</v>
      </c>
      <c r="E21" s="5">
        <v>43.706490000000002</v>
      </c>
      <c r="F21" s="5">
        <v>45.73704</v>
      </c>
      <c r="G21" s="5">
        <v>33.903300000000002</v>
      </c>
      <c r="H21" s="5">
        <v>31.205291547687622</v>
      </c>
      <c r="I21" s="5">
        <v>26.103660000000001</v>
      </c>
      <c r="J21" s="5">
        <v>26.09675</v>
      </c>
      <c r="K21" s="5">
        <v>17.924849999999999</v>
      </c>
      <c r="L21" s="5">
        <v>16.10162</v>
      </c>
      <c r="M21" s="5">
        <v>12.157326007275387</v>
      </c>
      <c r="N21" s="5">
        <v>13.178579222487395</v>
      </c>
      <c r="O21" s="5">
        <v>13.256006102393671</v>
      </c>
      <c r="P21" s="5">
        <v>13.400001498595852</v>
      </c>
      <c r="Q21" s="5">
        <v>9.3630720694681191</v>
      </c>
      <c r="R21" s="5">
        <v>9.5062408823530795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43.874160924846407</v>
      </c>
      <c r="D30" s="4">
        <v>53.795259999999999</v>
      </c>
      <c r="E30" s="4">
        <v>43.706490000000002</v>
      </c>
      <c r="F30" s="4">
        <v>45.73704</v>
      </c>
      <c r="G30" s="4">
        <v>33.903300000000002</v>
      </c>
      <c r="H30" s="4">
        <v>31.205291547687622</v>
      </c>
      <c r="I30" s="4">
        <v>26.103660000000001</v>
      </c>
      <c r="J30" s="4">
        <v>26.09675</v>
      </c>
      <c r="K30" s="4">
        <v>17.924849999999999</v>
      </c>
      <c r="L30" s="4">
        <v>16.10162</v>
      </c>
      <c r="M30" s="4">
        <v>12.157326007275387</v>
      </c>
      <c r="N30" s="4">
        <v>13.178579222487395</v>
      </c>
      <c r="O30" s="4">
        <v>13.256006102393671</v>
      </c>
      <c r="P30" s="4">
        <v>13.400001498595852</v>
      </c>
      <c r="Q30" s="4">
        <v>9.3630720694681191</v>
      </c>
      <c r="R30" s="4">
        <v>9.5062408823530795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3.3194779526279423</v>
      </c>
      <c r="D34" s="7">
        <v>3.3060100000000001</v>
      </c>
      <c r="E34" s="7">
        <v>3.30654</v>
      </c>
      <c r="F34" s="7">
        <v>3.2966000000000002</v>
      </c>
      <c r="G34" s="7">
        <v>3.3111100000000002</v>
      </c>
      <c r="H34" s="7">
        <v>3.3187624614935922</v>
      </c>
      <c r="I34" s="7">
        <v>3.3016399999999999</v>
      </c>
      <c r="J34" s="7">
        <v>3.2991100000000002</v>
      </c>
      <c r="K34" s="7">
        <v>1.1018300000000001</v>
      </c>
      <c r="L34" s="7">
        <v>2.19997</v>
      </c>
      <c r="M34" s="7">
        <v>2.1973667066591354</v>
      </c>
      <c r="N34" s="7">
        <v>2.2002988249112323</v>
      </c>
      <c r="O34" s="7">
        <v>2.2011285926054436</v>
      </c>
      <c r="P34" s="7">
        <v>2.221524527531141</v>
      </c>
      <c r="Q34" s="7">
        <v>2.2212031122161982</v>
      </c>
      <c r="R34" s="7">
        <v>3.3198303817501733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20.491572231016121</v>
      </c>
      <c r="D43" s="7">
        <v>25.644739999999999</v>
      </c>
      <c r="E43" s="7">
        <v>17.447120000000002</v>
      </c>
      <c r="F43" s="7">
        <v>20.47063</v>
      </c>
      <c r="G43" s="7">
        <v>14.34442</v>
      </c>
      <c r="H43" s="7">
        <v>17.380876601260489</v>
      </c>
      <c r="I43" s="7">
        <v>12.303610000000001</v>
      </c>
      <c r="J43" s="7">
        <v>12.297750000000001</v>
      </c>
      <c r="K43" s="7">
        <v>9.2125500000000002</v>
      </c>
      <c r="L43" s="7">
        <v>8.2023600000000005</v>
      </c>
      <c r="M43" s="7">
        <v>6.1383302418228478</v>
      </c>
      <c r="N43" s="7">
        <v>7.1515779424523709</v>
      </c>
      <c r="O43" s="7">
        <v>8.1836447484770982</v>
      </c>
      <c r="P43" s="7">
        <v>9.2676846604322041</v>
      </c>
      <c r="Q43" s="7">
        <v>6.1865075914216936</v>
      </c>
      <c r="R43" s="7">
        <v>6.1864105006029062</v>
      </c>
    </row>
    <row r="44" spans="1:18" ht="11.25" customHeight="1" x14ac:dyDescent="0.25">
      <c r="A44" s="50" t="s">
        <v>205</v>
      </c>
      <c r="B44" s="51" t="s">
        <v>204</v>
      </c>
      <c r="C44" s="7">
        <v>20.063110741202344</v>
      </c>
      <c r="D44" s="7">
        <v>24.84451</v>
      </c>
      <c r="E44" s="7">
        <v>22.952829999999999</v>
      </c>
      <c r="F44" s="7">
        <v>21.969809999999999</v>
      </c>
      <c r="G44" s="7">
        <v>16.247769999999999</v>
      </c>
      <c r="H44" s="7">
        <v>10.505652484933542</v>
      </c>
      <c r="I44" s="7">
        <v>10.49841</v>
      </c>
      <c r="J44" s="7">
        <v>10.499890000000001</v>
      </c>
      <c r="K44" s="7">
        <v>7.6104700000000003</v>
      </c>
      <c r="L44" s="7">
        <v>5.6992900000000004</v>
      </c>
      <c r="M44" s="7">
        <v>3.8216290587934036</v>
      </c>
      <c r="N44" s="7">
        <v>3.8267024551237925</v>
      </c>
      <c r="O44" s="7">
        <v>2.8712327613111284</v>
      </c>
      <c r="P44" s="7">
        <v>1.9107923106325071</v>
      </c>
      <c r="Q44" s="7">
        <v>0.95536136583022579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1.1942648407878218</v>
      </c>
      <c r="D52" s="5">
        <v>1.20028</v>
      </c>
      <c r="E52" s="5">
        <v>1.7999700000000001</v>
      </c>
      <c r="F52" s="5">
        <v>1.09826</v>
      </c>
      <c r="G52" s="5">
        <v>1.19994</v>
      </c>
      <c r="H52" s="5">
        <v>1.1948000382423229</v>
      </c>
      <c r="I52" s="5">
        <v>0.20002</v>
      </c>
      <c r="J52" s="5">
        <v>0.39994000000000002</v>
      </c>
      <c r="K52" s="5">
        <v>0.50078999999999996</v>
      </c>
      <c r="L52" s="5">
        <v>0</v>
      </c>
      <c r="M52" s="5">
        <v>9.5536343043374147E-2</v>
      </c>
      <c r="N52" s="5">
        <v>9.5497951708386195E-2</v>
      </c>
      <c r="O52" s="5">
        <v>4.7768477573561251E-2</v>
      </c>
      <c r="P52" s="5">
        <v>7.1653996273262271E-2</v>
      </c>
      <c r="Q52" s="5">
        <v>0.11942223831197378</v>
      </c>
      <c r="R52" s="5">
        <v>0.33438030597939761</v>
      </c>
    </row>
    <row r="53" spans="1:18" ht="11.25" customHeight="1" x14ac:dyDescent="0.25">
      <c r="A53" s="48" t="s">
        <v>187</v>
      </c>
      <c r="B53" s="49" t="s">
        <v>186</v>
      </c>
      <c r="C53" s="4">
        <v>1.1942648407878218</v>
      </c>
      <c r="D53" s="4">
        <v>1.20028</v>
      </c>
      <c r="E53" s="4">
        <v>1.7999700000000001</v>
      </c>
      <c r="F53" s="4">
        <v>1.09826</v>
      </c>
      <c r="G53" s="4">
        <v>1.19994</v>
      </c>
      <c r="H53" s="4">
        <v>1.1948000382423229</v>
      </c>
      <c r="I53" s="4">
        <v>0.20002</v>
      </c>
      <c r="J53" s="4">
        <v>0.39994000000000002</v>
      </c>
      <c r="K53" s="4">
        <v>0.50078999999999996</v>
      </c>
      <c r="L53" s="4">
        <v>0</v>
      </c>
      <c r="M53" s="4">
        <v>9.5536343043374147E-2</v>
      </c>
      <c r="N53" s="4">
        <v>9.5497951708386195E-2</v>
      </c>
      <c r="O53" s="4">
        <v>4.7768477573561251E-2</v>
      </c>
      <c r="P53" s="4">
        <v>7.1653996273262271E-2</v>
      </c>
      <c r="Q53" s="4">
        <v>0.11942223831197378</v>
      </c>
      <c r="R53" s="4">
        <v>0.33438030597939761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13.400650000000001</v>
      </c>
      <c r="K60" s="5">
        <v>15.723660000000001</v>
      </c>
      <c r="L60" s="5">
        <v>14.69725</v>
      </c>
      <c r="M60" s="5">
        <v>27.20427243034792</v>
      </c>
      <c r="N60" s="5">
        <v>19.672946483986532</v>
      </c>
      <c r="O60" s="5">
        <v>20.302115139281625</v>
      </c>
      <c r="P60" s="5">
        <v>19.036265041836135</v>
      </c>
      <c r="Q60" s="5">
        <v>26.034255642275195</v>
      </c>
      <c r="R60" s="5">
        <v>23.406806481350053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7.1654239251440544E-2</v>
      </c>
      <c r="P61" s="5">
        <v>7.1653768988250002E-2</v>
      </c>
      <c r="Q61" s="5">
        <v>9.5538358650999994E-2</v>
      </c>
      <c r="R61" s="5">
        <v>7.1653689751537131E-2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7.1654239251440544E-2</v>
      </c>
      <c r="P68" s="4">
        <v>7.1653768988250002E-2</v>
      </c>
      <c r="Q68" s="4">
        <v>9.5538358650999994E-2</v>
      </c>
      <c r="R68" s="4">
        <v>7.1653689751537131E-2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7.1654239251440544E-2</v>
      </c>
      <c r="P73" s="7">
        <v>7.1653768988250002E-2</v>
      </c>
      <c r="Q73" s="7">
        <v>9.5538358650999994E-2</v>
      </c>
      <c r="R73" s="7">
        <v>7.1653689751537131E-2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7.1654239251440544E-2</v>
      </c>
      <c r="P77" s="6">
        <v>7.1653768988250002E-2</v>
      </c>
      <c r="Q77" s="6">
        <v>9.5538358650999994E-2</v>
      </c>
      <c r="R77" s="6">
        <v>7.1653689751537131E-2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28.54255165939102</v>
      </c>
      <c r="D79" s="5">
        <v>30.200089999999999</v>
      </c>
      <c r="E79" s="5">
        <v>30.100180000000002</v>
      </c>
      <c r="F79" s="5">
        <v>25.965340000000001</v>
      </c>
      <c r="G79" s="5">
        <v>22.599620000000002</v>
      </c>
      <c r="H79" s="5">
        <v>24.850539820190892</v>
      </c>
      <c r="I79" s="5">
        <v>27.00037</v>
      </c>
      <c r="J79" s="5">
        <v>34.100659999999998</v>
      </c>
      <c r="K79" s="5">
        <v>31.748259999999998</v>
      </c>
      <c r="L79" s="5">
        <v>26.699480000000001</v>
      </c>
      <c r="M79" s="5">
        <v>34.393411428344145</v>
      </c>
      <c r="N79" s="5">
        <v>25.61821708924311</v>
      </c>
      <c r="O79" s="5">
        <v>24.41028537633856</v>
      </c>
      <c r="P79" s="5">
        <v>23.478628363831284</v>
      </c>
      <c r="Q79" s="5">
        <v>24.075631877767748</v>
      </c>
      <c r="R79" s="5">
        <v>24.075523963914154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2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445</v>
      </c>
      <c r="B1" s="42" t="s">
        <v>444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256.68200745678507</v>
      </c>
      <c r="D2" s="45">
        <v>248.19820999999999</v>
      </c>
      <c r="E2" s="45">
        <v>250.29987</v>
      </c>
      <c r="F2" s="45">
        <v>255.91539999999998</v>
      </c>
      <c r="G2" s="45">
        <v>252.91118999999998</v>
      </c>
      <c r="H2" s="45">
        <v>252.41280212043546</v>
      </c>
      <c r="I2" s="45">
        <v>256.62581</v>
      </c>
      <c r="J2" s="45">
        <v>324.59522000000004</v>
      </c>
      <c r="K2" s="45">
        <v>349.89756</v>
      </c>
      <c r="L2" s="45">
        <v>350.59481</v>
      </c>
      <c r="M2" s="45">
        <v>365.7171286944502</v>
      </c>
      <c r="N2" s="45">
        <v>340.45412915804673</v>
      </c>
      <c r="O2" s="45">
        <v>323.06561297239273</v>
      </c>
      <c r="P2" s="45">
        <v>314.80293746484597</v>
      </c>
      <c r="Q2" s="45">
        <v>329.65598145143622</v>
      </c>
      <c r="R2" s="45">
        <v>310.90455856514836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0.23881649188142154</v>
      </c>
      <c r="I3" s="5">
        <v>0.20007</v>
      </c>
      <c r="J3" s="5">
        <v>0.20011000000000001</v>
      </c>
      <c r="K3" s="5">
        <v>0.20011000000000001</v>
      </c>
      <c r="L3" s="5">
        <v>0.20022999999999999</v>
      </c>
      <c r="M3" s="5">
        <v>0.23885736987002765</v>
      </c>
      <c r="N3" s="5">
        <v>0.47758130400445986</v>
      </c>
      <c r="O3" s="5">
        <v>0.23882606485576419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0.23881649188142154</v>
      </c>
      <c r="I15" s="4">
        <v>0.20007</v>
      </c>
      <c r="J15" s="4">
        <v>0.20011000000000001</v>
      </c>
      <c r="K15" s="4">
        <v>0.20011000000000001</v>
      </c>
      <c r="L15" s="4">
        <v>0.20022999999999999</v>
      </c>
      <c r="M15" s="4">
        <v>0.23885736987002765</v>
      </c>
      <c r="N15" s="4">
        <v>0.47758130400445986</v>
      </c>
      <c r="O15" s="4">
        <v>0.23882606485576419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0.23881649188142154</v>
      </c>
      <c r="I17" s="7">
        <v>0.20007</v>
      </c>
      <c r="J17" s="7">
        <v>0.20011000000000001</v>
      </c>
      <c r="K17" s="7">
        <v>0.20011000000000001</v>
      </c>
      <c r="L17" s="7">
        <v>0.20022999999999999</v>
      </c>
      <c r="M17" s="7">
        <v>0.23885736987002765</v>
      </c>
      <c r="N17" s="7">
        <v>0.47758130400445986</v>
      </c>
      <c r="O17" s="7">
        <v>0.23882606485576419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78.882092096102312</v>
      </c>
      <c r="D21" s="5">
        <v>64.495409999999993</v>
      </c>
      <c r="E21" s="5">
        <v>61.174549999999996</v>
      </c>
      <c r="F21" s="5">
        <v>58.387719999999995</v>
      </c>
      <c r="G21" s="5">
        <v>52.014939999999996</v>
      </c>
      <c r="H21" s="5">
        <v>60.306940092167508</v>
      </c>
      <c r="I21" s="5">
        <v>60.322099999999999</v>
      </c>
      <c r="J21" s="5">
        <v>51.005679999999998</v>
      </c>
      <c r="K21" s="5">
        <v>45.81026</v>
      </c>
      <c r="L21" s="5">
        <v>44.118380000000002</v>
      </c>
      <c r="M21" s="5">
        <v>44.496962289966739</v>
      </c>
      <c r="N21" s="5">
        <v>48.57696306194179</v>
      </c>
      <c r="O21" s="5">
        <v>38.263107986308064</v>
      </c>
      <c r="P21" s="5">
        <v>36.447458755057049</v>
      </c>
      <c r="Q21" s="5">
        <v>36.520526720664691</v>
      </c>
      <c r="R21" s="5">
        <v>34.394175464674753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78.882092096102312</v>
      </c>
      <c r="D30" s="4">
        <v>64.495409999999993</v>
      </c>
      <c r="E30" s="4">
        <v>61.174549999999996</v>
      </c>
      <c r="F30" s="4">
        <v>58.387719999999995</v>
      </c>
      <c r="G30" s="4">
        <v>52.014939999999996</v>
      </c>
      <c r="H30" s="4">
        <v>60.306940092167508</v>
      </c>
      <c r="I30" s="4">
        <v>60.322099999999999</v>
      </c>
      <c r="J30" s="4">
        <v>51.005679999999998</v>
      </c>
      <c r="K30" s="4">
        <v>45.81026</v>
      </c>
      <c r="L30" s="4">
        <v>44.118380000000002</v>
      </c>
      <c r="M30" s="4">
        <v>44.496962289966739</v>
      </c>
      <c r="N30" s="4">
        <v>48.57696306194179</v>
      </c>
      <c r="O30" s="4">
        <v>38.263107986308064</v>
      </c>
      <c r="P30" s="4">
        <v>36.447458755057049</v>
      </c>
      <c r="Q30" s="4">
        <v>36.520526720664691</v>
      </c>
      <c r="R30" s="4">
        <v>34.394175464674753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49.648882471320135</v>
      </c>
      <c r="D34" s="7">
        <v>34.198599999999999</v>
      </c>
      <c r="E34" s="7">
        <v>32.029559999999996</v>
      </c>
      <c r="F34" s="7">
        <v>34.256929999999997</v>
      </c>
      <c r="G34" s="7">
        <v>30.853269999999998</v>
      </c>
      <c r="H34" s="7">
        <v>33.103642977982886</v>
      </c>
      <c r="I34" s="7">
        <v>32.015929999999997</v>
      </c>
      <c r="J34" s="7">
        <v>17.666039999999999</v>
      </c>
      <c r="K34" s="7">
        <v>14.30612</v>
      </c>
      <c r="L34" s="7">
        <v>18.762530000000002</v>
      </c>
      <c r="M34" s="7">
        <v>11.034602374744788</v>
      </c>
      <c r="N34" s="7">
        <v>11.033033867976647</v>
      </c>
      <c r="O34" s="7">
        <v>9.9287983306111016</v>
      </c>
      <c r="P34" s="7">
        <v>9.9602736219230827</v>
      </c>
      <c r="Q34" s="7">
        <v>11.058247752216174</v>
      </c>
      <c r="R34" s="7">
        <v>9.9594911452505297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22.545506044381415</v>
      </c>
      <c r="D43" s="7">
        <v>24.597190000000001</v>
      </c>
      <c r="E43" s="7">
        <v>21.535489999999999</v>
      </c>
      <c r="F43" s="7">
        <v>18.42324</v>
      </c>
      <c r="G43" s="7">
        <v>16.370930000000001</v>
      </c>
      <c r="H43" s="7">
        <v>21.470945965317398</v>
      </c>
      <c r="I43" s="7">
        <v>23.506900000000002</v>
      </c>
      <c r="J43" s="7">
        <v>28.547609999999999</v>
      </c>
      <c r="K43" s="7">
        <v>28.603719999999999</v>
      </c>
      <c r="L43" s="7">
        <v>22.461950000000002</v>
      </c>
      <c r="M43" s="7">
        <v>29.640730856428547</v>
      </c>
      <c r="N43" s="7">
        <v>33.722869422006042</v>
      </c>
      <c r="O43" s="7">
        <v>24.515281076736393</v>
      </c>
      <c r="P43" s="7">
        <v>22.665890443180789</v>
      </c>
      <c r="Q43" s="7">
        <v>21.640833505127606</v>
      </c>
      <c r="R43" s="7">
        <v>20.613406417066845</v>
      </c>
    </row>
    <row r="44" spans="1:18" ht="11.25" customHeight="1" x14ac:dyDescent="0.25">
      <c r="A44" s="50" t="s">
        <v>205</v>
      </c>
      <c r="B44" s="51" t="s">
        <v>204</v>
      </c>
      <c r="C44" s="7">
        <v>6.687703580400771</v>
      </c>
      <c r="D44" s="7">
        <v>5.6996200000000004</v>
      </c>
      <c r="E44" s="7">
        <v>7.6094999999999997</v>
      </c>
      <c r="F44" s="7">
        <v>5.7075500000000003</v>
      </c>
      <c r="G44" s="7">
        <v>4.7907400000000004</v>
      </c>
      <c r="H44" s="7">
        <v>5.7323511488672239</v>
      </c>
      <c r="I44" s="7">
        <v>4.7992699999999999</v>
      </c>
      <c r="J44" s="7">
        <v>4.7920299999999996</v>
      </c>
      <c r="K44" s="7">
        <v>2.90042</v>
      </c>
      <c r="L44" s="7">
        <v>2.8938999999999999</v>
      </c>
      <c r="M44" s="7">
        <v>3.8216290587934036</v>
      </c>
      <c r="N44" s="7">
        <v>3.8210597719590988</v>
      </c>
      <c r="O44" s="7">
        <v>3.8190285789605718</v>
      </c>
      <c r="P44" s="7">
        <v>3.8212946899531799</v>
      </c>
      <c r="Q44" s="7">
        <v>3.8214454633209129</v>
      </c>
      <c r="R44" s="7">
        <v>3.8212779023573789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9.8168569912758894</v>
      </c>
      <c r="D52" s="5">
        <v>9.8023199999999999</v>
      </c>
      <c r="E52" s="5">
        <v>10.295719999999999</v>
      </c>
      <c r="F52" s="5">
        <v>11.19326</v>
      </c>
      <c r="G52" s="5">
        <v>10.899419999999999</v>
      </c>
      <c r="H52" s="5">
        <v>11.44140915385989</v>
      </c>
      <c r="I52" s="5">
        <v>11.601100000000001</v>
      </c>
      <c r="J52" s="5">
        <v>11.90183</v>
      </c>
      <c r="K52" s="5">
        <v>11.60408</v>
      </c>
      <c r="L52" s="5">
        <v>15.41314</v>
      </c>
      <c r="M52" s="5">
        <v>12.801869967811935</v>
      </c>
      <c r="N52" s="5">
        <v>7.1647647508916403</v>
      </c>
      <c r="O52" s="5">
        <v>5.9710596966950567</v>
      </c>
      <c r="P52" s="5">
        <v>6.782730357594752</v>
      </c>
      <c r="Q52" s="5">
        <v>8.3595566818380238</v>
      </c>
      <c r="R52" s="5">
        <v>8.3356233419150936</v>
      </c>
    </row>
    <row r="53" spans="1:18" ht="11.25" customHeight="1" x14ac:dyDescent="0.25">
      <c r="A53" s="48" t="s">
        <v>187</v>
      </c>
      <c r="B53" s="49" t="s">
        <v>186</v>
      </c>
      <c r="C53" s="4">
        <v>9.8168569912758894</v>
      </c>
      <c r="D53" s="4">
        <v>9.8023199999999999</v>
      </c>
      <c r="E53" s="4">
        <v>10.295719999999999</v>
      </c>
      <c r="F53" s="4">
        <v>11.19326</v>
      </c>
      <c r="G53" s="4">
        <v>10.899419999999999</v>
      </c>
      <c r="H53" s="4">
        <v>11.44140915385989</v>
      </c>
      <c r="I53" s="4">
        <v>11.601100000000001</v>
      </c>
      <c r="J53" s="4">
        <v>11.90183</v>
      </c>
      <c r="K53" s="4">
        <v>11.60408</v>
      </c>
      <c r="L53" s="4">
        <v>15.41314</v>
      </c>
      <c r="M53" s="4">
        <v>12.801869967811935</v>
      </c>
      <c r="N53" s="4">
        <v>7.1647647508916403</v>
      </c>
      <c r="O53" s="4">
        <v>5.9710596966950567</v>
      </c>
      <c r="P53" s="4">
        <v>6.782730357594752</v>
      </c>
      <c r="Q53" s="4">
        <v>8.3595566818380238</v>
      </c>
      <c r="R53" s="4">
        <v>8.3356233419150936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67.724149999999995</v>
      </c>
      <c r="K60" s="5">
        <v>74.720399999999998</v>
      </c>
      <c r="L60" s="5">
        <v>84.708309999999997</v>
      </c>
      <c r="M60" s="5">
        <v>97.782520921724583</v>
      </c>
      <c r="N60" s="5">
        <v>80.079687086445404</v>
      </c>
      <c r="O60" s="5">
        <v>94.0107355155439</v>
      </c>
      <c r="P60" s="5">
        <v>82.32500297685047</v>
      </c>
      <c r="Q60" s="5">
        <v>99.52728739574367</v>
      </c>
      <c r="R60" s="5">
        <v>85.243767685651378</v>
      </c>
    </row>
    <row r="61" spans="1:18" ht="11.25" customHeight="1" x14ac:dyDescent="0.25">
      <c r="A61" s="46" t="s">
        <v>171</v>
      </c>
      <c r="B61" s="47" t="s">
        <v>170</v>
      </c>
      <c r="C61" s="5">
        <v>0.57323026842652547</v>
      </c>
      <c r="D61" s="5">
        <v>0.19999</v>
      </c>
      <c r="E61" s="5">
        <v>0.29987999999999998</v>
      </c>
      <c r="F61" s="5">
        <v>0.19993</v>
      </c>
      <c r="G61" s="5">
        <v>0.1</v>
      </c>
      <c r="H61" s="5">
        <v>0.11942294831374989</v>
      </c>
      <c r="I61" s="5">
        <v>0.1</v>
      </c>
      <c r="J61" s="5">
        <v>0.10002999999999999</v>
      </c>
      <c r="K61" s="5">
        <v>0</v>
      </c>
      <c r="L61" s="5">
        <v>0</v>
      </c>
      <c r="M61" s="5">
        <v>7.1653535355535938E-2</v>
      </c>
      <c r="N61" s="5">
        <v>0.11941472047875175</v>
      </c>
      <c r="O61" s="5">
        <v>0.14330868346565157</v>
      </c>
      <c r="P61" s="5">
        <v>0.42988850995526967</v>
      </c>
      <c r="Q61" s="5">
        <v>0.54934347979869691</v>
      </c>
      <c r="R61" s="5">
        <v>0.47769092177618844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0.57323026842652547</v>
      </c>
      <c r="D68" s="4">
        <v>0.19999</v>
      </c>
      <c r="E68" s="4">
        <v>0.29987999999999998</v>
      </c>
      <c r="F68" s="4">
        <v>0.19993</v>
      </c>
      <c r="G68" s="4">
        <v>0.1</v>
      </c>
      <c r="H68" s="4">
        <v>0.11942294831374989</v>
      </c>
      <c r="I68" s="4">
        <v>0.1</v>
      </c>
      <c r="J68" s="4">
        <v>0.10002999999999999</v>
      </c>
      <c r="K68" s="4">
        <v>0</v>
      </c>
      <c r="L68" s="4">
        <v>0</v>
      </c>
      <c r="M68" s="4">
        <v>7.1653535355535938E-2</v>
      </c>
      <c r="N68" s="4">
        <v>0.11941472047875175</v>
      </c>
      <c r="O68" s="4">
        <v>0.14330868346565157</v>
      </c>
      <c r="P68" s="4">
        <v>0.42988850995526967</v>
      </c>
      <c r="Q68" s="4">
        <v>0.54934347979869691</v>
      </c>
      <c r="R68" s="4">
        <v>0.47769092177618844</v>
      </c>
    </row>
    <row r="69" spans="1:18" ht="11.25" customHeight="1" x14ac:dyDescent="0.25">
      <c r="A69" s="50" t="s">
        <v>155</v>
      </c>
      <c r="B69" s="51" t="s">
        <v>154</v>
      </c>
      <c r="C69" s="7">
        <v>0.57323026842652547</v>
      </c>
      <c r="D69" s="7">
        <v>0.19999</v>
      </c>
      <c r="E69" s="7">
        <v>0.29987999999999998</v>
      </c>
      <c r="F69" s="7">
        <v>0.19993</v>
      </c>
      <c r="G69" s="7">
        <v>0.1</v>
      </c>
      <c r="H69" s="7">
        <v>0.11942294831374989</v>
      </c>
      <c r="I69" s="7">
        <v>0.1</v>
      </c>
      <c r="J69" s="7">
        <v>0.10002999999999999</v>
      </c>
      <c r="K69" s="7">
        <v>0</v>
      </c>
      <c r="L69" s="7">
        <v>0</v>
      </c>
      <c r="M69" s="7">
        <v>7.1653535355535938E-2</v>
      </c>
      <c r="N69" s="7">
        <v>0.11941472047875175</v>
      </c>
      <c r="O69" s="7">
        <v>0.14330868346565157</v>
      </c>
      <c r="P69" s="7">
        <v>0.42988850995526967</v>
      </c>
      <c r="Q69" s="7">
        <v>0.54934347979869691</v>
      </c>
      <c r="R69" s="7">
        <v>0.47769092177618844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167.40982810098038</v>
      </c>
      <c r="D79" s="5">
        <v>173.70049</v>
      </c>
      <c r="E79" s="5">
        <v>178.52972</v>
      </c>
      <c r="F79" s="5">
        <v>186.13449</v>
      </c>
      <c r="G79" s="5">
        <v>189.89682999999999</v>
      </c>
      <c r="H79" s="5">
        <v>180.30621343421288</v>
      </c>
      <c r="I79" s="5">
        <v>184.40253999999999</v>
      </c>
      <c r="J79" s="5">
        <v>193.66342</v>
      </c>
      <c r="K79" s="5">
        <v>217.56271000000001</v>
      </c>
      <c r="L79" s="5">
        <v>206.15475000000001</v>
      </c>
      <c r="M79" s="5">
        <v>210.32526460972139</v>
      </c>
      <c r="N79" s="5">
        <v>204.03571823428467</v>
      </c>
      <c r="O79" s="5">
        <v>184.43857502552433</v>
      </c>
      <c r="P79" s="5">
        <v>188.81785686538845</v>
      </c>
      <c r="Q79" s="5">
        <v>184.69926717339115</v>
      </c>
      <c r="R79" s="5">
        <v>182.45330115113097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3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447</v>
      </c>
      <c r="B1" s="42" t="s">
        <v>446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52.544706433362258</v>
      </c>
      <c r="D2" s="45">
        <v>50.098770000000002</v>
      </c>
      <c r="E2" s="45">
        <v>46.501799999999996</v>
      </c>
      <c r="F2" s="45">
        <v>44.901209999999999</v>
      </c>
      <c r="G2" s="45">
        <v>41.104460000000003</v>
      </c>
      <c r="H2" s="45">
        <v>36.32838280659206</v>
      </c>
      <c r="I2" s="45">
        <v>34.70279</v>
      </c>
      <c r="J2" s="45">
        <v>41.39781</v>
      </c>
      <c r="K2" s="45">
        <v>43.398949999999999</v>
      </c>
      <c r="L2" s="45">
        <v>35.704270000000001</v>
      </c>
      <c r="M2" s="45">
        <v>28.947846627344902</v>
      </c>
      <c r="N2" s="45">
        <v>31.050023841972965</v>
      </c>
      <c r="O2" s="45">
        <v>37.522933590447565</v>
      </c>
      <c r="P2" s="45">
        <v>32.674626065553987</v>
      </c>
      <c r="Q2" s="45">
        <v>36.686891101279386</v>
      </c>
      <c r="R2" s="45">
        <v>26.201333729146398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26.641559669211432</v>
      </c>
      <c r="D21" s="5">
        <v>25.697949999999999</v>
      </c>
      <c r="E21" s="5">
        <v>20.445729999999998</v>
      </c>
      <c r="F21" s="5">
        <v>20.455770000000001</v>
      </c>
      <c r="G21" s="5">
        <v>17.503249999999998</v>
      </c>
      <c r="H21" s="5">
        <v>14.067556053886399</v>
      </c>
      <c r="I21" s="5">
        <v>13.10216</v>
      </c>
      <c r="J21" s="5">
        <v>13.19805</v>
      </c>
      <c r="K21" s="5">
        <v>12.026250000000001</v>
      </c>
      <c r="L21" s="5">
        <v>5.0010300000000001</v>
      </c>
      <c r="M21" s="5">
        <v>7.1713019764574257</v>
      </c>
      <c r="N21" s="5">
        <v>6.1429499640510326</v>
      </c>
      <c r="O21" s="5">
        <v>6.1383841418654441</v>
      </c>
      <c r="P21" s="5">
        <v>6.1864555796890892</v>
      </c>
      <c r="Q21" s="5">
        <v>6.186321407235444</v>
      </c>
      <c r="R21" s="5">
        <v>4.0365818484765086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26.641559669211432</v>
      </c>
      <c r="D30" s="4">
        <v>25.697949999999999</v>
      </c>
      <c r="E30" s="4">
        <v>20.445729999999998</v>
      </c>
      <c r="F30" s="4">
        <v>20.455770000000001</v>
      </c>
      <c r="G30" s="4">
        <v>17.503249999999998</v>
      </c>
      <c r="H30" s="4">
        <v>14.067556053886399</v>
      </c>
      <c r="I30" s="4">
        <v>13.10216</v>
      </c>
      <c r="J30" s="4">
        <v>13.19805</v>
      </c>
      <c r="K30" s="4">
        <v>12.026250000000001</v>
      </c>
      <c r="L30" s="4">
        <v>5.0010300000000001</v>
      </c>
      <c r="M30" s="4">
        <v>7.1713019764574257</v>
      </c>
      <c r="N30" s="4">
        <v>6.1429499640510326</v>
      </c>
      <c r="O30" s="4">
        <v>6.1383841418654441</v>
      </c>
      <c r="P30" s="4">
        <v>6.1864555796890892</v>
      </c>
      <c r="Q30" s="4">
        <v>6.186321407235444</v>
      </c>
      <c r="R30" s="4">
        <v>4.0365818484765086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7.7171148204626032</v>
      </c>
      <c r="D34" s="7">
        <v>7.6996900000000004</v>
      </c>
      <c r="E34" s="7">
        <v>5.5101300000000002</v>
      </c>
      <c r="F34" s="7">
        <v>5.5165600000000001</v>
      </c>
      <c r="G34" s="7">
        <v>5.5022399999999996</v>
      </c>
      <c r="H34" s="7">
        <v>1.1005464053134209</v>
      </c>
      <c r="I34" s="7">
        <v>2.2010999999999998</v>
      </c>
      <c r="J34" s="7">
        <v>2.1994099999999999</v>
      </c>
      <c r="K34" s="7">
        <v>1.1027</v>
      </c>
      <c r="L34" s="7">
        <v>0</v>
      </c>
      <c r="M34" s="7">
        <v>1.099590606305068</v>
      </c>
      <c r="N34" s="7">
        <v>1.0994499804078375</v>
      </c>
      <c r="O34" s="7">
        <v>1.0985812975706462</v>
      </c>
      <c r="P34" s="7">
        <v>1.0988185835100266</v>
      </c>
      <c r="Q34" s="7">
        <v>1.0986596038918828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11.277879330977528</v>
      </c>
      <c r="D43" s="7">
        <v>11.29871</v>
      </c>
      <c r="E43" s="7">
        <v>8.2210699999999992</v>
      </c>
      <c r="F43" s="7">
        <v>9.2240000000000002</v>
      </c>
      <c r="G43" s="7">
        <v>7.20106</v>
      </c>
      <c r="H43" s="7">
        <v>8.1819262774238926</v>
      </c>
      <c r="I43" s="7">
        <v>6.1017900000000003</v>
      </c>
      <c r="J43" s="7">
        <v>7.1986800000000004</v>
      </c>
      <c r="K43" s="7">
        <v>6.1131399999999996</v>
      </c>
      <c r="L43" s="7">
        <v>4.0207600000000001</v>
      </c>
      <c r="M43" s="7">
        <v>5.1155151646904269</v>
      </c>
      <c r="N43" s="7">
        <v>4.0874325868698946</v>
      </c>
      <c r="O43" s="7">
        <v>4.0844497213119988</v>
      </c>
      <c r="P43" s="7">
        <v>4.1322408408628144</v>
      </c>
      <c r="Q43" s="7">
        <v>4.1323004375133356</v>
      </c>
      <c r="R43" s="7">
        <v>3.0812623728871666</v>
      </c>
    </row>
    <row r="44" spans="1:18" ht="11.25" customHeight="1" x14ac:dyDescent="0.25">
      <c r="A44" s="50" t="s">
        <v>205</v>
      </c>
      <c r="B44" s="51" t="s">
        <v>204</v>
      </c>
      <c r="C44" s="7">
        <v>7.6465655177713012</v>
      </c>
      <c r="D44" s="7">
        <v>6.6995500000000003</v>
      </c>
      <c r="E44" s="7">
        <v>6.7145299999999999</v>
      </c>
      <c r="F44" s="7">
        <v>5.7152099999999999</v>
      </c>
      <c r="G44" s="7">
        <v>4.7999499999999999</v>
      </c>
      <c r="H44" s="7">
        <v>4.7850833711490859</v>
      </c>
      <c r="I44" s="7">
        <v>4.7992699999999999</v>
      </c>
      <c r="J44" s="7">
        <v>3.79996</v>
      </c>
      <c r="K44" s="7">
        <v>4.8104100000000001</v>
      </c>
      <c r="L44" s="7">
        <v>0.98026999999999997</v>
      </c>
      <c r="M44" s="7">
        <v>0.95619620546193163</v>
      </c>
      <c r="N44" s="7">
        <v>0.95606739677330044</v>
      </c>
      <c r="O44" s="7">
        <v>0.95535312298279995</v>
      </c>
      <c r="P44" s="7">
        <v>0.95539615531624855</v>
      </c>
      <c r="Q44" s="7">
        <v>0.95536136583022579</v>
      </c>
      <c r="R44" s="7">
        <v>0.95531947558934227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4.062346980033154</v>
      </c>
      <c r="D52" s="5">
        <v>3.2007599999999998</v>
      </c>
      <c r="E52" s="5">
        <v>4.1087699999999998</v>
      </c>
      <c r="F52" s="5">
        <v>4.2895399999999997</v>
      </c>
      <c r="G52" s="5">
        <v>3.99979</v>
      </c>
      <c r="H52" s="5">
        <v>4.0606253781966037</v>
      </c>
      <c r="I52" s="5">
        <v>4.10039</v>
      </c>
      <c r="J52" s="5">
        <v>5.6991199999999997</v>
      </c>
      <c r="K52" s="5">
        <v>7.8185200000000004</v>
      </c>
      <c r="L52" s="5">
        <v>8.5048300000000001</v>
      </c>
      <c r="M52" s="5">
        <v>4.3026855075025106</v>
      </c>
      <c r="N52" s="5">
        <v>5.4976005971041069</v>
      </c>
      <c r="O52" s="5">
        <v>4.5857738470618008</v>
      </c>
      <c r="P52" s="5">
        <v>4.8963564120061758</v>
      </c>
      <c r="Q52" s="5">
        <v>6.5443386594960531</v>
      </c>
      <c r="R52" s="5">
        <v>5.0395888972609812</v>
      </c>
    </row>
    <row r="53" spans="1:18" ht="11.25" customHeight="1" x14ac:dyDescent="0.25">
      <c r="A53" s="48" t="s">
        <v>187</v>
      </c>
      <c r="B53" s="49" t="s">
        <v>186</v>
      </c>
      <c r="C53" s="4">
        <v>4.062346980033154</v>
      </c>
      <c r="D53" s="4">
        <v>3.2007599999999998</v>
      </c>
      <c r="E53" s="4">
        <v>4.1087699999999998</v>
      </c>
      <c r="F53" s="4">
        <v>4.2895399999999997</v>
      </c>
      <c r="G53" s="4">
        <v>3.99979</v>
      </c>
      <c r="H53" s="4">
        <v>4.0606253781966037</v>
      </c>
      <c r="I53" s="4">
        <v>4.10039</v>
      </c>
      <c r="J53" s="4">
        <v>5.6991199999999997</v>
      </c>
      <c r="K53" s="4">
        <v>7.8185200000000004</v>
      </c>
      <c r="L53" s="4">
        <v>8.5048300000000001</v>
      </c>
      <c r="M53" s="4">
        <v>4.3026855075025106</v>
      </c>
      <c r="N53" s="4">
        <v>5.4976005971041069</v>
      </c>
      <c r="O53" s="4">
        <v>4.5857738470618008</v>
      </c>
      <c r="P53" s="4">
        <v>4.8963564120061758</v>
      </c>
      <c r="Q53" s="4">
        <v>6.5443386594960531</v>
      </c>
      <c r="R53" s="4">
        <v>5.0395888972609812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6.9003399999999999</v>
      </c>
      <c r="K60" s="5">
        <v>9.52182</v>
      </c>
      <c r="L60" s="5">
        <v>6.8987100000000003</v>
      </c>
      <c r="M60" s="5">
        <v>5.9521136496150184</v>
      </c>
      <c r="N60" s="5">
        <v>7.6250758033728934</v>
      </c>
      <c r="O60" s="5">
        <v>9.0045851853048937</v>
      </c>
      <c r="P60" s="5">
        <v>7.6670527960218422</v>
      </c>
      <c r="Q60" s="5">
        <v>6.3294291240393692</v>
      </c>
      <c r="R60" s="5">
        <v>6.7115434910809899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0.20043</v>
      </c>
      <c r="F61" s="5">
        <v>0.19957</v>
      </c>
      <c r="G61" s="5">
        <v>0.2</v>
      </c>
      <c r="H61" s="5">
        <v>9.5538358650999994E-2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0.20043</v>
      </c>
      <c r="F68" s="4">
        <v>0.19957</v>
      </c>
      <c r="G68" s="4">
        <v>0.2</v>
      </c>
      <c r="H68" s="4">
        <v>9.5538358650999994E-2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0.20043</v>
      </c>
      <c r="F72" s="7">
        <v>0.19957</v>
      </c>
      <c r="G72" s="7">
        <v>0.2</v>
      </c>
      <c r="H72" s="7">
        <v>9.5538358650999994E-2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21.840799784117671</v>
      </c>
      <c r="D79" s="5">
        <v>21.200060000000001</v>
      </c>
      <c r="E79" s="5">
        <v>21.446249999999999</v>
      </c>
      <c r="F79" s="5">
        <v>19.656980000000001</v>
      </c>
      <c r="G79" s="5">
        <v>19.199680000000001</v>
      </c>
      <c r="H79" s="5">
        <v>17.961355477881558</v>
      </c>
      <c r="I79" s="5">
        <v>17.500240000000002</v>
      </c>
      <c r="J79" s="5">
        <v>15.600300000000001</v>
      </c>
      <c r="K79" s="5">
        <v>14.032360000000001</v>
      </c>
      <c r="L79" s="5">
        <v>15.2997</v>
      </c>
      <c r="M79" s="5">
        <v>11.52174549376995</v>
      </c>
      <c r="N79" s="5">
        <v>11.784397477444932</v>
      </c>
      <c r="O79" s="5">
        <v>17.794190416215425</v>
      </c>
      <c r="P79" s="5">
        <v>13.924761277836881</v>
      </c>
      <c r="Q79" s="5">
        <v>17.626801910508519</v>
      </c>
      <c r="R79" s="5">
        <v>10.413619492327921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0.30062</v>
      </c>
      <c r="F80" s="5">
        <v>0.29935</v>
      </c>
      <c r="G80" s="5">
        <v>0.20174</v>
      </c>
      <c r="H80" s="5">
        <v>0.1433075379765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0.30062</v>
      </c>
      <c r="F82" s="4">
        <v>0.29935</v>
      </c>
      <c r="G82" s="4">
        <v>0.20174</v>
      </c>
      <c r="H82" s="4">
        <v>0.1433075379765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4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449</v>
      </c>
      <c r="B1" s="42" t="s">
        <v>448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336.31990012501751</v>
      </c>
      <c r="D2" s="45">
        <v>354.38837000000001</v>
      </c>
      <c r="E2" s="45">
        <v>350.41102000000001</v>
      </c>
      <c r="F2" s="45">
        <v>348.21472</v>
      </c>
      <c r="G2" s="45">
        <v>359.09890999999999</v>
      </c>
      <c r="H2" s="45">
        <v>385.28287852729193</v>
      </c>
      <c r="I2" s="45">
        <v>379.10815000000002</v>
      </c>
      <c r="J2" s="45">
        <v>671.22122000000002</v>
      </c>
      <c r="K2" s="45">
        <v>548.80070999999998</v>
      </c>
      <c r="L2" s="45">
        <v>497.26673000000005</v>
      </c>
      <c r="M2" s="45">
        <v>557.12799428630547</v>
      </c>
      <c r="N2" s="45">
        <v>578.03265806000775</v>
      </c>
      <c r="O2" s="45">
        <v>557.66195985028799</v>
      </c>
      <c r="P2" s="45">
        <v>543.25796188751679</v>
      </c>
      <c r="Q2" s="45">
        <v>528.18255301195961</v>
      </c>
      <c r="R2" s="45">
        <v>487.14831047535984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0.29982999999999999</v>
      </c>
      <c r="F3" s="5">
        <v>0.50004000000000004</v>
      </c>
      <c r="G3" s="5">
        <v>0</v>
      </c>
      <c r="H3" s="5">
        <v>0</v>
      </c>
      <c r="I3" s="5">
        <v>7.9047999999999998</v>
      </c>
      <c r="J3" s="5">
        <v>12.20112</v>
      </c>
      <c r="K3" s="5">
        <v>15.404920000000001</v>
      </c>
      <c r="L3" s="5">
        <v>7.3075099999999997</v>
      </c>
      <c r="M3" s="5">
        <v>7.2376885912334528</v>
      </c>
      <c r="N3" s="5">
        <v>9.3369837076252296</v>
      </c>
      <c r="O3" s="5">
        <v>4.131513968348278</v>
      </c>
      <c r="P3" s="5">
        <v>3.4628721744586466</v>
      </c>
      <c r="Q3" s="5">
        <v>6.2090088958376031</v>
      </c>
      <c r="R3" s="5">
        <v>5.0394831177885768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0.29982999999999999</v>
      </c>
      <c r="F15" s="4">
        <v>0.50004000000000004</v>
      </c>
      <c r="G15" s="4">
        <v>0</v>
      </c>
      <c r="H15" s="4">
        <v>0</v>
      </c>
      <c r="I15" s="4">
        <v>7.9047999999999998</v>
      </c>
      <c r="J15" s="4">
        <v>12.20112</v>
      </c>
      <c r="K15" s="4">
        <v>15.404920000000001</v>
      </c>
      <c r="L15" s="4">
        <v>7.3075099999999997</v>
      </c>
      <c r="M15" s="4">
        <v>7.2376885912334528</v>
      </c>
      <c r="N15" s="4">
        <v>9.3369837076252296</v>
      </c>
      <c r="O15" s="4">
        <v>4.131513968348278</v>
      </c>
      <c r="P15" s="4">
        <v>3.4628721744586466</v>
      </c>
      <c r="Q15" s="4">
        <v>6.2090088958376031</v>
      </c>
      <c r="R15" s="4">
        <v>5.0394831177885768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0.29982999999999999</v>
      </c>
      <c r="F17" s="7">
        <v>0.50004000000000004</v>
      </c>
      <c r="G17" s="7">
        <v>0</v>
      </c>
      <c r="H17" s="7">
        <v>0</v>
      </c>
      <c r="I17" s="7">
        <v>7.9047999999999998</v>
      </c>
      <c r="J17" s="7">
        <v>12.20112</v>
      </c>
      <c r="K17" s="7">
        <v>15.404920000000001</v>
      </c>
      <c r="L17" s="7">
        <v>7.3075099999999997</v>
      </c>
      <c r="M17" s="7">
        <v>7.2376885912334528</v>
      </c>
      <c r="N17" s="7">
        <v>9.3369837076252296</v>
      </c>
      <c r="O17" s="7">
        <v>4.131513968348278</v>
      </c>
      <c r="P17" s="7">
        <v>3.4628721744586466</v>
      </c>
      <c r="Q17" s="7">
        <v>6.2090088958376031</v>
      </c>
      <c r="R17" s="7">
        <v>5.0394831177885768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50.18012591084495</v>
      </c>
      <c r="D21" s="5">
        <v>51.30988</v>
      </c>
      <c r="E21" s="5">
        <v>39.697810000000004</v>
      </c>
      <c r="F21" s="5">
        <v>33.689250000000001</v>
      </c>
      <c r="G21" s="5">
        <v>34.502229999999997</v>
      </c>
      <c r="H21" s="5">
        <v>34.65568461819646</v>
      </c>
      <c r="I21" s="5">
        <v>28.810769999999998</v>
      </c>
      <c r="J21" s="5">
        <v>24.993270000000003</v>
      </c>
      <c r="K21" s="5">
        <v>21.09714</v>
      </c>
      <c r="L21" s="5">
        <v>26.808780000000002</v>
      </c>
      <c r="M21" s="5">
        <v>23.431877690665814</v>
      </c>
      <c r="N21" s="5">
        <v>20.515379426654967</v>
      </c>
      <c r="O21" s="5">
        <v>18.390168643003626</v>
      </c>
      <c r="P21" s="5">
        <v>17.436701050010196</v>
      </c>
      <c r="Q21" s="5">
        <v>13.399557981974649</v>
      </c>
      <c r="R21" s="5">
        <v>11.273550405808109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50.18012591084495</v>
      </c>
      <c r="D30" s="4">
        <v>51.30988</v>
      </c>
      <c r="E30" s="4">
        <v>39.697810000000004</v>
      </c>
      <c r="F30" s="4">
        <v>33.689250000000001</v>
      </c>
      <c r="G30" s="4">
        <v>34.502229999999997</v>
      </c>
      <c r="H30" s="4">
        <v>34.65568461819646</v>
      </c>
      <c r="I30" s="4">
        <v>28.810769999999998</v>
      </c>
      <c r="J30" s="4">
        <v>24.993270000000003</v>
      </c>
      <c r="K30" s="4">
        <v>21.09714</v>
      </c>
      <c r="L30" s="4">
        <v>26.808780000000002</v>
      </c>
      <c r="M30" s="4">
        <v>23.431877690665814</v>
      </c>
      <c r="N30" s="4">
        <v>20.515379426654967</v>
      </c>
      <c r="O30" s="4">
        <v>18.390168643003626</v>
      </c>
      <c r="P30" s="4">
        <v>17.436701050010196</v>
      </c>
      <c r="Q30" s="4">
        <v>13.399557981974649</v>
      </c>
      <c r="R30" s="4">
        <v>11.273550405808109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1.0986779054741793</v>
      </c>
      <c r="I34" s="7">
        <v>1.10084</v>
      </c>
      <c r="J34" s="7">
        <v>1.09954</v>
      </c>
      <c r="K34" s="7">
        <v>1.10016</v>
      </c>
      <c r="L34" s="7">
        <v>7.7014199999999997</v>
      </c>
      <c r="M34" s="7">
        <v>4.4188072710346225</v>
      </c>
      <c r="N34" s="7">
        <v>5.5166759969492709</v>
      </c>
      <c r="O34" s="7">
        <v>4.4180181677091612</v>
      </c>
      <c r="P34" s="7">
        <v>3.3158009180028043</v>
      </c>
      <c r="Q34" s="7">
        <v>3.3198627161080805</v>
      </c>
      <c r="R34" s="7">
        <v>2.2211814784371664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21.51853913769882</v>
      </c>
      <c r="D43" s="7">
        <v>24.556270000000001</v>
      </c>
      <c r="E43" s="7">
        <v>21.502749999999999</v>
      </c>
      <c r="F43" s="7">
        <v>17.445709999999998</v>
      </c>
      <c r="G43" s="7">
        <v>16.35501</v>
      </c>
      <c r="H43" s="7">
        <v>16.359953266120613</v>
      </c>
      <c r="I43" s="7">
        <v>15.308529999999999</v>
      </c>
      <c r="J43" s="7">
        <v>14.295260000000001</v>
      </c>
      <c r="K43" s="7">
        <v>13.297929999999999</v>
      </c>
      <c r="L43" s="7">
        <v>14.306990000000001</v>
      </c>
      <c r="M43" s="7">
        <v>13.280381067514487</v>
      </c>
      <c r="N43" s="7">
        <v>10.22224099445963</v>
      </c>
      <c r="O43" s="7">
        <v>9.1955894415451631</v>
      </c>
      <c r="P43" s="7">
        <v>10.304543396681192</v>
      </c>
      <c r="Q43" s="7">
        <v>7.2136111683758823</v>
      </c>
      <c r="R43" s="7">
        <v>6.1864105006029062</v>
      </c>
    </row>
    <row r="44" spans="1:18" ht="11.25" customHeight="1" x14ac:dyDescent="0.25">
      <c r="A44" s="50" t="s">
        <v>205</v>
      </c>
      <c r="B44" s="51" t="s">
        <v>204</v>
      </c>
      <c r="C44" s="7">
        <v>28.661586773146134</v>
      </c>
      <c r="D44" s="7">
        <v>26.753609999999998</v>
      </c>
      <c r="E44" s="7">
        <v>18.195060000000002</v>
      </c>
      <c r="F44" s="7">
        <v>16.243539999999999</v>
      </c>
      <c r="G44" s="7">
        <v>18.147220000000001</v>
      </c>
      <c r="H44" s="7">
        <v>17.197053446601672</v>
      </c>
      <c r="I44" s="7">
        <v>12.401400000000001</v>
      </c>
      <c r="J44" s="7">
        <v>9.5984700000000007</v>
      </c>
      <c r="K44" s="7">
        <v>6.6990499999999997</v>
      </c>
      <c r="L44" s="7">
        <v>4.80037</v>
      </c>
      <c r="M44" s="7">
        <v>5.7326893521167026</v>
      </c>
      <c r="N44" s="7">
        <v>4.7764624352460636</v>
      </c>
      <c r="O44" s="7">
        <v>4.776561033749303</v>
      </c>
      <c r="P44" s="7">
        <v>3.8163567353261993</v>
      </c>
      <c r="Q44" s="7">
        <v>2.8660840974906874</v>
      </c>
      <c r="R44" s="7">
        <v>2.8659584267680365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7.953803839646886</v>
      </c>
      <c r="D52" s="5">
        <v>8.50441</v>
      </c>
      <c r="E52" s="5">
        <v>8.9972799999999999</v>
      </c>
      <c r="F52" s="5">
        <v>8.8955599999999997</v>
      </c>
      <c r="G52" s="5">
        <v>7.7995900000000002</v>
      </c>
      <c r="H52" s="5">
        <v>4.9205225171088314</v>
      </c>
      <c r="I52" s="5">
        <v>2.60094</v>
      </c>
      <c r="J52" s="5">
        <v>3.8988200000000002</v>
      </c>
      <c r="K52" s="5">
        <v>3.40022</v>
      </c>
      <c r="L52" s="5">
        <v>1.7013100000000001</v>
      </c>
      <c r="M52" s="5">
        <v>1.5047619130039778</v>
      </c>
      <c r="N52" s="5">
        <v>0.31048209137157784</v>
      </c>
      <c r="O52" s="5">
        <v>0.50154753313069433</v>
      </c>
      <c r="P52" s="5">
        <v>0.42992397763956364</v>
      </c>
      <c r="Q52" s="5">
        <v>0.23884447662394756</v>
      </c>
      <c r="R52" s="5">
        <v>0.11942153784978844</v>
      </c>
    </row>
    <row r="53" spans="1:18" ht="11.25" customHeight="1" x14ac:dyDescent="0.25">
      <c r="A53" s="48" t="s">
        <v>187</v>
      </c>
      <c r="B53" s="49" t="s">
        <v>186</v>
      </c>
      <c r="C53" s="4">
        <v>7.953803839646886</v>
      </c>
      <c r="D53" s="4">
        <v>8.50441</v>
      </c>
      <c r="E53" s="4">
        <v>8.9972799999999999</v>
      </c>
      <c r="F53" s="4">
        <v>8.8955599999999997</v>
      </c>
      <c r="G53" s="4">
        <v>7.7995900000000002</v>
      </c>
      <c r="H53" s="4">
        <v>4.9205225171088314</v>
      </c>
      <c r="I53" s="4">
        <v>2.60094</v>
      </c>
      <c r="J53" s="4">
        <v>3.8988200000000002</v>
      </c>
      <c r="K53" s="4">
        <v>3.40022</v>
      </c>
      <c r="L53" s="4">
        <v>1.7013100000000001</v>
      </c>
      <c r="M53" s="4">
        <v>1.5047619130039778</v>
      </c>
      <c r="N53" s="4">
        <v>0.31048209137157784</v>
      </c>
      <c r="O53" s="4">
        <v>0.50154753313069433</v>
      </c>
      <c r="P53" s="4">
        <v>0.42992397763956364</v>
      </c>
      <c r="Q53" s="4">
        <v>0.23884447662394756</v>
      </c>
      <c r="R53" s="4">
        <v>0.11942153784978844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275.97230999999999</v>
      </c>
      <c r="K60" s="5">
        <v>234.79697999999999</v>
      </c>
      <c r="L60" s="5">
        <v>191.70266000000001</v>
      </c>
      <c r="M60" s="5">
        <v>224.76135081971969</v>
      </c>
      <c r="N60" s="5">
        <v>231.67174535329113</v>
      </c>
      <c r="O60" s="5">
        <v>239.12478973180458</v>
      </c>
      <c r="P60" s="5">
        <v>203.97704323372756</v>
      </c>
      <c r="Q60" s="5">
        <v>179.44528682606747</v>
      </c>
      <c r="R60" s="5">
        <v>161.22035076440113</v>
      </c>
    </row>
    <row r="61" spans="1:18" ht="11.25" customHeight="1" x14ac:dyDescent="0.25">
      <c r="A61" s="46" t="s">
        <v>171</v>
      </c>
      <c r="B61" s="47" t="s">
        <v>170</v>
      </c>
      <c r="C61" s="5">
        <v>148.34721654988158</v>
      </c>
      <c r="D61" s="5">
        <v>160.33582000000001</v>
      </c>
      <c r="E61" s="5">
        <v>166.95367999999999</v>
      </c>
      <c r="F61" s="5">
        <v>164.96467999999999</v>
      </c>
      <c r="G61" s="5">
        <v>174.79946000000001</v>
      </c>
      <c r="H61" s="5">
        <v>205.98070125155181</v>
      </c>
      <c r="I61" s="5">
        <v>193.75112000000001</v>
      </c>
      <c r="J61" s="5">
        <v>196.07617999999999</v>
      </c>
      <c r="K61" s="5">
        <v>138.10048</v>
      </c>
      <c r="L61" s="5">
        <v>137.22423000000001</v>
      </c>
      <c r="M61" s="5">
        <v>167.1270938024339</v>
      </c>
      <c r="N61" s="5">
        <v>170.19476687183155</v>
      </c>
      <c r="O61" s="5">
        <v>167.21018717456388</v>
      </c>
      <c r="P61" s="5">
        <v>189.95348447406306</v>
      </c>
      <c r="Q61" s="5">
        <v>202.37336105801549</v>
      </c>
      <c r="R61" s="5">
        <v>200.70184078426652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148.34721654988158</v>
      </c>
      <c r="D68" s="4">
        <v>160.33582000000001</v>
      </c>
      <c r="E68" s="4">
        <v>166.95367999999999</v>
      </c>
      <c r="F68" s="4">
        <v>164.96467999999999</v>
      </c>
      <c r="G68" s="4">
        <v>174.79946000000001</v>
      </c>
      <c r="H68" s="4">
        <v>205.98070125155181</v>
      </c>
      <c r="I68" s="4">
        <v>193.75112000000001</v>
      </c>
      <c r="J68" s="4">
        <v>196.07617999999999</v>
      </c>
      <c r="K68" s="4">
        <v>138.10048</v>
      </c>
      <c r="L68" s="4">
        <v>137.22423000000001</v>
      </c>
      <c r="M68" s="4">
        <v>167.1270938024339</v>
      </c>
      <c r="N68" s="4">
        <v>170.19476687183155</v>
      </c>
      <c r="O68" s="4">
        <v>167.21018717456388</v>
      </c>
      <c r="P68" s="4">
        <v>189.95348447406306</v>
      </c>
      <c r="Q68" s="4">
        <v>202.37336105801549</v>
      </c>
      <c r="R68" s="4">
        <v>200.70184078426652</v>
      </c>
    </row>
    <row r="69" spans="1:18" ht="11.25" customHeight="1" x14ac:dyDescent="0.25">
      <c r="A69" s="50" t="s">
        <v>155</v>
      </c>
      <c r="B69" s="51" t="s">
        <v>154</v>
      </c>
      <c r="C69" s="7">
        <v>148.34721654988158</v>
      </c>
      <c r="D69" s="7">
        <v>160.33582000000001</v>
      </c>
      <c r="E69" s="7">
        <v>166.95367999999999</v>
      </c>
      <c r="F69" s="7">
        <v>164.96467999999999</v>
      </c>
      <c r="G69" s="7">
        <v>174.79946000000001</v>
      </c>
      <c r="H69" s="7">
        <v>205.98070125155181</v>
      </c>
      <c r="I69" s="7">
        <v>191.25057000000001</v>
      </c>
      <c r="J69" s="7">
        <v>195.47624999999999</v>
      </c>
      <c r="K69" s="7">
        <v>137.00129000000001</v>
      </c>
      <c r="L69" s="7">
        <v>137.22423000000001</v>
      </c>
      <c r="M69" s="7">
        <v>167.1270938024339</v>
      </c>
      <c r="N69" s="7">
        <v>170.19476687183155</v>
      </c>
      <c r="O69" s="7">
        <v>167.21018717456388</v>
      </c>
      <c r="P69" s="7">
        <v>189.95348447406306</v>
      </c>
      <c r="Q69" s="7">
        <v>202.37336105801549</v>
      </c>
      <c r="R69" s="7">
        <v>200.70184078426652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2.5005500000000001</v>
      </c>
      <c r="J72" s="7">
        <v>0.59992999999999996</v>
      </c>
      <c r="K72" s="7">
        <v>1.0991899999999999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129.83875382464407</v>
      </c>
      <c r="D79" s="5">
        <v>134.23826</v>
      </c>
      <c r="E79" s="5">
        <v>134.46242000000001</v>
      </c>
      <c r="F79" s="5">
        <v>140.16519</v>
      </c>
      <c r="G79" s="5">
        <v>141.99762999999999</v>
      </c>
      <c r="H79" s="5">
        <v>139.72597014043487</v>
      </c>
      <c r="I79" s="5">
        <v>145.74045000000001</v>
      </c>
      <c r="J79" s="5">
        <v>157.97953000000001</v>
      </c>
      <c r="K79" s="5">
        <v>135.90033</v>
      </c>
      <c r="L79" s="5">
        <v>132.02395999999999</v>
      </c>
      <c r="M79" s="5">
        <v>132.75470566408382</v>
      </c>
      <c r="N79" s="5">
        <v>145.64505270669443</v>
      </c>
      <c r="O79" s="5">
        <v>127.94549732737023</v>
      </c>
      <c r="P79" s="5">
        <v>127.59189493345514</v>
      </c>
      <c r="Q79" s="5">
        <v>126.1343372485038</v>
      </c>
      <c r="R79" s="5">
        <v>108.43539563112108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0.30007</v>
      </c>
      <c r="J80" s="5">
        <v>9.9989999999999996E-2</v>
      </c>
      <c r="K80" s="5">
        <v>0.10063999999999999</v>
      </c>
      <c r="L80" s="5">
        <v>0.49828</v>
      </c>
      <c r="M80" s="5">
        <v>0.31051580516482136</v>
      </c>
      <c r="N80" s="5">
        <v>0.35824790253885863</v>
      </c>
      <c r="O80" s="5">
        <v>0.35825547206661573</v>
      </c>
      <c r="P80" s="5">
        <v>0.4060420441626037</v>
      </c>
      <c r="Q80" s="5">
        <v>0.38215652493671659</v>
      </c>
      <c r="R80" s="5">
        <v>0.35826823412458225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0.49828</v>
      </c>
      <c r="M81" s="4">
        <v>0.31051580516482136</v>
      </c>
      <c r="N81" s="4">
        <v>0.35824790253885863</v>
      </c>
      <c r="O81" s="4">
        <v>0.35825547206661573</v>
      </c>
      <c r="P81" s="4">
        <v>0.4060420441626037</v>
      </c>
      <c r="Q81" s="4">
        <v>0.38215652493671659</v>
      </c>
      <c r="R81" s="4">
        <v>0.35826823412458225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0.30007</v>
      </c>
      <c r="J82" s="4">
        <v>9.9989999999999996E-2</v>
      </c>
      <c r="K82" s="4">
        <v>0.10063999999999999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5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451</v>
      </c>
      <c r="B1" s="42" t="s">
        <v>450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105.5215601201463</v>
      </c>
      <c r="D2" s="45">
        <v>95.896569999999997</v>
      </c>
      <c r="E2" s="45">
        <v>99.405209999999997</v>
      </c>
      <c r="F2" s="45">
        <v>126.60057999999999</v>
      </c>
      <c r="G2" s="45">
        <v>103.90255999999999</v>
      </c>
      <c r="H2" s="45">
        <v>98.500067263848052</v>
      </c>
      <c r="I2" s="45">
        <v>101.90193000000001</v>
      </c>
      <c r="J2" s="45">
        <v>125.79404</v>
      </c>
      <c r="K2" s="45">
        <v>133.49506</v>
      </c>
      <c r="L2" s="45">
        <v>112.60652000000002</v>
      </c>
      <c r="M2" s="45">
        <v>133.92001004601121</v>
      </c>
      <c r="N2" s="45">
        <v>157.44850434985733</v>
      </c>
      <c r="O2" s="45">
        <v>186.06350214415372</v>
      </c>
      <c r="P2" s="45">
        <v>188.21426821596481</v>
      </c>
      <c r="Q2" s="45">
        <v>179.63851842152866</v>
      </c>
      <c r="R2" s="45">
        <v>163.92095974952886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56.832946885345201</v>
      </c>
      <c r="D21" s="5">
        <v>47.896430000000002</v>
      </c>
      <c r="E21" s="5">
        <v>49.104909999999997</v>
      </c>
      <c r="F21" s="5">
        <v>75.798609999999996</v>
      </c>
      <c r="G21" s="5">
        <v>51.103439999999992</v>
      </c>
      <c r="H21" s="5">
        <v>44.246999778657809</v>
      </c>
      <c r="I21" s="5">
        <v>44.301140000000004</v>
      </c>
      <c r="J21" s="5">
        <v>54.392470000000003</v>
      </c>
      <c r="K21" s="5">
        <v>58.59496</v>
      </c>
      <c r="L21" s="5">
        <v>41.708640000000003</v>
      </c>
      <c r="M21" s="5">
        <v>47.817052408318503</v>
      </c>
      <c r="N21" s="5">
        <v>58.994387841452387</v>
      </c>
      <c r="O21" s="5">
        <v>62.149050946284049</v>
      </c>
      <c r="P21" s="5">
        <v>61.768794439190927</v>
      </c>
      <c r="Q21" s="5">
        <v>57.795711554126498</v>
      </c>
      <c r="R21" s="5">
        <v>56.91863598864925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56.832946885345201</v>
      </c>
      <c r="D30" s="4">
        <v>47.896430000000002</v>
      </c>
      <c r="E30" s="4">
        <v>49.104909999999997</v>
      </c>
      <c r="F30" s="4">
        <v>75.798609999999996</v>
      </c>
      <c r="G30" s="4">
        <v>51.103439999999992</v>
      </c>
      <c r="H30" s="4">
        <v>44.246999778657809</v>
      </c>
      <c r="I30" s="4">
        <v>44.301140000000004</v>
      </c>
      <c r="J30" s="4">
        <v>54.392470000000003</v>
      </c>
      <c r="K30" s="4">
        <v>58.59496</v>
      </c>
      <c r="L30" s="4">
        <v>41.708640000000003</v>
      </c>
      <c r="M30" s="4">
        <v>47.817052408318503</v>
      </c>
      <c r="N30" s="4">
        <v>58.994387841452387</v>
      </c>
      <c r="O30" s="4">
        <v>62.149050946284049</v>
      </c>
      <c r="P30" s="4">
        <v>61.768794439190927</v>
      </c>
      <c r="Q30" s="4">
        <v>57.795711554126498</v>
      </c>
      <c r="R30" s="4">
        <v>56.91863598864925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3.3188344214214163</v>
      </c>
      <c r="D34" s="7">
        <v>3.3067600000000001</v>
      </c>
      <c r="E34" s="7">
        <v>3.2989700000000002</v>
      </c>
      <c r="F34" s="7">
        <v>3.3011200000000001</v>
      </c>
      <c r="G34" s="7">
        <v>4.4017999999999997</v>
      </c>
      <c r="H34" s="7">
        <v>4.417524749420136</v>
      </c>
      <c r="I34" s="7">
        <v>4.40219</v>
      </c>
      <c r="J34" s="7">
        <v>4.4069200000000004</v>
      </c>
      <c r="K34" s="7">
        <v>13.201879999999999</v>
      </c>
      <c r="L34" s="7">
        <v>3.2999499999999999</v>
      </c>
      <c r="M34" s="7">
        <v>4.4164118341256842</v>
      </c>
      <c r="N34" s="7">
        <v>4.4182996996941188</v>
      </c>
      <c r="O34" s="7">
        <v>5.5167886899743417</v>
      </c>
      <c r="P34" s="7">
        <v>5.5397254400262979</v>
      </c>
      <c r="Q34" s="7">
        <v>6.6388427247670663</v>
      </c>
      <c r="R34" s="7">
        <v>7.7383096668133637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14.350871068504173</v>
      </c>
      <c r="D43" s="7">
        <v>9.2181999999999995</v>
      </c>
      <c r="E43" s="7">
        <v>13.3055</v>
      </c>
      <c r="F43" s="7">
        <v>40.997500000000002</v>
      </c>
      <c r="G43" s="7">
        <v>13.301959999999999</v>
      </c>
      <c r="H43" s="7">
        <v>10.21950734132729</v>
      </c>
      <c r="I43" s="7">
        <v>11.203290000000001</v>
      </c>
      <c r="J43" s="7">
        <v>33.755890000000001</v>
      </c>
      <c r="K43" s="7">
        <v>35.794440000000002</v>
      </c>
      <c r="L43" s="7">
        <v>32.709400000000002</v>
      </c>
      <c r="M43" s="7">
        <v>35.76119836180699</v>
      </c>
      <c r="N43" s="7">
        <v>45.978100498930075</v>
      </c>
      <c r="O43" s="7">
        <v>48.034084149464476</v>
      </c>
      <c r="P43" s="7">
        <v>50.49890790682332</v>
      </c>
      <c r="Q43" s="7">
        <v>46.380697044987478</v>
      </c>
      <c r="R43" s="7">
        <v>45.359048419478505</v>
      </c>
    </row>
    <row r="44" spans="1:18" ht="11.25" customHeight="1" x14ac:dyDescent="0.25">
      <c r="A44" s="50" t="s">
        <v>205</v>
      </c>
      <c r="B44" s="51" t="s">
        <v>204</v>
      </c>
      <c r="C44" s="7">
        <v>39.163241395419611</v>
      </c>
      <c r="D44" s="7">
        <v>35.371470000000002</v>
      </c>
      <c r="E44" s="7">
        <v>32.500439999999998</v>
      </c>
      <c r="F44" s="7">
        <v>31.49999</v>
      </c>
      <c r="G44" s="7">
        <v>33.399679999999996</v>
      </c>
      <c r="H44" s="7">
        <v>29.60996768791038</v>
      </c>
      <c r="I44" s="7">
        <v>28.69566</v>
      </c>
      <c r="J44" s="7">
        <v>16.229659999999999</v>
      </c>
      <c r="K44" s="7">
        <v>9.5986399999999996</v>
      </c>
      <c r="L44" s="7">
        <v>5.6992900000000004</v>
      </c>
      <c r="M44" s="7">
        <v>7.639442212385827</v>
      </c>
      <c r="N44" s="7">
        <v>8.5979876428281941</v>
      </c>
      <c r="O44" s="7">
        <v>8.5981781068452303</v>
      </c>
      <c r="P44" s="7">
        <v>5.7301610923413113</v>
      </c>
      <c r="Q44" s="7">
        <v>4.7761717843719547</v>
      </c>
      <c r="R44" s="7">
        <v>3.8212779023573789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0.19112563519495393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0.19112563519495393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6.3003099999999996</v>
      </c>
      <c r="K60" s="5">
        <v>5.0999299999999996</v>
      </c>
      <c r="L60" s="5">
        <v>4.2991900000000003</v>
      </c>
      <c r="M60" s="5">
        <v>5.1829035271163253</v>
      </c>
      <c r="N60" s="5">
        <v>4.0603942359749983</v>
      </c>
      <c r="O60" s="5">
        <v>7.6192643875656758</v>
      </c>
      <c r="P60" s="5">
        <v>2.842303061453578</v>
      </c>
      <c r="Q60" s="5">
        <v>3.0807087140639688</v>
      </c>
      <c r="R60" s="5">
        <v>2.6272946050495007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0.33437215733317149</v>
      </c>
      <c r="O61" s="5">
        <v>1.0748182628900118</v>
      </c>
      <c r="P61" s="5">
        <v>1.3375566823066438</v>
      </c>
      <c r="Q61" s="5">
        <v>0.88360577689042941</v>
      </c>
      <c r="R61" s="5">
        <v>1.1942121676268893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0.33437215733317149</v>
      </c>
      <c r="O68" s="4">
        <v>1.0748182628900118</v>
      </c>
      <c r="P68" s="4">
        <v>1.3375566823066438</v>
      </c>
      <c r="Q68" s="4">
        <v>0.88360577689042941</v>
      </c>
      <c r="R68" s="4">
        <v>1.1942121676268893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0.71654341732824778</v>
      </c>
      <c r="P69" s="7">
        <v>0.76430422521941732</v>
      </c>
      <c r="Q69" s="7">
        <v>0.7403210389151057</v>
      </c>
      <c r="R69" s="7">
        <v>1.0270354818188066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0.33437215733317149</v>
      </c>
      <c r="O71" s="7">
        <v>0.35827484556176403</v>
      </c>
      <c r="P71" s="7">
        <v>0.57325245708722639</v>
      </c>
      <c r="Q71" s="7">
        <v>0.14328473797532371</v>
      </c>
      <c r="R71" s="7">
        <v>0.16717668580808279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48.497487599606153</v>
      </c>
      <c r="D79" s="5">
        <v>48.000140000000002</v>
      </c>
      <c r="E79" s="5">
        <v>50.3003</v>
      </c>
      <c r="F79" s="5">
        <v>50.801969999999997</v>
      </c>
      <c r="G79" s="5">
        <v>52.799120000000002</v>
      </c>
      <c r="H79" s="5">
        <v>54.25306748519025</v>
      </c>
      <c r="I79" s="5">
        <v>57.600790000000003</v>
      </c>
      <c r="J79" s="5">
        <v>65.101259999999996</v>
      </c>
      <c r="K79" s="5">
        <v>69.800169999999994</v>
      </c>
      <c r="L79" s="5">
        <v>66.598690000000005</v>
      </c>
      <c r="M79" s="5">
        <v>80.920054110576373</v>
      </c>
      <c r="N79" s="5">
        <v>94.059350115096777</v>
      </c>
      <c r="O79" s="5">
        <v>115.22036854741398</v>
      </c>
      <c r="P79" s="5">
        <v>122.26561403301366</v>
      </c>
      <c r="Q79" s="5">
        <v>117.87849237644775</v>
      </c>
      <c r="R79" s="5">
        <v>103.18081698820323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6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453</v>
      </c>
      <c r="B1" s="42" t="s">
        <v>452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320.65427133941057</v>
      </c>
      <c r="D2" s="45">
        <v>330.06506000000013</v>
      </c>
      <c r="E2" s="45">
        <v>331.62805999999995</v>
      </c>
      <c r="F2" s="45">
        <v>331.2819099999997</v>
      </c>
      <c r="G2" s="45">
        <v>329.74454000000003</v>
      </c>
      <c r="H2" s="45">
        <v>332.95664067770946</v>
      </c>
      <c r="I2" s="45">
        <v>343.59354000000008</v>
      </c>
      <c r="J2" s="45">
        <v>362.04053000000039</v>
      </c>
      <c r="K2" s="45">
        <v>366.54810000000043</v>
      </c>
      <c r="L2" s="45">
        <v>371.78045000000003</v>
      </c>
      <c r="M2" s="45">
        <v>371.9770934533733</v>
      </c>
      <c r="N2" s="45">
        <v>368.01623776726728</v>
      </c>
      <c r="O2" s="45">
        <v>367.00201631642574</v>
      </c>
      <c r="P2" s="45">
        <v>370.61031587047898</v>
      </c>
      <c r="Q2" s="45">
        <v>366.05235440082083</v>
      </c>
      <c r="R2" s="45">
        <v>363.89762083614448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302.26283637896614</v>
      </c>
      <c r="D21" s="5">
        <v>309.46500000000015</v>
      </c>
      <c r="E21" s="5">
        <v>310.53429999999997</v>
      </c>
      <c r="F21" s="5">
        <v>310.48109999999969</v>
      </c>
      <c r="G21" s="5">
        <v>307.74491</v>
      </c>
      <c r="H21" s="5">
        <v>309.74063333129874</v>
      </c>
      <c r="I21" s="5">
        <v>317.79318000000006</v>
      </c>
      <c r="J21" s="5">
        <v>332.03995000000037</v>
      </c>
      <c r="K21" s="5">
        <v>339.1480300000004</v>
      </c>
      <c r="L21" s="5">
        <v>340.30605000000003</v>
      </c>
      <c r="M21" s="5">
        <v>334.19008475502403</v>
      </c>
      <c r="N21" s="5">
        <v>332.09324223482946</v>
      </c>
      <c r="O21" s="5">
        <v>333.10946451363611</v>
      </c>
      <c r="P21" s="5">
        <v>338.10537804063739</v>
      </c>
      <c r="Q21" s="5">
        <v>328.81633247875743</v>
      </c>
      <c r="R21" s="5">
        <v>331.91634445947682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302.26283637896614</v>
      </c>
      <c r="D30" s="4">
        <v>309.46500000000015</v>
      </c>
      <c r="E30" s="4">
        <v>310.53429999999997</v>
      </c>
      <c r="F30" s="4">
        <v>310.48109999999969</v>
      </c>
      <c r="G30" s="4">
        <v>307.74491</v>
      </c>
      <c r="H30" s="4">
        <v>309.74063333129874</v>
      </c>
      <c r="I30" s="4">
        <v>317.79318000000006</v>
      </c>
      <c r="J30" s="4">
        <v>332.03995000000037</v>
      </c>
      <c r="K30" s="4">
        <v>339.1480300000004</v>
      </c>
      <c r="L30" s="4">
        <v>340.30605000000003</v>
      </c>
      <c r="M30" s="4">
        <v>334.19008475502403</v>
      </c>
      <c r="N30" s="4">
        <v>332.09324223482946</v>
      </c>
      <c r="O30" s="4">
        <v>333.10946451363611</v>
      </c>
      <c r="P30" s="4">
        <v>338.10537804063739</v>
      </c>
      <c r="Q30" s="4">
        <v>328.81633247875743</v>
      </c>
      <c r="R30" s="4">
        <v>331.91634445947682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3.0811052158665007</v>
      </c>
      <c r="D35" s="7">
        <v>3.0999900000001617</v>
      </c>
      <c r="E35" s="7">
        <v>3.0999699999999848</v>
      </c>
      <c r="F35" s="7">
        <v>3.0998199999996814</v>
      </c>
      <c r="G35" s="7">
        <v>3.1</v>
      </c>
      <c r="H35" s="7">
        <v>3.0810713794908224</v>
      </c>
      <c r="I35" s="7">
        <v>3.0998600000000351</v>
      </c>
      <c r="J35" s="7">
        <v>3.1000800000003892</v>
      </c>
      <c r="K35" s="7">
        <v>2.0998100000003888</v>
      </c>
      <c r="L35" s="7">
        <v>2.0998700000000099</v>
      </c>
      <c r="M35" s="7">
        <v>2.05404243709404</v>
      </c>
      <c r="N35" s="7">
        <v>2.0540771988733013</v>
      </c>
      <c r="O35" s="7">
        <v>2.054066049400717</v>
      </c>
      <c r="P35" s="7">
        <v>2.0540385484814578</v>
      </c>
      <c r="Q35" s="7">
        <v>2.0540782291484447</v>
      </c>
      <c r="R35" s="7">
        <v>2.0540702767500534</v>
      </c>
    </row>
    <row r="36" spans="1:18" ht="11.25" customHeight="1" x14ac:dyDescent="0.25">
      <c r="A36" s="56" t="s">
        <v>221</v>
      </c>
      <c r="B36" s="53" t="s">
        <v>220</v>
      </c>
      <c r="C36" s="6">
        <v>3.0811052158665007</v>
      </c>
      <c r="D36" s="6">
        <v>3.0999900000001617</v>
      </c>
      <c r="E36" s="6">
        <v>3.0999699999999848</v>
      </c>
      <c r="F36" s="6">
        <v>3.0998199999996814</v>
      </c>
      <c r="G36" s="6">
        <v>3.1</v>
      </c>
      <c r="H36" s="6">
        <v>3.0810713794908224</v>
      </c>
      <c r="I36" s="6">
        <v>3.0998600000000351</v>
      </c>
      <c r="J36" s="6">
        <v>3.1000800000003892</v>
      </c>
      <c r="K36" s="6">
        <v>2.0998100000003888</v>
      </c>
      <c r="L36" s="6">
        <v>2.0998700000000099</v>
      </c>
      <c r="M36" s="6">
        <v>2.05404243709404</v>
      </c>
      <c r="N36" s="6">
        <v>2.0540771988733013</v>
      </c>
      <c r="O36" s="6">
        <v>2.054066049400717</v>
      </c>
      <c r="P36" s="6">
        <v>2.0540385484814578</v>
      </c>
      <c r="Q36" s="6">
        <v>2.0540782291484447</v>
      </c>
      <c r="R36" s="6">
        <v>2.0540702767500534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299.18173116309964</v>
      </c>
      <c r="D43" s="7">
        <v>306.36500999999998</v>
      </c>
      <c r="E43" s="7">
        <v>307.43432999999999</v>
      </c>
      <c r="F43" s="7">
        <v>307.38128</v>
      </c>
      <c r="G43" s="7">
        <v>304.64490999999998</v>
      </c>
      <c r="H43" s="7">
        <v>306.65956195180792</v>
      </c>
      <c r="I43" s="7">
        <v>314.69332000000003</v>
      </c>
      <c r="J43" s="7">
        <v>328.93986999999998</v>
      </c>
      <c r="K43" s="7">
        <v>337.04822000000001</v>
      </c>
      <c r="L43" s="7">
        <v>338.20618000000002</v>
      </c>
      <c r="M43" s="7">
        <v>332.13604231792999</v>
      </c>
      <c r="N43" s="7">
        <v>330.03916503595616</v>
      </c>
      <c r="O43" s="7">
        <v>331.0553984642354</v>
      </c>
      <c r="P43" s="7">
        <v>336.05133949215593</v>
      </c>
      <c r="Q43" s="7">
        <v>326.76225424960899</v>
      </c>
      <c r="R43" s="7">
        <v>329.86227418272676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4.4821899999999992</v>
      </c>
      <c r="M61" s="5">
        <v>7.3564393755839887</v>
      </c>
      <c r="N61" s="5">
        <v>5.9233653281306715</v>
      </c>
      <c r="O61" s="5">
        <v>2.2451661632117599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4.4821899999999992</v>
      </c>
      <c r="M68" s="4">
        <v>7.3564393755839887</v>
      </c>
      <c r="N68" s="4">
        <v>5.9233653281306715</v>
      </c>
      <c r="O68" s="4">
        <v>2.2451661632117599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4.4821899999999992</v>
      </c>
      <c r="M73" s="7">
        <v>7.3564393755839887</v>
      </c>
      <c r="N73" s="7">
        <v>5.9233653281306715</v>
      </c>
      <c r="O73" s="7">
        <v>2.2451661632117599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4.4821899999999992</v>
      </c>
      <c r="M77" s="6">
        <v>7.3564393755839887</v>
      </c>
      <c r="N77" s="6">
        <v>5.9233653281306715</v>
      </c>
      <c r="O77" s="6">
        <v>2.2451661632117599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18.391434960444414</v>
      </c>
      <c r="D79" s="5">
        <v>20.600059999999999</v>
      </c>
      <c r="E79" s="5">
        <v>21.09376</v>
      </c>
      <c r="F79" s="5">
        <v>20.800809999999998</v>
      </c>
      <c r="G79" s="5">
        <v>21.99963</v>
      </c>
      <c r="H79" s="5">
        <v>23.216007346410727</v>
      </c>
      <c r="I79" s="5">
        <v>25.800360000000001</v>
      </c>
      <c r="J79" s="5">
        <v>30.000579999999999</v>
      </c>
      <c r="K79" s="5">
        <v>27.400069999999999</v>
      </c>
      <c r="L79" s="5">
        <v>26.99221</v>
      </c>
      <c r="M79" s="5">
        <v>30.430569322765269</v>
      </c>
      <c r="N79" s="5">
        <v>29.999630204307156</v>
      </c>
      <c r="O79" s="5">
        <v>31.647385639577845</v>
      </c>
      <c r="P79" s="5">
        <v>32.504937829841566</v>
      </c>
      <c r="Q79" s="5">
        <v>37.236021922063379</v>
      </c>
      <c r="R79" s="5">
        <v>31.981276376667694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7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455</v>
      </c>
      <c r="B1" s="42" t="s">
        <v>454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1526.3956840824112</v>
      </c>
      <c r="D2" s="45">
        <v>1612.2788100000002</v>
      </c>
      <c r="E2" s="45">
        <v>1951.5205600000002</v>
      </c>
      <c r="F2" s="45">
        <v>1936.1739300000002</v>
      </c>
      <c r="G2" s="45">
        <v>2006.4793599999998</v>
      </c>
      <c r="H2" s="45">
        <v>1872.8623836498409</v>
      </c>
      <c r="I2" s="45">
        <v>2035.8919300000002</v>
      </c>
      <c r="J2" s="45">
        <v>311.71368000000001</v>
      </c>
      <c r="K2" s="45">
        <v>304.08830999999998</v>
      </c>
      <c r="L2" s="45">
        <v>177.20354999999998</v>
      </c>
      <c r="M2" s="45">
        <v>337.41631753958313</v>
      </c>
      <c r="N2" s="45">
        <v>191.86188633386223</v>
      </c>
      <c r="O2" s="45">
        <v>218.35026994709145</v>
      </c>
      <c r="P2" s="45">
        <v>182.5798811656307</v>
      </c>
      <c r="Q2" s="45">
        <v>221.98252839261335</v>
      </c>
      <c r="R2" s="45">
        <v>223.50906616301347</v>
      </c>
    </row>
    <row r="3" spans="1:18" ht="11.25" customHeight="1" x14ac:dyDescent="0.25">
      <c r="A3" s="46" t="s">
        <v>286</v>
      </c>
      <c r="B3" s="47" t="s">
        <v>285</v>
      </c>
      <c r="C3" s="5">
        <v>0.23884680101161304</v>
      </c>
      <c r="D3" s="5">
        <v>0.29988999999999999</v>
      </c>
      <c r="E3" s="5">
        <v>0.49984000000000001</v>
      </c>
      <c r="F3" s="5">
        <v>0.50021000000000004</v>
      </c>
      <c r="G3" s="5">
        <v>0.20005999999999999</v>
      </c>
      <c r="H3" s="5">
        <v>0.47763298376283314</v>
      </c>
      <c r="I3" s="5">
        <v>0.20007</v>
      </c>
      <c r="J3" s="5">
        <v>0.2001</v>
      </c>
      <c r="K3" s="5">
        <v>0.20005999999999999</v>
      </c>
      <c r="L3" s="5">
        <v>0.20028000000000001</v>
      </c>
      <c r="M3" s="5">
        <v>0.23885736987002765</v>
      </c>
      <c r="N3" s="5">
        <v>0.23883713653606423</v>
      </c>
      <c r="O3" s="5">
        <v>0.2387999436630337</v>
      </c>
      <c r="P3" s="5">
        <v>0.23878753209499681</v>
      </c>
      <c r="Q3" s="5">
        <v>0.23880803445529666</v>
      </c>
      <c r="R3" s="5">
        <v>0.23883806245443923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0.23884680101161304</v>
      </c>
      <c r="D15" s="4">
        <v>0.29988999999999999</v>
      </c>
      <c r="E15" s="4">
        <v>0.49984000000000001</v>
      </c>
      <c r="F15" s="4">
        <v>0.50021000000000004</v>
      </c>
      <c r="G15" s="4">
        <v>0.20005999999999999</v>
      </c>
      <c r="H15" s="4">
        <v>0.47763298376283314</v>
      </c>
      <c r="I15" s="4">
        <v>0.20007</v>
      </c>
      <c r="J15" s="4">
        <v>0.2001</v>
      </c>
      <c r="K15" s="4">
        <v>0.20005999999999999</v>
      </c>
      <c r="L15" s="4">
        <v>0.20028000000000001</v>
      </c>
      <c r="M15" s="4">
        <v>0.23885736987002765</v>
      </c>
      <c r="N15" s="4">
        <v>0.23883713653606423</v>
      </c>
      <c r="O15" s="4">
        <v>0.2387999436630337</v>
      </c>
      <c r="P15" s="4">
        <v>0.23878753209499681</v>
      </c>
      <c r="Q15" s="4">
        <v>0.23880803445529666</v>
      </c>
      <c r="R15" s="4">
        <v>0.23883806245443923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0.23884680101161304</v>
      </c>
      <c r="D17" s="7">
        <v>0.29988999999999999</v>
      </c>
      <c r="E17" s="7">
        <v>0.49984000000000001</v>
      </c>
      <c r="F17" s="7">
        <v>0.50021000000000004</v>
      </c>
      <c r="G17" s="7">
        <v>0.20005999999999999</v>
      </c>
      <c r="H17" s="7">
        <v>0.47763298376283314</v>
      </c>
      <c r="I17" s="7">
        <v>0.20007</v>
      </c>
      <c r="J17" s="7">
        <v>0.2001</v>
      </c>
      <c r="K17" s="7">
        <v>0.20005999999999999</v>
      </c>
      <c r="L17" s="7">
        <v>0.20028000000000001</v>
      </c>
      <c r="M17" s="7">
        <v>0.23885736987002765</v>
      </c>
      <c r="N17" s="7">
        <v>0.23883713653606423</v>
      </c>
      <c r="O17" s="7">
        <v>0.2387999436630337</v>
      </c>
      <c r="P17" s="7">
        <v>0.23878753209499681</v>
      </c>
      <c r="Q17" s="7">
        <v>0.23880803445529666</v>
      </c>
      <c r="R17" s="7">
        <v>0.23883806245443923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131.76931574017601</v>
      </c>
      <c r="D21" s="5">
        <v>170.28379000000001</v>
      </c>
      <c r="E21" s="5">
        <v>161.50617</v>
      </c>
      <c r="F21" s="5">
        <v>117.61273</v>
      </c>
      <c r="G21" s="5">
        <v>198.50490000000002</v>
      </c>
      <c r="H21" s="5">
        <v>148.32162357985749</v>
      </c>
      <c r="I21" s="5">
        <v>112.59501</v>
      </c>
      <c r="J21" s="5">
        <v>129.12905000000001</v>
      </c>
      <c r="K21" s="5">
        <v>80.896799999999999</v>
      </c>
      <c r="L21" s="5">
        <v>63.136340000000004</v>
      </c>
      <c r="M21" s="5">
        <v>97.61746821506388</v>
      </c>
      <c r="N21" s="5">
        <v>56.251301999916294</v>
      </c>
      <c r="O21" s="5">
        <v>60.943037964817975</v>
      </c>
      <c r="P21" s="5">
        <v>49.01000103394103</v>
      </c>
      <c r="Q21" s="5">
        <v>82.568430459860537</v>
      </c>
      <c r="R21" s="5">
        <v>81.563895223069238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131.76931574017601</v>
      </c>
      <c r="D30" s="4">
        <v>170.28379000000001</v>
      </c>
      <c r="E30" s="4">
        <v>161.50617</v>
      </c>
      <c r="F30" s="4">
        <v>117.61273</v>
      </c>
      <c r="G30" s="4">
        <v>198.50490000000002</v>
      </c>
      <c r="H30" s="4">
        <v>148.32162357985749</v>
      </c>
      <c r="I30" s="4">
        <v>112.59501</v>
      </c>
      <c r="J30" s="4">
        <v>129.12905000000001</v>
      </c>
      <c r="K30" s="4">
        <v>80.896799999999999</v>
      </c>
      <c r="L30" s="4">
        <v>63.136340000000004</v>
      </c>
      <c r="M30" s="4">
        <v>97.61746821506388</v>
      </c>
      <c r="N30" s="4">
        <v>56.251301999916294</v>
      </c>
      <c r="O30" s="4">
        <v>60.943037964817975</v>
      </c>
      <c r="P30" s="4">
        <v>49.01000103394103</v>
      </c>
      <c r="Q30" s="4">
        <v>82.568430459860537</v>
      </c>
      <c r="R30" s="4">
        <v>81.563895223069238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25.386045167852327</v>
      </c>
      <c r="D34" s="7">
        <v>27.580970000000001</v>
      </c>
      <c r="E34" s="7">
        <v>24.29241</v>
      </c>
      <c r="F34" s="7">
        <v>22.10866</v>
      </c>
      <c r="G34" s="7">
        <v>19.907129999999999</v>
      </c>
      <c r="H34" s="7">
        <v>23.167773224129455</v>
      </c>
      <c r="I34" s="7">
        <v>15.42136</v>
      </c>
      <c r="J34" s="7">
        <v>19.901009999999999</v>
      </c>
      <c r="K34" s="7">
        <v>27.603919999999999</v>
      </c>
      <c r="L34" s="7">
        <v>29.816369999999999</v>
      </c>
      <c r="M34" s="7">
        <v>58.478637903763463</v>
      </c>
      <c r="N34" s="7">
        <v>38.623135704155331</v>
      </c>
      <c r="O34" s="7">
        <v>47.448745421516726</v>
      </c>
      <c r="P34" s="7">
        <v>36.4951125134126</v>
      </c>
      <c r="Q34" s="7">
        <v>60.808420684972567</v>
      </c>
      <c r="R34" s="7">
        <v>60.807828431193919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8.4551613991377614</v>
      </c>
      <c r="D42" s="7">
        <v>8.4993400000000001</v>
      </c>
      <c r="E42" s="7">
        <v>7.4013600000000004</v>
      </c>
      <c r="F42" s="7">
        <v>7.39975</v>
      </c>
      <c r="G42" s="7">
        <v>7.39832</v>
      </c>
      <c r="H42" s="7">
        <v>5.3024179446310846</v>
      </c>
      <c r="I42" s="7">
        <v>5.2986700000000004</v>
      </c>
      <c r="J42" s="7">
        <v>7.4005099999999997</v>
      </c>
      <c r="K42" s="7">
        <v>5.2999499999999999</v>
      </c>
      <c r="L42" s="7">
        <v>5.2996499999999997</v>
      </c>
      <c r="M42" s="7">
        <v>6.3530086117256683</v>
      </c>
      <c r="N42" s="7">
        <v>7.4042301701476561</v>
      </c>
      <c r="O42" s="7">
        <v>6.3532580726020456</v>
      </c>
      <c r="P42" s="7">
        <v>5.302324946737917</v>
      </c>
      <c r="Q42" s="7">
        <v>4.2275905775770566</v>
      </c>
      <c r="R42" s="7">
        <v>5.3019834177823215</v>
      </c>
    </row>
    <row r="43" spans="1:18" ht="11.25" customHeight="1" x14ac:dyDescent="0.25">
      <c r="A43" s="50" t="s">
        <v>207</v>
      </c>
      <c r="B43" s="51" t="s">
        <v>206</v>
      </c>
      <c r="C43" s="7">
        <v>7.1649975097105401</v>
      </c>
      <c r="D43" s="7">
        <v>7.1945100000000002</v>
      </c>
      <c r="E43" s="7">
        <v>26.611000000000001</v>
      </c>
      <c r="F43" s="7">
        <v>3.0999699999999999</v>
      </c>
      <c r="G43" s="7">
        <v>61.305990000000001</v>
      </c>
      <c r="H43" s="7">
        <v>35.776948894377583</v>
      </c>
      <c r="I43" s="7">
        <v>16.319279999999999</v>
      </c>
      <c r="J43" s="7">
        <v>23.503240000000002</v>
      </c>
      <c r="K43" s="7">
        <v>18.39714</v>
      </c>
      <c r="L43" s="7">
        <v>19.416530000000002</v>
      </c>
      <c r="M43" s="7">
        <v>19.41339193648512</v>
      </c>
      <c r="N43" s="7">
        <v>10.223936125613307</v>
      </c>
      <c r="O43" s="7">
        <v>7.1410344706992053</v>
      </c>
      <c r="P43" s="7">
        <v>7.2125635737905105</v>
      </c>
      <c r="Q43" s="7">
        <v>17.532419197310912</v>
      </c>
      <c r="R43" s="7">
        <v>15.454083374092997</v>
      </c>
    </row>
    <row r="44" spans="1:18" ht="11.25" customHeight="1" x14ac:dyDescent="0.25">
      <c r="A44" s="50" t="s">
        <v>205</v>
      </c>
      <c r="B44" s="51" t="s">
        <v>204</v>
      </c>
      <c r="C44" s="7">
        <v>90.763111663475399</v>
      </c>
      <c r="D44" s="7">
        <v>127.00897000000001</v>
      </c>
      <c r="E44" s="7">
        <v>103.20140000000001</v>
      </c>
      <c r="F44" s="7">
        <v>85.004350000000002</v>
      </c>
      <c r="G44" s="7">
        <v>109.89346</v>
      </c>
      <c r="H44" s="7">
        <v>84.074483516719354</v>
      </c>
      <c r="I44" s="7">
        <v>75.555700000000002</v>
      </c>
      <c r="J44" s="7">
        <v>78.324290000000005</v>
      </c>
      <c r="K44" s="7">
        <v>29.595790000000001</v>
      </c>
      <c r="L44" s="7">
        <v>8.60379</v>
      </c>
      <c r="M44" s="7">
        <v>13.372429763089643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15.71677123283979</v>
      </c>
      <c r="D52" s="5">
        <v>15.102639999999999</v>
      </c>
      <c r="E52" s="5">
        <v>7.2998799999999999</v>
      </c>
      <c r="F52" s="5">
        <v>12.99793</v>
      </c>
      <c r="G52" s="5">
        <v>4.2995599999999996</v>
      </c>
      <c r="H52" s="5">
        <v>7.8346183767558069</v>
      </c>
      <c r="I52" s="5">
        <v>10.400980000000001</v>
      </c>
      <c r="J52" s="5">
        <v>9.4015699999999995</v>
      </c>
      <c r="K52" s="5">
        <v>6.8004499999999997</v>
      </c>
      <c r="L52" s="5">
        <v>11.813370000000001</v>
      </c>
      <c r="M52" s="5">
        <v>20.707502354650995</v>
      </c>
      <c r="N52" s="5">
        <v>17.557090751408076</v>
      </c>
      <c r="O52" s="5">
        <v>15.355885832414209</v>
      </c>
      <c r="P52" s="5">
        <v>15.642409488593387</v>
      </c>
      <c r="Q52" s="5">
        <v>13.829095196526314</v>
      </c>
      <c r="R52" s="5">
        <v>11.703310709279066</v>
      </c>
    </row>
    <row r="53" spans="1:18" ht="11.25" customHeight="1" x14ac:dyDescent="0.25">
      <c r="A53" s="48" t="s">
        <v>187</v>
      </c>
      <c r="B53" s="49" t="s">
        <v>186</v>
      </c>
      <c r="C53" s="4">
        <v>15.71677123283979</v>
      </c>
      <c r="D53" s="4">
        <v>15.102639999999999</v>
      </c>
      <c r="E53" s="4">
        <v>7.2998799999999999</v>
      </c>
      <c r="F53" s="4">
        <v>12.99793</v>
      </c>
      <c r="G53" s="4">
        <v>4.2995599999999996</v>
      </c>
      <c r="H53" s="4">
        <v>7.8346183767558069</v>
      </c>
      <c r="I53" s="4">
        <v>10.400980000000001</v>
      </c>
      <c r="J53" s="4">
        <v>9.4015699999999995</v>
      </c>
      <c r="K53" s="4">
        <v>6.8004499999999997</v>
      </c>
      <c r="L53" s="4">
        <v>11.813370000000001</v>
      </c>
      <c r="M53" s="4">
        <v>20.707502354650995</v>
      </c>
      <c r="N53" s="4">
        <v>17.557090751408076</v>
      </c>
      <c r="O53" s="4">
        <v>15.355885832414209</v>
      </c>
      <c r="P53" s="4">
        <v>15.642409488593387</v>
      </c>
      <c r="Q53" s="4">
        <v>13.829095196526314</v>
      </c>
      <c r="R53" s="4">
        <v>11.703310709279066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1231.7521694529155</v>
      </c>
      <c r="D60" s="5">
        <v>1255.3088900000002</v>
      </c>
      <c r="E60" s="5">
        <v>1609.4331999999999</v>
      </c>
      <c r="F60" s="5">
        <v>1639.4080800000002</v>
      </c>
      <c r="G60" s="5">
        <v>1626.90004</v>
      </c>
      <c r="H60" s="5">
        <v>1539.98280309544</v>
      </c>
      <c r="I60" s="5">
        <v>1735.8935000000001</v>
      </c>
      <c r="J60" s="5">
        <v>38.014049999999997</v>
      </c>
      <c r="K60" s="5">
        <v>50.099359999999997</v>
      </c>
      <c r="L60" s="5">
        <v>48.21819</v>
      </c>
      <c r="M60" s="5">
        <v>64.631045826621104</v>
      </c>
      <c r="N60" s="5">
        <v>55.443225589773007</v>
      </c>
      <c r="O60" s="5">
        <v>50.128798621941918</v>
      </c>
      <c r="P60" s="5">
        <v>43.966348557385125</v>
      </c>
      <c r="Q60" s="5">
        <v>55.842284120769953</v>
      </c>
      <c r="R60" s="5">
        <v>44.138549364831491</v>
      </c>
    </row>
    <row r="61" spans="1:18" ht="11.25" customHeight="1" x14ac:dyDescent="0.25">
      <c r="A61" s="46" t="s">
        <v>171</v>
      </c>
      <c r="B61" s="47" t="s">
        <v>170</v>
      </c>
      <c r="C61" s="5">
        <v>4.9919365215114126</v>
      </c>
      <c r="D61" s="5">
        <v>5.7995199999999993</v>
      </c>
      <c r="E61" s="5">
        <v>5.4804200000000005</v>
      </c>
      <c r="F61" s="5">
        <v>5.4406699999999999</v>
      </c>
      <c r="G61" s="5">
        <v>5.9998399999999998</v>
      </c>
      <c r="H61" s="5">
        <v>6.1383395433266461</v>
      </c>
      <c r="I61" s="5">
        <v>6.1999999999999993</v>
      </c>
      <c r="J61" s="5">
        <v>6.2252600000000005</v>
      </c>
      <c r="K61" s="5">
        <v>15.399970000000001</v>
      </c>
      <c r="L61" s="5">
        <v>10.017230000000001</v>
      </c>
      <c r="M61" s="5">
        <v>12.87387707035842</v>
      </c>
      <c r="N61" s="5">
        <v>6.0913038185338841</v>
      </c>
      <c r="O61" s="5">
        <v>7.2124048864608801</v>
      </c>
      <c r="P61" s="5">
        <v>7.6898668575949936</v>
      </c>
      <c r="Q61" s="5">
        <v>5.3978504831074083</v>
      </c>
      <c r="R61" s="5">
        <v>4.2035829496589043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4.9919365215114126</v>
      </c>
      <c r="D68" s="4">
        <v>5.7995199999999993</v>
      </c>
      <c r="E68" s="4">
        <v>5.4804200000000005</v>
      </c>
      <c r="F68" s="4">
        <v>5.4406699999999999</v>
      </c>
      <c r="G68" s="4">
        <v>5.9998399999999998</v>
      </c>
      <c r="H68" s="4">
        <v>6.1383395433266461</v>
      </c>
      <c r="I68" s="4">
        <v>6.1999999999999993</v>
      </c>
      <c r="J68" s="4">
        <v>6.2252600000000005</v>
      </c>
      <c r="K68" s="4">
        <v>15.399970000000001</v>
      </c>
      <c r="L68" s="4">
        <v>10.017230000000001</v>
      </c>
      <c r="M68" s="4">
        <v>12.87387707035842</v>
      </c>
      <c r="N68" s="4">
        <v>6.0913038185338841</v>
      </c>
      <c r="O68" s="4">
        <v>7.2124048864608801</v>
      </c>
      <c r="P68" s="4">
        <v>7.6898668575949936</v>
      </c>
      <c r="Q68" s="4">
        <v>5.3978504831074083</v>
      </c>
      <c r="R68" s="4">
        <v>4.2035829496589043</v>
      </c>
    </row>
    <row r="69" spans="1:18" ht="11.25" customHeight="1" x14ac:dyDescent="0.25">
      <c r="A69" s="50" t="s">
        <v>155</v>
      </c>
      <c r="B69" s="51" t="s">
        <v>154</v>
      </c>
      <c r="C69" s="7">
        <v>2.4601517305381497</v>
      </c>
      <c r="D69" s="7">
        <v>3.2996099999999999</v>
      </c>
      <c r="E69" s="7">
        <v>3.1000200000000002</v>
      </c>
      <c r="F69" s="7">
        <v>3.0440100000000001</v>
      </c>
      <c r="G69" s="7">
        <v>3.4998100000000001</v>
      </c>
      <c r="H69" s="7">
        <v>3.5826884494124362</v>
      </c>
      <c r="I69" s="7">
        <v>3.8</v>
      </c>
      <c r="J69" s="7">
        <v>3.9653200000000002</v>
      </c>
      <c r="K69" s="7">
        <v>3.90001</v>
      </c>
      <c r="L69" s="7">
        <v>3.8404600000000002</v>
      </c>
      <c r="M69" s="7">
        <v>4.1797895624061923</v>
      </c>
      <c r="N69" s="7">
        <v>4.3475419813690559</v>
      </c>
      <c r="O69" s="7">
        <v>5.2779591767416854</v>
      </c>
      <c r="P69" s="7">
        <v>5.8509387953990144</v>
      </c>
      <c r="Q69" s="7">
        <v>3.6065593673740586</v>
      </c>
      <c r="R69" s="7">
        <v>2.483992793236192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2.3884750269064714</v>
      </c>
      <c r="D71" s="7">
        <v>2.3999199999999998</v>
      </c>
      <c r="E71" s="7">
        <v>2.3803999999999998</v>
      </c>
      <c r="F71" s="7">
        <v>2.3966599999999998</v>
      </c>
      <c r="G71" s="7">
        <v>2.4000300000000001</v>
      </c>
      <c r="H71" s="7">
        <v>2.38845896627496</v>
      </c>
      <c r="I71" s="7">
        <v>2.4</v>
      </c>
      <c r="J71" s="7">
        <v>2.2599399999999998</v>
      </c>
      <c r="K71" s="7">
        <v>2.1000200000000002</v>
      </c>
      <c r="L71" s="7">
        <v>1.51816</v>
      </c>
      <c r="M71" s="7">
        <v>1.7674862341697601</v>
      </c>
      <c r="N71" s="7">
        <v>0.74048767195129772</v>
      </c>
      <c r="O71" s="7">
        <v>1.1941188662093718</v>
      </c>
      <c r="P71" s="7">
        <v>1.4329436827909663</v>
      </c>
      <c r="Q71" s="7">
        <v>0.95535859508962506</v>
      </c>
      <c r="R71" s="7">
        <v>0.71647151060605907</v>
      </c>
    </row>
    <row r="72" spans="1:18" ht="11.25" customHeight="1" x14ac:dyDescent="0.25">
      <c r="A72" s="55" t="s">
        <v>149</v>
      </c>
      <c r="B72" s="51" t="s">
        <v>148</v>
      </c>
      <c r="C72" s="7">
        <v>0.1433097640667918</v>
      </c>
      <c r="D72" s="7">
        <v>9.9989999999999996E-2</v>
      </c>
      <c r="E72" s="7">
        <v>0</v>
      </c>
      <c r="F72" s="7">
        <v>0</v>
      </c>
      <c r="G72" s="7">
        <v>0.1</v>
      </c>
      <c r="H72" s="7">
        <v>0.16719212763925001</v>
      </c>
      <c r="I72" s="7">
        <v>0</v>
      </c>
      <c r="J72" s="7">
        <v>0</v>
      </c>
      <c r="K72" s="7">
        <v>9.3999400000000009</v>
      </c>
      <c r="L72" s="7">
        <v>4.6586100000000004</v>
      </c>
      <c r="M72" s="7">
        <v>6.9266012737824676</v>
      </c>
      <c r="N72" s="7">
        <v>1.0032741652135302</v>
      </c>
      <c r="O72" s="7">
        <v>0.74032684350982225</v>
      </c>
      <c r="P72" s="7">
        <v>0.40598437940501314</v>
      </c>
      <c r="Q72" s="7">
        <v>0.83593252064372547</v>
      </c>
      <c r="R72" s="7">
        <v>1.0031186458166534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135.85989476939685</v>
      </c>
      <c r="D79" s="5">
        <v>159.59055000000001</v>
      </c>
      <c r="E79" s="5">
        <v>162.80096</v>
      </c>
      <c r="F79" s="5">
        <v>154.41396</v>
      </c>
      <c r="G79" s="5">
        <v>163.98910000000001</v>
      </c>
      <c r="H79" s="5">
        <v>164.39894914130105</v>
      </c>
      <c r="I79" s="5">
        <v>163.40225000000001</v>
      </c>
      <c r="J79" s="5">
        <v>125.54272</v>
      </c>
      <c r="K79" s="5">
        <v>146.70035999999999</v>
      </c>
      <c r="L79" s="5">
        <v>42.222999999999999</v>
      </c>
      <c r="M79" s="5">
        <v>133.27446928483388</v>
      </c>
      <c r="N79" s="5">
        <v>54.082499087272943</v>
      </c>
      <c r="O79" s="5">
        <v>82.799611631994907</v>
      </c>
      <c r="P79" s="5">
        <v>65.435429174177827</v>
      </c>
      <c r="Q79" s="5">
        <v>61.478845687871129</v>
      </c>
      <c r="R79" s="5">
        <v>80.227862098003598</v>
      </c>
    </row>
    <row r="80" spans="1:18" ht="11.25" customHeight="1" x14ac:dyDescent="0.25">
      <c r="A80" s="58" t="s">
        <v>133</v>
      </c>
      <c r="B80" s="47">
        <v>7200</v>
      </c>
      <c r="C80" s="5">
        <v>6.0667495645601672</v>
      </c>
      <c r="D80" s="5">
        <v>5.8935300000000002</v>
      </c>
      <c r="E80" s="5">
        <v>4.5000900000000001</v>
      </c>
      <c r="F80" s="5">
        <v>5.8003499999999999</v>
      </c>
      <c r="G80" s="5">
        <v>6.5858599999999994</v>
      </c>
      <c r="H80" s="5">
        <v>5.7084169293971501</v>
      </c>
      <c r="I80" s="5">
        <v>7.2001200000000001</v>
      </c>
      <c r="J80" s="5">
        <v>3.2009300000000001</v>
      </c>
      <c r="K80" s="5">
        <v>3.9913100000000004</v>
      </c>
      <c r="L80" s="5">
        <v>1.59514</v>
      </c>
      <c r="M80" s="5">
        <v>8.0730974181848332</v>
      </c>
      <c r="N80" s="5">
        <v>2.1976279504220049</v>
      </c>
      <c r="O80" s="5">
        <v>1.67173106579852</v>
      </c>
      <c r="P80" s="5">
        <v>0.59703852184332695</v>
      </c>
      <c r="Q80" s="5">
        <v>2.6272144100226811</v>
      </c>
      <c r="R80" s="5">
        <v>1.4330277557167481</v>
      </c>
    </row>
    <row r="81" spans="1:18" ht="11.25" customHeight="1" x14ac:dyDescent="0.25">
      <c r="A81" s="48" t="s">
        <v>132</v>
      </c>
      <c r="B81" s="49" t="s">
        <v>131</v>
      </c>
      <c r="C81" s="4">
        <v>4.9202740376664309</v>
      </c>
      <c r="D81" s="4">
        <v>4.7884000000000002</v>
      </c>
      <c r="E81" s="4">
        <v>3.8001499999999999</v>
      </c>
      <c r="F81" s="4">
        <v>5.2002699999999997</v>
      </c>
      <c r="G81" s="4">
        <v>6.0737699999999997</v>
      </c>
      <c r="H81" s="4">
        <v>5.06353300850291</v>
      </c>
      <c r="I81" s="4">
        <v>6.6001300000000001</v>
      </c>
      <c r="J81" s="4">
        <v>2.4006799999999999</v>
      </c>
      <c r="K81" s="4">
        <v>2.5823100000000001</v>
      </c>
      <c r="L81" s="4">
        <v>0.79754000000000003</v>
      </c>
      <c r="M81" s="4">
        <v>1.0987011296459845</v>
      </c>
      <c r="N81" s="4">
        <v>1.1943576999333869</v>
      </c>
      <c r="O81" s="4">
        <v>0.9314022405204615</v>
      </c>
      <c r="P81" s="4">
        <v>0.19105361508584739</v>
      </c>
      <c r="Q81" s="4">
        <v>0.47769565617089826</v>
      </c>
      <c r="R81" s="4">
        <v>0.42992188094950068</v>
      </c>
    </row>
    <row r="82" spans="1:18" ht="11.25" customHeight="1" x14ac:dyDescent="0.25">
      <c r="A82" s="48" t="s">
        <v>130</v>
      </c>
      <c r="B82" s="49" t="s">
        <v>129</v>
      </c>
      <c r="C82" s="4">
        <v>1.1464755268937359</v>
      </c>
      <c r="D82" s="4">
        <v>1.1051299999999999</v>
      </c>
      <c r="E82" s="4">
        <v>0.69994000000000001</v>
      </c>
      <c r="F82" s="4">
        <v>0.60007999999999995</v>
      </c>
      <c r="G82" s="4">
        <v>0.51209000000000005</v>
      </c>
      <c r="H82" s="4">
        <v>0.64488392089423996</v>
      </c>
      <c r="I82" s="4">
        <v>0.59999000000000002</v>
      </c>
      <c r="J82" s="4">
        <v>0.80025000000000002</v>
      </c>
      <c r="K82" s="4">
        <v>1.409</v>
      </c>
      <c r="L82" s="4">
        <v>0.79759999999999998</v>
      </c>
      <c r="M82" s="4">
        <v>6.9743962885388493</v>
      </c>
      <c r="N82" s="4">
        <v>1.0032702504886177</v>
      </c>
      <c r="O82" s="4">
        <v>0.74032882527805854</v>
      </c>
      <c r="P82" s="4">
        <v>0.40598490675747956</v>
      </c>
      <c r="Q82" s="4">
        <v>2.1495187538517828</v>
      </c>
      <c r="R82" s="4">
        <v>1.0031058747672474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8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457</v>
      </c>
      <c r="B1" s="42" t="s">
        <v>456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7836.5676175026665</v>
      </c>
      <c r="D2" s="45">
        <v>8585.9596679974475</v>
      </c>
      <c r="E2" s="45">
        <v>8713.0866635161947</v>
      </c>
      <c r="F2" s="45">
        <v>8955.5448623927441</v>
      </c>
      <c r="G2" s="45">
        <v>8726.4887295384451</v>
      </c>
      <c r="H2" s="45">
        <v>8663.4478977137223</v>
      </c>
      <c r="I2" s="45">
        <v>8795.311087520502</v>
      </c>
      <c r="J2" s="45">
        <v>8989.0899109266702</v>
      </c>
      <c r="K2" s="45">
        <v>8859.3449765245914</v>
      </c>
      <c r="L2" s="45">
        <v>9332.5611871109431</v>
      </c>
      <c r="M2" s="45">
        <v>10064.142589279807</v>
      </c>
      <c r="N2" s="45">
        <v>8937.7291633920522</v>
      </c>
      <c r="O2" s="45">
        <v>9540.1876789552152</v>
      </c>
      <c r="P2" s="45">
        <v>9073.6552015645284</v>
      </c>
      <c r="Q2" s="45">
        <v>9048.5848402151751</v>
      </c>
      <c r="R2" s="45">
        <v>8691.5540515502798</v>
      </c>
    </row>
    <row r="3" spans="1:18" ht="11.25" customHeight="1" x14ac:dyDescent="0.25">
      <c r="A3" s="46" t="s">
        <v>286</v>
      </c>
      <c r="B3" s="47" t="s">
        <v>285</v>
      </c>
      <c r="C3" s="5">
        <v>34.921103012282487</v>
      </c>
      <c r="D3" s="5">
        <v>39.095670000000005</v>
      </c>
      <c r="E3" s="5">
        <v>42.199470000000005</v>
      </c>
      <c r="F3" s="5">
        <v>44.599670000000003</v>
      </c>
      <c r="G3" s="5">
        <v>47.099849999999996</v>
      </c>
      <c r="H3" s="5">
        <v>42.895769935590522</v>
      </c>
      <c r="I3" s="5">
        <v>42.897260000000003</v>
      </c>
      <c r="J3" s="5">
        <v>47.294879999999992</v>
      </c>
      <c r="K3" s="5">
        <v>49.105029999999999</v>
      </c>
      <c r="L3" s="5">
        <v>55.620359999999998</v>
      </c>
      <c r="M3" s="5">
        <v>65.855042149644575</v>
      </c>
      <c r="N3" s="5">
        <v>53.331552677429507</v>
      </c>
      <c r="O3" s="5">
        <v>58.662437705999963</v>
      </c>
      <c r="P3" s="5">
        <v>58.681595247141992</v>
      </c>
      <c r="Q3" s="5">
        <v>43.992735339557598</v>
      </c>
      <c r="R3" s="5">
        <v>39.814456628636023</v>
      </c>
    </row>
    <row r="4" spans="1:18" ht="11.25" customHeight="1" x14ac:dyDescent="0.25">
      <c r="A4" s="48" t="s">
        <v>284</v>
      </c>
      <c r="B4" s="49" t="s">
        <v>283</v>
      </c>
      <c r="C4" s="4">
        <v>4.8728757781390613</v>
      </c>
      <c r="D4" s="4">
        <v>4.2991900000000003</v>
      </c>
      <c r="E4" s="4">
        <v>4.8999300000000003</v>
      </c>
      <c r="F4" s="4">
        <v>4.8999600000000001</v>
      </c>
      <c r="G4" s="4">
        <v>4.8999800000000002</v>
      </c>
      <c r="H4" s="4">
        <v>4.2753354691445296</v>
      </c>
      <c r="I4" s="4">
        <v>4.2965200000000001</v>
      </c>
      <c r="J4" s="4">
        <v>4.2004900000000003</v>
      </c>
      <c r="K4" s="4">
        <v>4.7000799999999998</v>
      </c>
      <c r="L4" s="4">
        <v>4.80213</v>
      </c>
      <c r="M4" s="4">
        <v>4.7982217381909331</v>
      </c>
      <c r="N4" s="4">
        <v>4.7531461865180749</v>
      </c>
      <c r="O4" s="4">
        <v>4.1321641601651296</v>
      </c>
      <c r="P4" s="4">
        <v>2.9630344133538631</v>
      </c>
      <c r="Q4" s="4">
        <v>2.9618326035041376</v>
      </c>
      <c r="R4" s="4">
        <v>2.3645648256618372</v>
      </c>
    </row>
    <row r="5" spans="1:18" ht="11.25" customHeight="1" x14ac:dyDescent="0.25">
      <c r="A5" s="50" t="s">
        <v>282</v>
      </c>
      <c r="B5" s="51" t="s">
        <v>281</v>
      </c>
      <c r="C5" s="7">
        <v>4.8728757781390613</v>
      </c>
      <c r="D5" s="7">
        <v>4.2991900000000003</v>
      </c>
      <c r="E5" s="7">
        <v>4.8999300000000003</v>
      </c>
      <c r="F5" s="7">
        <v>4.8999600000000001</v>
      </c>
      <c r="G5" s="7">
        <v>4.8999800000000002</v>
      </c>
      <c r="H5" s="7">
        <v>4.2753354691445296</v>
      </c>
      <c r="I5" s="7">
        <v>4.2965200000000001</v>
      </c>
      <c r="J5" s="7">
        <v>4.2004900000000003</v>
      </c>
      <c r="K5" s="7">
        <v>4.7000799999999998</v>
      </c>
      <c r="L5" s="7">
        <v>4.80213</v>
      </c>
      <c r="M5" s="7">
        <v>4.7982217381909331</v>
      </c>
      <c r="N5" s="7">
        <v>4.7531461865180749</v>
      </c>
      <c r="O5" s="7">
        <v>4.1321641601651296</v>
      </c>
      <c r="P5" s="7">
        <v>2.9630344133538631</v>
      </c>
      <c r="Q5" s="7">
        <v>2.9618326035041376</v>
      </c>
      <c r="R5" s="7">
        <v>2.3645648256618372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4.8728757781390613</v>
      </c>
      <c r="D8" s="6">
        <v>4.2991900000000003</v>
      </c>
      <c r="E8" s="6">
        <v>4.8999300000000003</v>
      </c>
      <c r="F8" s="6">
        <v>4.8999600000000001</v>
      </c>
      <c r="G8" s="6">
        <v>4.8999800000000002</v>
      </c>
      <c r="H8" s="6">
        <v>4.2753354691445296</v>
      </c>
      <c r="I8" s="6">
        <v>4.2965200000000001</v>
      </c>
      <c r="J8" s="6">
        <v>4.2004900000000003</v>
      </c>
      <c r="K8" s="6">
        <v>4.7000799999999998</v>
      </c>
      <c r="L8" s="6">
        <v>4.80213</v>
      </c>
      <c r="M8" s="6">
        <v>4.7982217381909331</v>
      </c>
      <c r="N8" s="6">
        <v>4.7531461865180749</v>
      </c>
      <c r="O8" s="6">
        <v>4.1321641601651296</v>
      </c>
      <c r="P8" s="6">
        <v>2.9630344133538631</v>
      </c>
      <c r="Q8" s="6">
        <v>2.9618326035041376</v>
      </c>
      <c r="R8" s="6">
        <v>2.3645648256618372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30.048227234143429</v>
      </c>
      <c r="D15" s="4">
        <v>34.796480000000003</v>
      </c>
      <c r="E15" s="4">
        <v>37.29954</v>
      </c>
      <c r="F15" s="4">
        <v>39.699710000000003</v>
      </c>
      <c r="G15" s="4">
        <v>42.199869999999997</v>
      </c>
      <c r="H15" s="4">
        <v>38.620434466445992</v>
      </c>
      <c r="I15" s="4">
        <v>38.600740000000002</v>
      </c>
      <c r="J15" s="4">
        <v>43.094389999999997</v>
      </c>
      <c r="K15" s="4">
        <v>44.404949999999999</v>
      </c>
      <c r="L15" s="4">
        <v>50.81823</v>
      </c>
      <c r="M15" s="4">
        <v>61.056820411453643</v>
      </c>
      <c r="N15" s="4">
        <v>48.578406490911433</v>
      </c>
      <c r="O15" s="4">
        <v>54.530273545834831</v>
      </c>
      <c r="P15" s="4">
        <v>55.718560833788132</v>
      </c>
      <c r="Q15" s="4">
        <v>41.030902736053456</v>
      </c>
      <c r="R15" s="4">
        <v>37.449891802974179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30.048227234143429</v>
      </c>
      <c r="D17" s="7">
        <v>34.796480000000003</v>
      </c>
      <c r="E17" s="7">
        <v>37.29954</v>
      </c>
      <c r="F17" s="7">
        <v>39.699710000000003</v>
      </c>
      <c r="G17" s="7">
        <v>42.199869999999997</v>
      </c>
      <c r="H17" s="7">
        <v>38.620434466445992</v>
      </c>
      <c r="I17" s="7">
        <v>38.600740000000002</v>
      </c>
      <c r="J17" s="7">
        <v>43.094389999999997</v>
      </c>
      <c r="K17" s="7">
        <v>44.404949999999999</v>
      </c>
      <c r="L17" s="7">
        <v>50.81823</v>
      </c>
      <c r="M17" s="7">
        <v>61.056820411453643</v>
      </c>
      <c r="N17" s="7">
        <v>48.578406490911433</v>
      </c>
      <c r="O17" s="7">
        <v>54.530273545834831</v>
      </c>
      <c r="P17" s="7">
        <v>55.718560833788132</v>
      </c>
      <c r="Q17" s="7">
        <v>41.030902736053456</v>
      </c>
      <c r="R17" s="7">
        <v>37.449891802974179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1834.6454397123653</v>
      </c>
      <c r="D21" s="5">
        <v>2037.8635000000002</v>
      </c>
      <c r="E21" s="5">
        <v>1959.81394</v>
      </c>
      <c r="F21" s="5">
        <v>2034.8036600000003</v>
      </c>
      <c r="G21" s="5">
        <v>1825.31467</v>
      </c>
      <c r="H21" s="5">
        <v>1751.7673020195825</v>
      </c>
      <c r="I21" s="5">
        <v>1676.36799</v>
      </c>
      <c r="J21" s="5">
        <v>1680.9766</v>
      </c>
      <c r="K21" s="5">
        <v>1456.63456</v>
      </c>
      <c r="L21" s="5">
        <v>1430.1311400000004</v>
      </c>
      <c r="M21" s="5">
        <v>1520.0495650136813</v>
      </c>
      <c r="N21" s="5">
        <v>1302.7840875353368</v>
      </c>
      <c r="O21" s="5">
        <v>1383.0813279252318</v>
      </c>
      <c r="P21" s="5">
        <v>1275.2430869430154</v>
      </c>
      <c r="Q21" s="5">
        <v>1232.1790163424644</v>
      </c>
      <c r="R21" s="5">
        <v>1166.6951536783859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1834.6454397123653</v>
      </c>
      <c r="D30" s="4">
        <v>2037.8635000000002</v>
      </c>
      <c r="E30" s="4">
        <v>1959.81394</v>
      </c>
      <c r="F30" s="4">
        <v>2034.8036600000003</v>
      </c>
      <c r="G30" s="4">
        <v>1825.31467</v>
      </c>
      <c r="H30" s="4">
        <v>1751.7673020195825</v>
      </c>
      <c r="I30" s="4">
        <v>1676.36799</v>
      </c>
      <c r="J30" s="4">
        <v>1680.9766</v>
      </c>
      <c r="K30" s="4">
        <v>1456.63456</v>
      </c>
      <c r="L30" s="4">
        <v>1430.1311400000004</v>
      </c>
      <c r="M30" s="4">
        <v>1520.0495650136813</v>
      </c>
      <c r="N30" s="4">
        <v>1302.7840875353368</v>
      </c>
      <c r="O30" s="4">
        <v>1383.0813279252318</v>
      </c>
      <c r="P30" s="4">
        <v>1275.2430869430154</v>
      </c>
      <c r="Q30" s="4">
        <v>1232.1790163424644</v>
      </c>
      <c r="R30" s="4">
        <v>1166.6951536783859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8.8368102414011016</v>
      </c>
      <c r="D34" s="7">
        <v>9.9004100000000008</v>
      </c>
      <c r="E34" s="7">
        <v>9.9020799999999998</v>
      </c>
      <c r="F34" s="7">
        <v>11.00314</v>
      </c>
      <c r="G34" s="7">
        <v>9.9018599999999992</v>
      </c>
      <c r="H34" s="7">
        <v>11.034824908201855</v>
      </c>
      <c r="I34" s="7">
        <v>8.8025000000000002</v>
      </c>
      <c r="J34" s="7">
        <v>9.9013500000000008</v>
      </c>
      <c r="K34" s="7">
        <v>11.00165</v>
      </c>
      <c r="L34" s="7">
        <v>12.10126</v>
      </c>
      <c r="M34" s="7">
        <v>9.9352486351397999</v>
      </c>
      <c r="N34" s="7">
        <v>8.8366560536340533</v>
      </c>
      <c r="O34" s="7">
        <v>8.8372196675567718</v>
      </c>
      <c r="P34" s="7">
        <v>8.8381619859628078</v>
      </c>
      <c r="Q34" s="7">
        <v>8.8374991895983737</v>
      </c>
      <c r="R34" s="7">
        <v>8.8372020273072955</v>
      </c>
    </row>
    <row r="35" spans="1:18" ht="11.25" customHeight="1" x14ac:dyDescent="0.25">
      <c r="A35" s="50" t="s">
        <v>223</v>
      </c>
      <c r="B35" s="51" t="s">
        <v>222</v>
      </c>
      <c r="C35" s="7">
        <v>83.212646188640946</v>
      </c>
      <c r="D35" s="7">
        <v>84.202979999999997</v>
      </c>
      <c r="E35" s="7">
        <v>85.202529999999996</v>
      </c>
      <c r="F35" s="7">
        <v>89.398949999999999</v>
      </c>
      <c r="G35" s="7">
        <v>91.595399999999998</v>
      </c>
      <c r="H35" s="7">
        <v>91.454063090260661</v>
      </c>
      <c r="I35" s="7">
        <v>92.500829999999993</v>
      </c>
      <c r="J35" s="7">
        <v>94.633319999999998</v>
      </c>
      <c r="K35" s="7">
        <v>84.280100000000004</v>
      </c>
      <c r="L35" s="7">
        <v>78.055520000000001</v>
      </c>
      <c r="M35" s="7">
        <v>81.152761265112588</v>
      </c>
      <c r="N35" s="7">
        <v>83.190348864229691</v>
      </c>
      <c r="O35" s="7">
        <v>84.216521986805745</v>
      </c>
      <c r="P35" s="7">
        <v>81.135995535127776</v>
      </c>
      <c r="Q35" s="7">
        <v>79.083544775848196</v>
      </c>
      <c r="R35" s="7">
        <v>76.000769918042948</v>
      </c>
    </row>
    <row r="36" spans="1:18" ht="11.25" customHeight="1" x14ac:dyDescent="0.25">
      <c r="A36" s="56" t="s">
        <v>221</v>
      </c>
      <c r="B36" s="53" t="s">
        <v>220</v>
      </c>
      <c r="C36" s="6">
        <v>82.161736123225623</v>
      </c>
      <c r="D36" s="6">
        <v>83.202929999999995</v>
      </c>
      <c r="E36" s="6">
        <v>84.202460000000002</v>
      </c>
      <c r="F36" s="6">
        <v>85.198939999999993</v>
      </c>
      <c r="G36" s="6">
        <v>87.395399999999995</v>
      </c>
      <c r="H36" s="6">
        <v>88.325202543270848</v>
      </c>
      <c r="I36" s="6">
        <v>88.301379999999995</v>
      </c>
      <c r="J36" s="6">
        <v>90.402500000000003</v>
      </c>
      <c r="K36" s="6">
        <v>81.104500000000002</v>
      </c>
      <c r="L36" s="6">
        <v>77.005449999999996</v>
      </c>
      <c r="M36" s="6">
        <v>80.107812956042281</v>
      </c>
      <c r="N36" s="6">
        <v>83.190348864229691</v>
      </c>
      <c r="O36" s="6">
        <v>84.216521986805745</v>
      </c>
      <c r="P36" s="6">
        <v>81.135995535127776</v>
      </c>
      <c r="Q36" s="6">
        <v>79.083544775848196</v>
      </c>
      <c r="R36" s="6">
        <v>76.000769918042948</v>
      </c>
    </row>
    <row r="37" spans="1:18" ht="11.25" customHeight="1" x14ac:dyDescent="0.25">
      <c r="A37" s="52" t="s">
        <v>219</v>
      </c>
      <c r="B37" s="53" t="s">
        <v>218</v>
      </c>
      <c r="C37" s="6">
        <v>1.0509100654153172</v>
      </c>
      <c r="D37" s="6">
        <v>1.0000499999999994</v>
      </c>
      <c r="E37" s="6">
        <v>1.0000699999999996</v>
      </c>
      <c r="F37" s="6">
        <v>4.2000099999999998</v>
      </c>
      <c r="G37" s="6">
        <v>4.2</v>
      </c>
      <c r="H37" s="6">
        <v>3.1288605469898103</v>
      </c>
      <c r="I37" s="6">
        <v>4.1994500000000015</v>
      </c>
      <c r="J37" s="6">
        <v>4.2308199999999996</v>
      </c>
      <c r="K37" s="6">
        <v>3.1756000000000002</v>
      </c>
      <c r="L37" s="6">
        <v>1.0500700000000001</v>
      </c>
      <c r="M37" s="6">
        <v>1.0449483090703111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40.34048760499536</v>
      </c>
      <c r="D38" s="7">
        <v>33.100859999999955</v>
      </c>
      <c r="E38" s="7">
        <v>40.310240000000078</v>
      </c>
      <c r="F38" s="7">
        <v>41.399650000000065</v>
      </c>
      <c r="G38" s="7">
        <v>25.899940000000015</v>
      </c>
      <c r="H38" s="7">
        <v>44.473090455012652</v>
      </c>
      <c r="I38" s="7">
        <v>46.50678999999991</v>
      </c>
      <c r="J38" s="7">
        <v>49.603619999999978</v>
      </c>
      <c r="K38" s="7">
        <v>52.710520000000088</v>
      </c>
      <c r="L38" s="7">
        <v>54.803850000000125</v>
      </c>
      <c r="M38" s="7">
        <v>61.024325481280584</v>
      </c>
      <c r="N38" s="7">
        <v>39.290311202172688</v>
      </c>
      <c r="O38" s="7">
        <v>49.633378130027381</v>
      </c>
      <c r="P38" s="7">
        <v>47.578112069791473</v>
      </c>
      <c r="Q38" s="7">
        <v>38.263913932135893</v>
      </c>
      <c r="R38" s="7">
        <v>38.264142881217708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40.34048760499536</v>
      </c>
      <c r="D40" s="6">
        <v>33.100859999999955</v>
      </c>
      <c r="E40" s="6">
        <v>40.310240000000078</v>
      </c>
      <c r="F40" s="6">
        <v>41.399650000000065</v>
      </c>
      <c r="G40" s="6">
        <v>25.899940000000015</v>
      </c>
      <c r="H40" s="6">
        <v>44.473090455012652</v>
      </c>
      <c r="I40" s="6">
        <v>46.50678999999991</v>
      </c>
      <c r="J40" s="6">
        <v>49.603619999999978</v>
      </c>
      <c r="K40" s="6">
        <v>52.710520000000088</v>
      </c>
      <c r="L40" s="6">
        <v>54.803850000000125</v>
      </c>
      <c r="M40" s="6">
        <v>61.024325481280584</v>
      </c>
      <c r="N40" s="6">
        <v>39.290311202172688</v>
      </c>
      <c r="O40" s="6">
        <v>49.633378130027381</v>
      </c>
      <c r="P40" s="6">
        <v>47.578112069791473</v>
      </c>
      <c r="Q40" s="6">
        <v>38.263913932135893</v>
      </c>
      <c r="R40" s="6">
        <v>38.264142881217708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1622.0040479614299</v>
      </c>
      <c r="D43" s="7">
        <v>1820.8566499999999</v>
      </c>
      <c r="E43" s="7">
        <v>1731.69804</v>
      </c>
      <c r="F43" s="7">
        <v>1800.29845</v>
      </c>
      <c r="G43" s="7">
        <v>1609.0230799999999</v>
      </c>
      <c r="H43" s="7">
        <v>1514.9985651624593</v>
      </c>
      <c r="I43" s="7">
        <v>1442.5552699999998</v>
      </c>
      <c r="J43" s="7">
        <v>1443.7307500000002</v>
      </c>
      <c r="K43" s="7">
        <v>1231.2427700000001</v>
      </c>
      <c r="L43" s="7">
        <v>1206.8445400000001</v>
      </c>
      <c r="M43" s="7">
        <v>1288.6399634425352</v>
      </c>
      <c r="N43" s="7">
        <v>1105.5432489495201</v>
      </c>
      <c r="O43" s="7">
        <v>1181.1584064086992</v>
      </c>
      <c r="P43" s="7">
        <v>1081.3245408619541</v>
      </c>
      <c r="Q43" s="7">
        <v>1053.44692682092</v>
      </c>
      <c r="R43" s="7">
        <v>996.77940378220251</v>
      </c>
    </row>
    <row r="44" spans="1:18" ht="11.25" customHeight="1" x14ac:dyDescent="0.25">
      <c r="A44" s="50" t="s">
        <v>205</v>
      </c>
      <c r="B44" s="51" t="s">
        <v>204</v>
      </c>
      <c r="C44" s="7">
        <v>80.25144771589791</v>
      </c>
      <c r="D44" s="7">
        <v>89.802599999999998</v>
      </c>
      <c r="E44" s="7">
        <v>92.701049999999995</v>
      </c>
      <c r="F44" s="7">
        <v>92.703469999999996</v>
      </c>
      <c r="G44" s="7">
        <v>88.894390000000016</v>
      </c>
      <c r="H44" s="7">
        <v>89.806758403648303</v>
      </c>
      <c r="I44" s="7">
        <v>86.002600000000001</v>
      </c>
      <c r="J44" s="7">
        <v>83.107560000000007</v>
      </c>
      <c r="K44" s="7">
        <v>77.399519999999995</v>
      </c>
      <c r="L44" s="7">
        <v>78.325970000000012</v>
      </c>
      <c r="M44" s="7">
        <v>79.297266189613453</v>
      </c>
      <c r="N44" s="7">
        <v>65.923522465779939</v>
      </c>
      <c r="O44" s="7">
        <v>59.235801732142647</v>
      </c>
      <c r="P44" s="7">
        <v>56.366276490179047</v>
      </c>
      <c r="Q44" s="7">
        <v>52.547131623961931</v>
      </c>
      <c r="R44" s="7">
        <v>46.81363506961533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63.843491696223175</v>
      </c>
      <c r="D52" s="5">
        <v>68.100629999999995</v>
      </c>
      <c r="E52" s="5">
        <v>73.595569999999995</v>
      </c>
      <c r="F52" s="5">
        <v>71.491299999999995</v>
      </c>
      <c r="G52" s="5">
        <v>75.296080000000003</v>
      </c>
      <c r="H52" s="5">
        <v>74.71314527516023</v>
      </c>
      <c r="I52" s="5">
        <v>78.008539999999996</v>
      </c>
      <c r="J52" s="5">
        <v>78.493859999999998</v>
      </c>
      <c r="K52" s="5">
        <v>74.509730000000005</v>
      </c>
      <c r="L52" s="5">
        <v>77.903230000000008</v>
      </c>
      <c r="M52" s="5">
        <v>82.590602945472824</v>
      </c>
      <c r="N52" s="5">
        <v>71.895074275118304</v>
      </c>
      <c r="O52" s="5">
        <v>69.360729225095852</v>
      </c>
      <c r="P52" s="5">
        <v>65.921969895841571</v>
      </c>
      <c r="Q52" s="5">
        <v>59.758803377500605</v>
      </c>
      <c r="R52" s="5">
        <v>55.126126266651369</v>
      </c>
    </row>
    <row r="53" spans="1:18" ht="11.25" customHeight="1" x14ac:dyDescent="0.25">
      <c r="A53" s="48" t="s">
        <v>187</v>
      </c>
      <c r="B53" s="49" t="s">
        <v>186</v>
      </c>
      <c r="C53" s="4">
        <v>63.843491696223175</v>
      </c>
      <c r="D53" s="4">
        <v>68.100629999999995</v>
      </c>
      <c r="E53" s="4">
        <v>73.595569999999995</v>
      </c>
      <c r="F53" s="4">
        <v>71.491299999999995</v>
      </c>
      <c r="G53" s="4">
        <v>75.296080000000003</v>
      </c>
      <c r="H53" s="4">
        <v>74.71314527516023</v>
      </c>
      <c r="I53" s="4">
        <v>78.008539999999996</v>
      </c>
      <c r="J53" s="4">
        <v>78.493859999999998</v>
      </c>
      <c r="K53" s="4">
        <v>74.509730000000005</v>
      </c>
      <c r="L53" s="4">
        <v>77.903230000000008</v>
      </c>
      <c r="M53" s="4">
        <v>82.590602945472824</v>
      </c>
      <c r="N53" s="4">
        <v>71.895074275118304</v>
      </c>
      <c r="O53" s="4">
        <v>69.360729225095852</v>
      </c>
      <c r="P53" s="4">
        <v>65.921969895841571</v>
      </c>
      <c r="Q53" s="4">
        <v>59.758803377500605</v>
      </c>
      <c r="R53" s="4">
        <v>55.126126266651369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2036.6867230340499</v>
      </c>
      <c r="D60" s="5">
        <v>2258.5896899999998</v>
      </c>
      <c r="E60" s="5">
        <v>2321.0212500000002</v>
      </c>
      <c r="F60" s="5">
        <v>2427.6923900000002</v>
      </c>
      <c r="G60" s="5">
        <v>2353.9000599999999</v>
      </c>
      <c r="H60" s="5">
        <v>2305.3405942485942</v>
      </c>
      <c r="I60" s="5">
        <v>2370.6911300000002</v>
      </c>
      <c r="J60" s="5">
        <v>2509.7377200000001</v>
      </c>
      <c r="K60" s="5">
        <v>2491.5184599999998</v>
      </c>
      <c r="L60" s="5">
        <v>2734.3909499999995</v>
      </c>
      <c r="M60" s="5">
        <v>2981.7785013508678</v>
      </c>
      <c r="N60" s="5">
        <v>2543.8068780174767</v>
      </c>
      <c r="O60" s="5">
        <v>2789.120833667313</v>
      </c>
      <c r="P60" s="5">
        <v>2663.394477852657</v>
      </c>
      <c r="Q60" s="5">
        <v>2719.8576478456121</v>
      </c>
      <c r="R60" s="5">
        <v>2568.2640449834844</v>
      </c>
    </row>
    <row r="61" spans="1:18" ht="11.25" customHeight="1" x14ac:dyDescent="0.25">
      <c r="A61" s="46" t="s">
        <v>171</v>
      </c>
      <c r="B61" s="47" t="s">
        <v>170</v>
      </c>
      <c r="C61" s="5">
        <v>1093.6275914779794</v>
      </c>
      <c r="D61" s="5">
        <v>1228.3894500000004</v>
      </c>
      <c r="E61" s="5">
        <v>1269.6366499999999</v>
      </c>
      <c r="F61" s="5">
        <v>1286.8215700000001</v>
      </c>
      <c r="G61" s="5">
        <v>1296.9943499999999</v>
      </c>
      <c r="H61" s="5">
        <v>1303.4775962549004</v>
      </c>
      <c r="I61" s="5">
        <v>1344.1999999999998</v>
      </c>
      <c r="J61" s="5">
        <v>1354.0584199999998</v>
      </c>
      <c r="K61" s="5">
        <v>1466.6888799999999</v>
      </c>
      <c r="L61" s="5">
        <v>1577.5812999999998</v>
      </c>
      <c r="M61" s="5">
        <v>1768.1787939796441</v>
      </c>
      <c r="N61" s="5">
        <v>1514.8355110311718</v>
      </c>
      <c r="O61" s="5">
        <v>1644.4833503391487</v>
      </c>
      <c r="P61" s="5">
        <v>1526.8219548336704</v>
      </c>
      <c r="Q61" s="5">
        <v>1532.3397361123152</v>
      </c>
      <c r="R61" s="5">
        <v>1433.7215483495227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0.38215343460387885</v>
      </c>
      <c r="D64" s="4">
        <v>0.4</v>
      </c>
      <c r="E64" s="4">
        <v>0.3999999999996362</v>
      </c>
      <c r="F64" s="4">
        <v>0.4</v>
      </c>
      <c r="G64" s="4">
        <v>0.4</v>
      </c>
      <c r="H64" s="4">
        <v>0.47769179325496225</v>
      </c>
      <c r="I64" s="4">
        <v>0.6</v>
      </c>
      <c r="J64" s="4">
        <v>0.6</v>
      </c>
      <c r="K64" s="4">
        <v>0.8</v>
      </c>
      <c r="L64" s="4">
        <v>0.8</v>
      </c>
      <c r="M64" s="4">
        <v>0.93149899684726734</v>
      </c>
      <c r="N64" s="4">
        <v>1.0270373554981234</v>
      </c>
      <c r="O64" s="4">
        <v>1.1225757141489794</v>
      </c>
      <c r="P64" s="4">
        <v>1.2419986624629473</v>
      </c>
      <c r="Q64" s="4">
        <v>1.3614216107766879</v>
      </c>
      <c r="R64" s="4">
        <v>1.4808445590904284</v>
      </c>
    </row>
    <row r="65" spans="1:18" ht="11.25" customHeight="1" x14ac:dyDescent="0.25">
      <c r="A65" s="50" t="s">
        <v>163</v>
      </c>
      <c r="B65" s="51" t="s">
        <v>162</v>
      </c>
      <c r="C65" s="7">
        <v>0.38215343460387885</v>
      </c>
      <c r="D65" s="7">
        <v>0.4</v>
      </c>
      <c r="E65" s="7">
        <v>0.3999999999996362</v>
      </c>
      <c r="F65" s="7">
        <v>0.4</v>
      </c>
      <c r="G65" s="7">
        <v>0.4</v>
      </c>
      <c r="H65" s="7">
        <v>0.47769179325496225</v>
      </c>
      <c r="I65" s="7">
        <v>0.6</v>
      </c>
      <c r="J65" s="7">
        <v>0.6</v>
      </c>
      <c r="K65" s="7">
        <v>0.8</v>
      </c>
      <c r="L65" s="7">
        <v>0.8</v>
      </c>
      <c r="M65" s="7">
        <v>0.93149899684726734</v>
      </c>
      <c r="N65" s="7">
        <v>1.0270373554981234</v>
      </c>
      <c r="O65" s="7">
        <v>1.1225757141489794</v>
      </c>
      <c r="P65" s="7">
        <v>1.2419986624629473</v>
      </c>
      <c r="Q65" s="7">
        <v>1.3614216107766879</v>
      </c>
      <c r="R65" s="7">
        <v>1.4808445590904284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1093.2454380433755</v>
      </c>
      <c r="D68" s="4">
        <v>1227.9894500000003</v>
      </c>
      <c r="E68" s="4">
        <v>1269.2366500000003</v>
      </c>
      <c r="F68" s="4">
        <v>1286.42157</v>
      </c>
      <c r="G68" s="4">
        <v>1296.5943499999998</v>
      </c>
      <c r="H68" s="4">
        <v>1302.9999044616454</v>
      </c>
      <c r="I68" s="4">
        <v>1343.6</v>
      </c>
      <c r="J68" s="4">
        <v>1353.4584199999999</v>
      </c>
      <c r="K68" s="4">
        <v>1465.88888</v>
      </c>
      <c r="L68" s="4">
        <v>1576.7812999999996</v>
      </c>
      <c r="M68" s="4">
        <v>1767.2472949827968</v>
      </c>
      <c r="N68" s="4">
        <v>1513.8084736756737</v>
      </c>
      <c r="O68" s="4">
        <v>1643.3607746249995</v>
      </c>
      <c r="P68" s="4">
        <v>1525.5799561712074</v>
      </c>
      <c r="Q68" s="4">
        <v>1530.9783145015385</v>
      </c>
      <c r="R68" s="4">
        <v>1432.2407037904322</v>
      </c>
    </row>
    <row r="69" spans="1:18" ht="11.25" customHeight="1" x14ac:dyDescent="0.25">
      <c r="A69" s="50" t="s">
        <v>155</v>
      </c>
      <c r="B69" s="51" t="s">
        <v>154</v>
      </c>
      <c r="C69" s="7">
        <v>1083.4527562816484</v>
      </c>
      <c r="D69" s="7">
        <v>1220.7891500000001</v>
      </c>
      <c r="E69" s="7">
        <v>1259.81537</v>
      </c>
      <c r="F69" s="7">
        <v>1275.52134</v>
      </c>
      <c r="G69" s="7">
        <v>1283.2943399999997</v>
      </c>
      <c r="H69" s="7">
        <v>1290.4843794783646</v>
      </c>
      <c r="I69" s="7">
        <v>1332.1</v>
      </c>
      <c r="J69" s="7">
        <v>1341.73377</v>
      </c>
      <c r="K69" s="7">
        <v>1450.8891699999999</v>
      </c>
      <c r="L69" s="7">
        <v>1541.48669</v>
      </c>
      <c r="M69" s="7">
        <v>1719.9796465736449</v>
      </c>
      <c r="N69" s="7">
        <v>1468.5705211928182</v>
      </c>
      <c r="O69" s="7">
        <v>1605.6229870476545</v>
      </c>
      <c r="P69" s="7">
        <v>1506.1144549536637</v>
      </c>
      <c r="Q69" s="7">
        <v>1510.986911244865</v>
      </c>
      <c r="R69" s="7">
        <v>1415.1148365032311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9.7926817617273301</v>
      </c>
      <c r="D71" s="7">
        <v>7.2003000000000004</v>
      </c>
      <c r="E71" s="7">
        <v>9.4212799999999994</v>
      </c>
      <c r="F71" s="7">
        <v>10.900230000000001</v>
      </c>
      <c r="G71" s="7">
        <v>13.30001</v>
      </c>
      <c r="H71" s="7">
        <v>12.515524983280839</v>
      </c>
      <c r="I71" s="7">
        <v>11.5</v>
      </c>
      <c r="J71" s="7">
        <v>11.72465</v>
      </c>
      <c r="K71" s="7">
        <v>11.799799999999999</v>
      </c>
      <c r="L71" s="7">
        <v>11.18023</v>
      </c>
      <c r="M71" s="7">
        <v>11.058570743659864</v>
      </c>
      <c r="N71" s="7">
        <v>14.497959686103812</v>
      </c>
      <c r="O71" s="7">
        <v>22.547152459799992</v>
      </c>
      <c r="P71" s="7">
        <v>14.880092168196811</v>
      </c>
      <c r="Q71" s="7">
        <v>15.381676979615996</v>
      </c>
      <c r="R71" s="7">
        <v>12.395541303575365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3.1999100000000098</v>
      </c>
      <c r="L73" s="7">
        <v>24.114380000000004</v>
      </c>
      <c r="M73" s="7">
        <v>36.209077665492018</v>
      </c>
      <c r="N73" s="7">
        <v>30.739992796751508</v>
      </c>
      <c r="O73" s="7">
        <v>15.190635117545149</v>
      </c>
      <c r="P73" s="7">
        <v>4.5854090493470068</v>
      </c>
      <c r="Q73" s="7">
        <v>4.6097262770575895</v>
      </c>
      <c r="R73" s="7">
        <v>4.7303259836258178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3.1999100000000098</v>
      </c>
      <c r="L74" s="6">
        <v>3.2959900000000033</v>
      </c>
      <c r="M74" s="6">
        <v>3.6543677146213867</v>
      </c>
      <c r="N74" s="6">
        <v>4.562469618146622</v>
      </c>
      <c r="O74" s="6">
        <v>5.2546025572185187</v>
      </c>
      <c r="P74" s="6">
        <v>4.5854090493470068</v>
      </c>
      <c r="Q74" s="6">
        <v>4.6097262770575895</v>
      </c>
      <c r="R74" s="6">
        <v>4.7303259836258178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20.818390000000001</v>
      </c>
      <c r="M77" s="6">
        <v>32.554709950870631</v>
      </c>
      <c r="N77" s="6">
        <v>26.177523178604886</v>
      </c>
      <c r="O77" s="6">
        <v>9.9360325603266304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2772.8432685697667</v>
      </c>
      <c r="D79" s="5">
        <v>2953.9207279974471</v>
      </c>
      <c r="E79" s="5">
        <v>3046.8197835161945</v>
      </c>
      <c r="F79" s="5">
        <v>3090.1362723927436</v>
      </c>
      <c r="G79" s="5">
        <v>3127.8837195384458</v>
      </c>
      <c r="H79" s="5">
        <v>3185.2534899798939</v>
      </c>
      <c r="I79" s="5">
        <v>3283.1461675205023</v>
      </c>
      <c r="J79" s="5">
        <v>3318.528430926669</v>
      </c>
      <c r="K79" s="5">
        <v>3320.8883165245907</v>
      </c>
      <c r="L79" s="5">
        <v>3456.9342071109436</v>
      </c>
      <c r="M79" s="5">
        <v>3645.6900838404968</v>
      </c>
      <c r="N79" s="5">
        <v>3451.0760598555185</v>
      </c>
      <c r="O79" s="5">
        <v>3595.4790000924254</v>
      </c>
      <c r="P79" s="5">
        <v>3483.5921167922024</v>
      </c>
      <c r="Q79" s="5">
        <v>3460.4569011977246</v>
      </c>
      <c r="R79" s="5">
        <v>3427.9327216435981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9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459</v>
      </c>
      <c r="B1" s="42" t="s">
        <v>458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4629.1627939743494</v>
      </c>
      <c r="D2" s="45">
        <v>5168.7828399999999</v>
      </c>
      <c r="E2" s="45">
        <v>5194.0328599999993</v>
      </c>
      <c r="F2" s="45">
        <v>5444.2064300000002</v>
      </c>
      <c r="G2" s="45">
        <v>5218.5416099999993</v>
      </c>
      <c r="H2" s="45">
        <v>5163.8180415655124</v>
      </c>
      <c r="I2" s="45">
        <v>5218.7582299999995</v>
      </c>
      <c r="J2" s="45">
        <v>5258.4320600000001</v>
      </c>
      <c r="K2" s="45">
        <v>5178.4839499999998</v>
      </c>
      <c r="L2" s="45">
        <v>5412.7332299999998</v>
      </c>
      <c r="M2" s="45">
        <v>5929.5263687744464</v>
      </c>
      <c r="N2" s="45">
        <v>5193.0859569118202</v>
      </c>
      <c r="O2" s="45">
        <v>5550.8036946331194</v>
      </c>
      <c r="P2" s="45">
        <v>5230.1661342319139</v>
      </c>
      <c r="Q2" s="45">
        <v>5182.6262023762556</v>
      </c>
      <c r="R2" s="45">
        <v>5014.822496437695</v>
      </c>
    </row>
    <row r="3" spans="1:18" ht="11.25" customHeight="1" x14ac:dyDescent="0.25">
      <c r="A3" s="46" t="s">
        <v>286</v>
      </c>
      <c r="B3" s="47" t="s">
        <v>285</v>
      </c>
      <c r="C3" s="5">
        <v>11.321835101723218</v>
      </c>
      <c r="D3" s="5">
        <v>12.595480000000004</v>
      </c>
      <c r="E3" s="5">
        <v>12.101060000000002</v>
      </c>
      <c r="F3" s="5">
        <v>11.899910000000006</v>
      </c>
      <c r="G3" s="5">
        <v>11.898829999999997</v>
      </c>
      <c r="H3" s="5">
        <v>11.853421843606119</v>
      </c>
      <c r="I3" s="5">
        <v>11.997580000000001</v>
      </c>
      <c r="J3" s="5">
        <v>11.297449999999998</v>
      </c>
      <c r="K3" s="5">
        <v>7.3006299999999964</v>
      </c>
      <c r="L3" s="5">
        <v>7.2019399999999996</v>
      </c>
      <c r="M3" s="5">
        <v>8.0736291274166785</v>
      </c>
      <c r="N3" s="5">
        <v>5.6127113829231412</v>
      </c>
      <c r="O3" s="5">
        <v>5.6348919871613425</v>
      </c>
      <c r="P3" s="5">
        <v>4.7278799094952486</v>
      </c>
      <c r="Q3" s="5">
        <v>4.4185393508249771</v>
      </c>
      <c r="R3" s="5">
        <v>3.6084808675115738</v>
      </c>
    </row>
    <row r="4" spans="1:18" ht="11.25" customHeight="1" x14ac:dyDescent="0.25">
      <c r="A4" s="48" t="s">
        <v>284</v>
      </c>
      <c r="B4" s="49" t="s">
        <v>283</v>
      </c>
      <c r="C4" s="4">
        <v>1.2182140841211346</v>
      </c>
      <c r="D4" s="4">
        <v>1.2317400000000003</v>
      </c>
      <c r="E4" s="4">
        <v>0.60007000000000055</v>
      </c>
      <c r="F4" s="4">
        <v>0.60000000000000053</v>
      </c>
      <c r="G4" s="4">
        <v>0.59993000000000052</v>
      </c>
      <c r="H4" s="4">
        <v>0.62099844803216619</v>
      </c>
      <c r="I4" s="4">
        <v>0.6012900000000001</v>
      </c>
      <c r="J4" s="4">
        <v>0</v>
      </c>
      <c r="K4" s="4">
        <v>0.59999999999999964</v>
      </c>
      <c r="L4" s="4">
        <v>0.60020000000000007</v>
      </c>
      <c r="M4" s="4">
        <v>0.59679374853121026</v>
      </c>
      <c r="N4" s="4">
        <v>0.59687281665487646</v>
      </c>
      <c r="O4" s="4">
        <v>0.59714961432607394</v>
      </c>
      <c r="P4" s="4">
        <v>0.59281106675847761</v>
      </c>
      <c r="Q4" s="4">
        <v>0.5971595860856298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1.2182140841211346</v>
      </c>
      <c r="D5" s="7">
        <v>1.2317400000000003</v>
      </c>
      <c r="E5" s="7">
        <v>0.60007000000000055</v>
      </c>
      <c r="F5" s="7">
        <v>0.60000000000000053</v>
      </c>
      <c r="G5" s="7">
        <v>0.59993000000000052</v>
      </c>
      <c r="H5" s="7">
        <v>0.62099844803216619</v>
      </c>
      <c r="I5" s="7">
        <v>0.6012900000000001</v>
      </c>
      <c r="J5" s="7">
        <v>0</v>
      </c>
      <c r="K5" s="7">
        <v>0.59999999999999964</v>
      </c>
      <c r="L5" s="7">
        <v>0.60020000000000007</v>
      </c>
      <c r="M5" s="7">
        <v>0.59679374853121026</v>
      </c>
      <c r="N5" s="7">
        <v>0.59687281665487646</v>
      </c>
      <c r="O5" s="7">
        <v>0.59714961432607394</v>
      </c>
      <c r="P5" s="7">
        <v>0.59281106675847761</v>
      </c>
      <c r="Q5" s="7">
        <v>0.5971595860856298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1.2182140841211346</v>
      </c>
      <c r="D8" s="6">
        <v>1.2317400000000003</v>
      </c>
      <c r="E8" s="6">
        <v>0.60007000000000055</v>
      </c>
      <c r="F8" s="6">
        <v>0.60000000000000053</v>
      </c>
      <c r="G8" s="6">
        <v>0.59993000000000052</v>
      </c>
      <c r="H8" s="6">
        <v>0.62099844803216619</v>
      </c>
      <c r="I8" s="6">
        <v>0.6012900000000001</v>
      </c>
      <c r="J8" s="6">
        <v>0</v>
      </c>
      <c r="K8" s="6">
        <v>0.59999999999999964</v>
      </c>
      <c r="L8" s="6">
        <v>0.60020000000000007</v>
      </c>
      <c r="M8" s="6">
        <v>0.59679374853121026</v>
      </c>
      <c r="N8" s="6">
        <v>0.59687281665487646</v>
      </c>
      <c r="O8" s="6">
        <v>0.59714961432607394</v>
      </c>
      <c r="P8" s="6">
        <v>0.59281106675847761</v>
      </c>
      <c r="Q8" s="6">
        <v>0.5971595860856298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10.103621017602084</v>
      </c>
      <c r="D15" s="4">
        <v>11.363740000000004</v>
      </c>
      <c r="E15" s="4">
        <v>11.500990000000002</v>
      </c>
      <c r="F15" s="4">
        <v>11.299910000000004</v>
      </c>
      <c r="G15" s="4">
        <v>11.298899999999996</v>
      </c>
      <c r="H15" s="4">
        <v>11.232423395573953</v>
      </c>
      <c r="I15" s="4">
        <v>11.39629</v>
      </c>
      <c r="J15" s="4">
        <v>11.297449999999998</v>
      </c>
      <c r="K15" s="4">
        <v>6.7006299999999968</v>
      </c>
      <c r="L15" s="4">
        <v>6.6017399999999995</v>
      </c>
      <c r="M15" s="4">
        <v>7.4768353788854682</v>
      </c>
      <c r="N15" s="4">
        <v>5.0158385662682647</v>
      </c>
      <c r="O15" s="4">
        <v>5.0377423728352682</v>
      </c>
      <c r="P15" s="4">
        <v>4.1350688427367714</v>
      </c>
      <c r="Q15" s="4">
        <v>3.8213797647393477</v>
      </c>
      <c r="R15" s="4">
        <v>3.6084808675115738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10.103621017602084</v>
      </c>
      <c r="D17" s="7">
        <v>11.363740000000004</v>
      </c>
      <c r="E17" s="7">
        <v>11.500990000000002</v>
      </c>
      <c r="F17" s="7">
        <v>11.299910000000004</v>
      </c>
      <c r="G17" s="7">
        <v>11.298899999999996</v>
      </c>
      <c r="H17" s="7">
        <v>11.232423395573953</v>
      </c>
      <c r="I17" s="7">
        <v>11.39629</v>
      </c>
      <c r="J17" s="7">
        <v>11.297449999999998</v>
      </c>
      <c r="K17" s="7">
        <v>6.7006299999999968</v>
      </c>
      <c r="L17" s="7">
        <v>6.6017399999999995</v>
      </c>
      <c r="M17" s="7">
        <v>7.4768353788854682</v>
      </c>
      <c r="N17" s="7">
        <v>5.0158385662682647</v>
      </c>
      <c r="O17" s="7">
        <v>5.0377423728352682</v>
      </c>
      <c r="P17" s="7">
        <v>4.1350688427367714</v>
      </c>
      <c r="Q17" s="7">
        <v>3.8213797647393477</v>
      </c>
      <c r="R17" s="7">
        <v>3.6084808675115738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881.07740330126353</v>
      </c>
      <c r="D21" s="5">
        <v>1080.9816800000001</v>
      </c>
      <c r="E21" s="5">
        <v>1001.09894</v>
      </c>
      <c r="F21" s="5">
        <v>1080.9665000000002</v>
      </c>
      <c r="G21" s="5">
        <v>908.65679999999998</v>
      </c>
      <c r="H21" s="5">
        <v>841.40451972619189</v>
      </c>
      <c r="I21" s="5">
        <v>783.49915999999996</v>
      </c>
      <c r="J21" s="5">
        <v>792.73155000000008</v>
      </c>
      <c r="K21" s="5">
        <v>638.52622999999994</v>
      </c>
      <c r="L21" s="5">
        <v>621.32182000000012</v>
      </c>
      <c r="M21" s="5">
        <v>670.19789921158394</v>
      </c>
      <c r="N21" s="5">
        <v>528.06112851546573</v>
      </c>
      <c r="O21" s="5">
        <v>555.55243312815617</v>
      </c>
      <c r="P21" s="5">
        <v>495.52053163153118</v>
      </c>
      <c r="Q21" s="5">
        <v>480.03525410954325</v>
      </c>
      <c r="R21" s="5">
        <v>444.12405938137357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881.07740330126353</v>
      </c>
      <c r="D30" s="4">
        <v>1080.9816800000001</v>
      </c>
      <c r="E30" s="4">
        <v>1001.09894</v>
      </c>
      <c r="F30" s="4">
        <v>1080.9665000000002</v>
      </c>
      <c r="G30" s="4">
        <v>908.65679999999998</v>
      </c>
      <c r="H30" s="4">
        <v>841.40451972619189</v>
      </c>
      <c r="I30" s="4">
        <v>783.49915999999996</v>
      </c>
      <c r="J30" s="4">
        <v>792.73155000000008</v>
      </c>
      <c r="K30" s="4">
        <v>638.52622999999994</v>
      </c>
      <c r="L30" s="4">
        <v>621.32182000000012</v>
      </c>
      <c r="M30" s="4">
        <v>670.19789921158394</v>
      </c>
      <c r="N30" s="4">
        <v>528.06112851546573</v>
      </c>
      <c r="O30" s="4">
        <v>555.55243312815617</v>
      </c>
      <c r="P30" s="4">
        <v>495.52053163153118</v>
      </c>
      <c r="Q30" s="4">
        <v>480.03525410954325</v>
      </c>
      <c r="R30" s="4">
        <v>444.12405938137357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3.3197636325661977</v>
      </c>
      <c r="D34" s="7">
        <v>5.5005300000000013</v>
      </c>
      <c r="E34" s="7">
        <v>5.5015299999999998</v>
      </c>
      <c r="F34" s="7">
        <v>6.6016399999999997</v>
      </c>
      <c r="G34" s="7">
        <v>5.5007099999999989</v>
      </c>
      <c r="H34" s="7">
        <v>6.6161179644413757</v>
      </c>
      <c r="I34" s="7">
        <v>3.3017000000000003</v>
      </c>
      <c r="J34" s="7">
        <v>4.4006500000000006</v>
      </c>
      <c r="K34" s="7">
        <v>6.6014699999999999</v>
      </c>
      <c r="L34" s="7">
        <v>7.7017600000000002</v>
      </c>
      <c r="M34" s="7">
        <v>5.5169289296088841</v>
      </c>
      <c r="N34" s="7">
        <v>4.4184023581376275</v>
      </c>
      <c r="O34" s="7">
        <v>3.3198803741114711</v>
      </c>
      <c r="P34" s="7">
        <v>4.4191496007873807</v>
      </c>
      <c r="Q34" s="7">
        <v>4.418676885933337</v>
      </c>
      <c r="R34" s="7">
        <v>5.5261469042555671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872.9807916797281</v>
      </c>
      <c r="D43" s="7">
        <v>1069.77395</v>
      </c>
      <c r="E43" s="7">
        <v>989.89067</v>
      </c>
      <c r="F43" s="7">
        <v>1068.6584800000001</v>
      </c>
      <c r="G43" s="7">
        <v>897.4511399999999</v>
      </c>
      <c r="H43" s="7">
        <v>829.05607495029062</v>
      </c>
      <c r="I43" s="7">
        <v>774.49586999999997</v>
      </c>
      <c r="J43" s="7">
        <v>782.62319000000002</v>
      </c>
      <c r="K43" s="7">
        <v>624.31510000000003</v>
      </c>
      <c r="L43" s="7">
        <v>606.01552000000004</v>
      </c>
      <c r="M43" s="7">
        <v>656.08243777741063</v>
      </c>
      <c r="N43" s="7">
        <v>515.99932602662125</v>
      </c>
      <c r="O43" s="7">
        <v>544.58949388659084</v>
      </c>
      <c r="P43" s="7">
        <v>483.45817922480433</v>
      </c>
      <c r="Q43" s="7">
        <v>467.97340381198592</v>
      </c>
      <c r="R43" s="7">
        <v>431.91035695042513</v>
      </c>
    </row>
    <row r="44" spans="1:18" ht="11.25" customHeight="1" x14ac:dyDescent="0.25">
      <c r="A44" s="50" t="s">
        <v>205</v>
      </c>
      <c r="B44" s="51" t="s">
        <v>204</v>
      </c>
      <c r="C44" s="7">
        <v>4.7768479889692657</v>
      </c>
      <c r="D44" s="7">
        <v>5.7072000000000003</v>
      </c>
      <c r="E44" s="7">
        <v>5.7067399999999964</v>
      </c>
      <c r="F44" s="7">
        <v>5.7063799999999958</v>
      </c>
      <c r="G44" s="7">
        <v>5.7049500000000108</v>
      </c>
      <c r="H44" s="7">
        <v>5.7323268114599131</v>
      </c>
      <c r="I44" s="7">
        <v>5.7015900000000101</v>
      </c>
      <c r="J44" s="7">
        <v>5.7077100000000058</v>
      </c>
      <c r="K44" s="7">
        <v>7.609659999999991</v>
      </c>
      <c r="L44" s="7">
        <v>7.6045400000000001</v>
      </c>
      <c r="M44" s="7">
        <v>8.5985325045644316</v>
      </c>
      <c r="N44" s="7">
        <v>7.6434001307067945</v>
      </c>
      <c r="O44" s="7">
        <v>7.6430588674538598</v>
      </c>
      <c r="P44" s="7">
        <v>7.6432028059395165</v>
      </c>
      <c r="Q44" s="7">
        <v>7.6431734116239909</v>
      </c>
      <c r="R44" s="7">
        <v>6.687555526692897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22.419159229813459</v>
      </c>
      <c r="D52" s="5">
        <v>26.100239999999999</v>
      </c>
      <c r="E52" s="5">
        <v>28.799329999999998</v>
      </c>
      <c r="F52" s="5">
        <v>28.496529999999993</v>
      </c>
      <c r="G52" s="5">
        <v>29.59769</v>
      </c>
      <c r="H52" s="5">
        <v>30.286414172644427</v>
      </c>
      <c r="I52" s="5">
        <v>35.903549999999996</v>
      </c>
      <c r="J52" s="5">
        <v>38.895709999999994</v>
      </c>
      <c r="K52" s="5">
        <v>38.453050000000005</v>
      </c>
      <c r="L52" s="5">
        <v>41.049229999999994</v>
      </c>
      <c r="M52" s="5">
        <v>46.04833424670462</v>
      </c>
      <c r="N52" s="5">
        <v>30.921385523077426</v>
      </c>
      <c r="O52" s="5">
        <v>33.319111139849916</v>
      </c>
      <c r="P52" s="5">
        <v>29.449770588396113</v>
      </c>
      <c r="Q52" s="5">
        <v>28.673739799335451</v>
      </c>
      <c r="R52" s="5">
        <v>26.296969285627764</v>
      </c>
    </row>
    <row r="53" spans="1:18" ht="11.25" customHeight="1" x14ac:dyDescent="0.25">
      <c r="A53" s="48" t="s">
        <v>187</v>
      </c>
      <c r="B53" s="49" t="s">
        <v>186</v>
      </c>
      <c r="C53" s="4">
        <v>22.419159229813459</v>
      </c>
      <c r="D53" s="4">
        <v>26.100239999999999</v>
      </c>
      <c r="E53" s="4">
        <v>28.799329999999998</v>
      </c>
      <c r="F53" s="4">
        <v>28.496529999999993</v>
      </c>
      <c r="G53" s="4">
        <v>29.59769</v>
      </c>
      <c r="H53" s="4">
        <v>30.286414172644427</v>
      </c>
      <c r="I53" s="4">
        <v>35.903549999999996</v>
      </c>
      <c r="J53" s="4">
        <v>38.895709999999994</v>
      </c>
      <c r="K53" s="4">
        <v>38.453050000000005</v>
      </c>
      <c r="L53" s="4">
        <v>41.049229999999994</v>
      </c>
      <c r="M53" s="4">
        <v>46.04833424670462</v>
      </c>
      <c r="N53" s="4">
        <v>30.921385523077426</v>
      </c>
      <c r="O53" s="4">
        <v>33.319111139849916</v>
      </c>
      <c r="P53" s="4">
        <v>29.449770588396113</v>
      </c>
      <c r="Q53" s="4">
        <v>28.673739799335451</v>
      </c>
      <c r="R53" s="4">
        <v>26.296969285627764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1278.5873178870813</v>
      </c>
      <c r="D60" s="5">
        <v>1393.7936399999999</v>
      </c>
      <c r="E60" s="5">
        <v>1427.3248899999999</v>
      </c>
      <c r="F60" s="5">
        <v>1516.7327700000001</v>
      </c>
      <c r="G60" s="5">
        <v>1465.1992099999998</v>
      </c>
      <c r="H60" s="5">
        <v>1430.7775674351474</v>
      </c>
      <c r="I60" s="5">
        <v>1469.4836</v>
      </c>
      <c r="J60" s="5">
        <v>1488.32377</v>
      </c>
      <c r="K60" s="5">
        <v>1476.8420199999996</v>
      </c>
      <c r="L60" s="5">
        <v>1566.1642599999998</v>
      </c>
      <c r="M60" s="5">
        <v>1740.7591512527724</v>
      </c>
      <c r="N60" s="5">
        <v>1509.79261287752</v>
      </c>
      <c r="O60" s="5">
        <v>1660.53232176746</v>
      </c>
      <c r="P60" s="5">
        <v>1598.2798346008276</v>
      </c>
      <c r="Q60" s="5">
        <v>1572.4899785602809</v>
      </c>
      <c r="R60" s="5">
        <v>1545.6844321728795</v>
      </c>
    </row>
    <row r="61" spans="1:18" ht="11.25" customHeight="1" x14ac:dyDescent="0.25">
      <c r="A61" s="46" t="s">
        <v>171</v>
      </c>
      <c r="B61" s="47" t="s">
        <v>170</v>
      </c>
      <c r="C61" s="5">
        <v>936.10804394173567</v>
      </c>
      <c r="D61" s="5">
        <v>1051.8677100000002</v>
      </c>
      <c r="E61" s="5">
        <v>1082.8434199999997</v>
      </c>
      <c r="F61" s="5">
        <v>1093.9182900000001</v>
      </c>
      <c r="G61" s="5">
        <v>1101.8815099999999</v>
      </c>
      <c r="H61" s="5">
        <v>1106.763633539319</v>
      </c>
      <c r="I61" s="5">
        <v>1140.2967799999999</v>
      </c>
      <c r="J61" s="5">
        <v>1150.5847099999999</v>
      </c>
      <c r="K61" s="5">
        <v>1263.7133799999999</v>
      </c>
      <c r="L61" s="5">
        <v>1341.5708599999998</v>
      </c>
      <c r="M61" s="5">
        <v>1495.0585805248465</v>
      </c>
      <c r="N61" s="5">
        <v>1276.3987008867466</v>
      </c>
      <c r="O61" s="5">
        <v>1371.2572116855495</v>
      </c>
      <c r="P61" s="5">
        <v>1252.6697434187956</v>
      </c>
      <c r="Q61" s="5">
        <v>1268.6347808298342</v>
      </c>
      <c r="R61" s="5">
        <v>1196.5887168925296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0.38215343460387885</v>
      </c>
      <c r="D64" s="4">
        <v>0.4</v>
      </c>
      <c r="E64" s="4">
        <v>0.3999999999996362</v>
      </c>
      <c r="F64" s="4">
        <v>0.4</v>
      </c>
      <c r="G64" s="4">
        <v>0.4</v>
      </c>
      <c r="H64" s="4">
        <v>0.47769179325496225</v>
      </c>
      <c r="I64" s="4">
        <v>0.6</v>
      </c>
      <c r="J64" s="4">
        <v>0.6</v>
      </c>
      <c r="K64" s="4">
        <v>0.8</v>
      </c>
      <c r="L64" s="4">
        <v>0.8</v>
      </c>
      <c r="M64" s="4">
        <v>0.93149899684726734</v>
      </c>
      <c r="N64" s="4">
        <v>1.0270373554981234</v>
      </c>
      <c r="O64" s="4">
        <v>1.1225757141489794</v>
      </c>
      <c r="P64" s="4">
        <v>1.2419986624629473</v>
      </c>
      <c r="Q64" s="4">
        <v>1.3614216107766879</v>
      </c>
      <c r="R64" s="4">
        <v>1.4808445590904284</v>
      </c>
    </row>
    <row r="65" spans="1:18" ht="11.25" customHeight="1" x14ac:dyDescent="0.25">
      <c r="A65" s="50" t="s">
        <v>163</v>
      </c>
      <c r="B65" s="51" t="s">
        <v>162</v>
      </c>
      <c r="C65" s="7">
        <v>0.38215343460387885</v>
      </c>
      <c r="D65" s="7">
        <v>0.4</v>
      </c>
      <c r="E65" s="7">
        <v>0.3999999999996362</v>
      </c>
      <c r="F65" s="7">
        <v>0.4</v>
      </c>
      <c r="G65" s="7">
        <v>0.4</v>
      </c>
      <c r="H65" s="7">
        <v>0.47769179325496225</v>
      </c>
      <c r="I65" s="7">
        <v>0.6</v>
      </c>
      <c r="J65" s="7">
        <v>0.6</v>
      </c>
      <c r="K65" s="7">
        <v>0.8</v>
      </c>
      <c r="L65" s="7">
        <v>0.8</v>
      </c>
      <c r="M65" s="7">
        <v>0.93149899684726734</v>
      </c>
      <c r="N65" s="7">
        <v>1.0270373554981234</v>
      </c>
      <c r="O65" s="7">
        <v>1.1225757141489794</v>
      </c>
      <c r="P65" s="7">
        <v>1.2419986624629473</v>
      </c>
      <c r="Q65" s="7">
        <v>1.3614216107766879</v>
      </c>
      <c r="R65" s="7">
        <v>1.4808445590904284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935.72589050713179</v>
      </c>
      <c r="D68" s="4">
        <v>1051.4677100000001</v>
      </c>
      <c r="E68" s="4">
        <v>1082.4434200000001</v>
      </c>
      <c r="F68" s="4">
        <v>1093.51829</v>
      </c>
      <c r="G68" s="4">
        <v>1101.4815099999998</v>
      </c>
      <c r="H68" s="4">
        <v>1106.2859417460641</v>
      </c>
      <c r="I68" s="4">
        <v>1139.69678</v>
      </c>
      <c r="J68" s="4">
        <v>1149.98471</v>
      </c>
      <c r="K68" s="4">
        <v>1262.91338</v>
      </c>
      <c r="L68" s="4">
        <v>1340.7708599999999</v>
      </c>
      <c r="M68" s="4">
        <v>1494.1270815279993</v>
      </c>
      <c r="N68" s="4">
        <v>1275.3716635312485</v>
      </c>
      <c r="O68" s="4">
        <v>1370.1346359714005</v>
      </c>
      <c r="P68" s="4">
        <v>1251.4277447563327</v>
      </c>
      <c r="Q68" s="4">
        <v>1267.2733592190575</v>
      </c>
      <c r="R68" s="4">
        <v>1195.1078723334392</v>
      </c>
    </row>
    <row r="69" spans="1:18" ht="11.25" customHeight="1" x14ac:dyDescent="0.25">
      <c r="A69" s="50" t="s">
        <v>155</v>
      </c>
      <c r="B69" s="51" t="s">
        <v>154</v>
      </c>
      <c r="C69" s="7">
        <v>935.72589050713179</v>
      </c>
      <c r="D69" s="7">
        <v>1051.4677100000001</v>
      </c>
      <c r="E69" s="7">
        <v>1082.4434200000001</v>
      </c>
      <c r="F69" s="7">
        <v>1093.51829</v>
      </c>
      <c r="G69" s="7">
        <v>1101.4815099999998</v>
      </c>
      <c r="H69" s="7">
        <v>1106.2859417460641</v>
      </c>
      <c r="I69" s="7">
        <v>1139.69678</v>
      </c>
      <c r="J69" s="7">
        <v>1149.98471</v>
      </c>
      <c r="K69" s="7">
        <v>1262.91338</v>
      </c>
      <c r="L69" s="7">
        <v>1332.7642499999999</v>
      </c>
      <c r="M69" s="7">
        <v>1481.1339225822474</v>
      </c>
      <c r="N69" s="7">
        <v>1264.9101696790606</v>
      </c>
      <c r="O69" s="7">
        <v>1366.1601738077327</v>
      </c>
      <c r="P69" s="7">
        <v>1251.4277447563327</v>
      </c>
      <c r="Q69" s="7">
        <v>1267.2733592190575</v>
      </c>
      <c r="R69" s="7">
        <v>1195.1078723334392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8.0066100000000002</v>
      </c>
      <c r="M73" s="7">
        <v>12.993158945751976</v>
      </c>
      <c r="N73" s="7">
        <v>10.46149385218788</v>
      </c>
      <c r="O73" s="7">
        <v>3.9744621636678774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8.0066100000000002</v>
      </c>
      <c r="M77" s="6">
        <v>12.993158945751976</v>
      </c>
      <c r="N77" s="6">
        <v>10.46149385218788</v>
      </c>
      <c r="O77" s="6">
        <v>3.9744621636678774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1499.6490345127322</v>
      </c>
      <c r="D79" s="5">
        <v>1603.44409</v>
      </c>
      <c r="E79" s="5">
        <v>1641.8652200000001</v>
      </c>
      <c r="F79" s="5">
        <v>1712.1924300000001</v>
      </c>
      <c r="G79" s="5">
        <v>1701.3075699999999</v>
      </c>
      <c r="H79" s="5">
        <v>1742.7324848486037</v>
      </c>
      <c r="I79" s="5">
        <v>1777.5775599999997</v>
      </c>
      <c r="J79" s="5">
        <v>1776.5988699999998</v>
      </c>
      <c r="K79" s="5">
        <v>1753.6486400000001</v>
      </c>
      <c r="L79" s="5">
        <v>1835.4251200000001</v>
      </c>
      <c r="M79" s="5">
        <v>1969.3887744111223</v>
      </c>
      <c r="N79" s="5">
        <v>1842.2994177260871</v>
      </c>
      <c r="O79" s="5">
        <v>1924.5077249249421</v>
      </c>
      <c r="P79" s="5">
        <v>1849.5183740828679</v>
      </c>
      <c r="Q79" s="5">
        <v>1828.373909726437</v>
      </c>
      <c r="R79" s="5">
        <v>1798.5198378377729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2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460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3372.6319925662647</v>
      </c>
      <c r="D2" s="45">
        <v>3876.1244758558259</v>
      </c>
      <c r="E2" s="45">
        <v>3867.1551040308013</v>
      </c>
      <c r="F2" s="45">
        <v>4082.7675254971937</v>
      </c>
      <c r="G2" s="45">
        <v>3820.0330844029895</v>
      </c>
      <c r="H2" s="45">
        <v>3737.7781828066804</v>
      </c>
      <c r="I2" s="45">
        <v>3764.4629541941281</v>
      </c>
      <c r="J2" s="45">
        <v>3774.3950844794499</v>
      </c>
      <c r="K2" s="45">
        <v>3653.5552619813061</v>
      </c>
      <c r="L2" s="45">
        <v>3842.3696603602043</v>
      </c>
      <c r="M2" s="45">
        <v>4317.7203114438071</v>
      </c>
      <c r="N2" s="45">
        <v>3573.6819873959248</v>
      </c>
      <c r="O2" s="45">
        <v>3907.2239669616674</v>
      </c>
      <c r="P2" s="45">
        <v>3597.893583653482</v>
      </c>
      <c r="Q2" s="45">
        <v>3564.7540432962337</v>
      </c>
      <c r="R2" s="45">
        <v>3414.8235152959255</v>
      </c>
    </row>
    <row r="3" spans="1:18" ht="11.25" customHeight="1" x14ac:dyDescent="0.25">
      <c r="A3" s="46" t="s">
        <v>286</v>
      </c>
      <c r="B3" s="47" t="s">
        <v>285</v>
      </c>
      <c r="C3" s="5">
        <v>11.321835101723218</v>
      </c>
      <c r="D3" s="5">
        <v>12.595480000000004</v>
      </c>
      <c r="E3" s="5">
        <v>12.101060000000002</v>
      </c>
      <c r="F3" s="5">
        <v>11.899910000000006</v>
      </c>
      <c r="G3" s="5">
        <v>11.898829999999997</v>
      </c>
      <c r="H3" s="5">
        <v>11.853421843606119</v>
      </c>
      <c r="I3" s="5">
        <v>11.997580000000001</v>
      </c>
      <c r="J3" s="5">
        <v>11.297449999999998</v>
      </c>
      <c r="K3" s="5">
        <v>7.3006299999999964</v>
      </c>
      <c r="L3" s="5">
        <v>7.2019399999999996</v>
      </c>
      <c r="M3" s="5">
        <v>8.0736291274166785</v>
      </c>
      <c r="N3" s="5">
        <v>5.6127113829231412</v>
      </c>
      <c r="O3" s="5">
        <v>5.6348919871613425</v>
      </c>
      <c r="P3" s="5">
        <v>4.7278799094952486</v>
      </c>
      <c r="Q3" s="5">
        <v>4.4185393508249771</v>
      </c>
      <c r="R3" s="5">
        <v>3.6084808675115738</v>
      </c>
    </row>
    <row r="4" spans="1:18" ht="11.25" customHeight="1" x14ac:dyDescent="0.25">
      <c r="A4" s="48" t="s">
        <v>284</v>
      </c>
      <c r="B4" s="49" t="s">
        <v>283</v>
      </c>
      <c r="C4" s="4">
        <v>1.2182140841211346</v>
      </c>
      <c r="D4" s="4">
        <v>1.2317400000000003</v>
      </c>
      <c r="E4" s="4">
        <v>0.60007000000000055</v>
      </c>
      <c r="F4" s="4">
        <v>0.60000000000000053</v>
      </c>
      <c r="G4" s="4">
        <v>0.59993000000000052</v>
      </c>
      <c r="H4" s="4">
        <v>0.62099844803216619</v>
      </c>
      <c r="I4" s="4">
        <v>0.6012900000000001</v>
      </c>
      <c r="J4" s="4">
        <v>0</v>
      </c>
      <c r="K4" s="4">
        <v>0.59999999999999964</v>
      </c>
      <c r="L4" s="4">
        <v>0.60020000000000007</v>
      </c>
      <c r="M4" s="4">
        <v>0.59679374853121026</v>
      </c>
      <c r="N4" s="4">
        <v>0.59687281665487646</v>
      </c>
      <c r="O4" s="4">
        <v>0.59714961432607394</v>
      </c>
      <c r="P4" s="4">
        <v>0.59281106675847761</v>
      </c>
      <c r="Q4" s="4">
        <v>0.5971595860856298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1.2182140841211346</v>
      </c>
      <c r="D5" s="7">
        <v>1.2317400000000003</v>
      </c>
      <c r="E5" s="7">
        <v>0.60007000000000055</v>
      </c>
      <c r="F5" s="7">
        <v>0.60000000000000053</v>
      </c>
      <c r="G5" s="7">
        <v>0.59993000000000052</v>
      </c>
      <c r="H5" s="7">
        <v>0.62099844803216619</v>
      </c>
      <c r="I5" s="7">
        <v>0.6012900000000001</v>
      </c>
      <c r="J5" s="7">
        <v>0</v>
      </c>
      <c r="K5" s="7">
        <v>0.59999999999999964</v>
      </c>
      <c r="L5" s="7">
        <v>0.60020000000000007</v>
      </c>
      <c r="M5" s="7">
        <v>0.59679374853121026</v>
      </c>
      <c r="N5" s="7">
        <v>0.59687281665487646</v>
      </c>
      <c r="O5" s="7">
        <v>0.59714961432607394</v>
      </c>
      <c r="P5" s="7">
        <v>0.59281106675847761</v>
      </c>
      <c r="Q5" s="7">
        <v>0.5971595860856298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1.2182140841211346</v>
      </c>
      <c r="D8" s="6">
        <v>1.2317400000000003</v>
      </c>
      <c r="E8" s="6">
        <v>0.60007000000000055</v>
      </c>
      <c r="F8" s="6">
        <v>0.60000000000000053</v>
      </c>
      <c r="G8" s="6">
        <v>0.59993000000000052</v>
      </c>
      <c r="H8" s="6">
        <v>0.62099844803216619</v>
      </c>
      <c r="I8" s="6">
        <v>0.6012900000000001</v>
      </c>
      <c r="J8" s="6">
        <v>0</v>
      </c>
      <c r="K8" s="6">
        <v>0.59999999999999964</v>
      </c>
      <c r="L8" s="6">
        <v>0.60020000000000007</v>
      </c>
      <c r="M8" s="6">
        <v>0.59679374853121026</v>
      </c>
      <c r="N8" s="6">
        <v>0.59687281665487646</v>
      </c>
      <c r="O8" s="6">
        <v>0.59714961432607394</v>
      </c>
      <c r="P8" s="6">
        <v>0.59281106675847761</v>
      </c>
      <c r="Q8" s="6">
        <v>0.5971595860856298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10.103621017602084</v>
      </c>
      <c r="D15" s="4">
        <v>11.363740000000004</v>
      </c>
      <c r="E15" s="4">
        <v>11.500990000000002</v>
      </c>
      <c r="F15" s="4">
        <v>11.299910000000004</v>
      </c>
      <c r="G15" s="4">
        <v>11.298899999999996</v>
      </c>
      <c r="H15" s="4">
        <v>11.232423395573953</v>
      </c>
      <c r="I15" s="4">
        <v>11.39629</v>
      </c>
      <c r="J15" s="4">
        <v>11.297449999999998</v>
      </c>
      <c r="K15" s="4">
        <v>6.7006299999999968</v>
      </c>
      <c r="L15" s="4">
        <v>6.6017399999999995</v>
      </c>
      <c r="M15" s="4">
        <v>7.4768353788854682</v>
      </c>
      <c r="N15" s="4">
        <v>5.0158385662682647</v>
      </c>
      <c r="O15" s="4">
        <v>5.0377423728352682</v>
      </c>
      <c r="P15" s="4">
        <v>4.1350688427367714</v>
      </c>
      <c r="Q15" s="4">
        <v>3.8213797647393477</v>
      </c>
      <c r="R15" s="4">
        <v>3.6084808675115738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10.103621017602084</v>
      </c>
      <c r="D17" s="7">
        <v>11.363740000000004</v>
      </c>
      <c r="E17" s="7">
        <v>11.500990000000002</v>
      </c>
      <c r="F17" s="7">
        <v>11.299910000000004</v>
      </c>
      <c r="G17" s="7">
        <v>11.298899999999996</v>
      </c>
      <c r="H17" s="7">
        <v>11.232423395573953</v>
      </c>
      <c r="I17" s="7">
        <v>11.39629</v>
      </c>
      <c r="J17" s="7">
        <v>11.297449999999998</v>
      </c>
      <c r="K17" s="7">
        <v>6.7006299999999968</v>
      </c>
      <c r="L17" s="7">
        <v>6.6017399999999995</v>
      </c>
      <c r="M17" s="7">
        <v>7.4768353788854682</v>
      </c>
      <c r="N17" s="7">
        <v>5.0158385662682647</v>
      </c>
      <c r="O17" s="7">
        <v>5.0377423728352682</v>
      </c>
      <c r="P17" s="7">
        <v>4.1350688427367714</v>
      </c>
      <c r="Q17" s="7">
        <v>3.8213797647393477</v>
      </c>
      <c r="R17" s="7">
        <v>3.6084808675115738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749.98683681483192</v>
      </c>
      <c r="D21" s="5">
        <v>934.74533415897906</v>
      </c>
      <c r="E21" s="5">
        <v>863.77365449874867</v>
      </c>
      <c r="F21" s="5">
        <v>937.54581587242649</v>
      </c>
      <c r="G21" s="5">
        <v>779.2616276542542</v>
      </c>
      <c r="H21" s="5">
        <v>716.95981409204899</v>
      </c>
      <c r="I21" s="5">
        <v>670.38658453532253</v>
      </c>
      <c r="J21" s="5">
        <v>674.50953346611993</v>
      </c>
      <c r="K21" s="5">
        <v>535.97566787097378</v>
      </c>
      <c r="L21" s="5">
        <v>524.67450174704061</v>
      </c>
      <c r="M21" s="5">
        <v>577.51373103376307</v>
      </c>
      <c r="N21" s="5">
        <v>443.42354253571847</v>
      </c>
      <c r="O21" s="5">
        <v>474.52272952287086</v>
      </c>
      <c r="P21" s="5">
        <v>417.53343127793909</v>
      </c>
      <c r="Q21" s="5">
        <v>404.11792942838457</v>
      </c>
      <c r="R21" s="5">
        <v>371.78531685179348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749.98683681483192</v>
      </c>
      <c r="D30" s="4">
        <v>934.74533415897906</v>
      </c>
      <c r="E30" s="4">
        <v>863.77365449874867</v>
      </c>
      <c r="F30" s="4">
        <v>937.54581587242649</v>
      </c>
      <c r="G30" s="4">
        <v>779.2616276542542</v>
      </c>
      <c r="H30" s="4">
        <v>716.95981409204899</v>
      </c>
      <c r="I30" s="4">
        <v>670.38658453532253</v>
      </c>
      <c r="J30" s="4">
        <v>674.50953346611993</v>
      </c>
      <c r="K30" s="4">
        <v>535.97566787097378</v>
      </c>
      <c r="L30" s="4">
        <v>524.67450174704061</v>
      </c>
      <c r="M30" s="4">
        <v>577.51373103376307</v>
      </c>
      <c r="N30" s="4">
        <v>443.42354253571847</v>
      </c>
      <c r="O30" s="4">
        <v>474.52272952287086</v>
      </c>
      <c r="P30" s="4">
        <v>417.53343127793909</v>
      </c>
      <c r="Q30" s="4">
        <v>404.11792942838457</v>
      </c>
      <c r="R30" s="4">
        <v>371.78531685179348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745.90533076887539</v>
      </c>
      <c r="D43" s="7">
        <v>929.78496960855239</v>
      </c>
      <c r="E43" s="7">
        <v>858.82252504063354</v>
      </c>
      <c r="F43" s="7">
        <v>932.56613635016618</v>
      </c>
      <c r="G43" s="7">
        <v>774.33927959957168</v>
      </c>
      <c r="H43" s="7">
        <v>712.03659288247582</v>
      </c>
      <c r="I43" s="7">
        <v>665.48747931839353</v>
      </c>
      <c r="J43" s="7">
        <v>669.62591821107935</v>
      </c>
      <c r="K43" s="7">
        <v>529.52143018487482</v>
      </c>
      <c r="L43" s="7">
        <v>518.17225630950486</v>
      </c>
      <c r="M43" s="7">
        <v>570.04282271812485</v>
      </c>
      <c r="N43" s="7">
        <v>436.95106923727781</v>
      </c>
      <c r="O43" s="7">
        <v>467.95519717150745</v>
      </c>
      <c r="P43" s="7">
        <v>411.035195251152</v>
      </c>
      <c r="Q43" s="7">
        <v>397.62374154410611</v>
      </c>
      <c r="R43" s="7">
        <v>366.11649153428766</v>
      </c>
    </row>
    <row r="44" spans="1:18" ht="11.25" customHeight="1" x14ac:dyDescent="0.25">
      <c r="A44" s="50" t="s">
        <v>205</v>
      </c>
      <c r="B44" s="51" t="s">
        <v>204</v>
      </c>
      <c r="C44" s="7">
        <v>4.0815060459565631</v>
      </c>
      <c r="D44" s="7">
        <v>4.9603645504266867</v>
      </c>
      <c r="E44" s="7">
        <v>4.9511294581151892</v>
      </c>
      <c r="F44" s="7">
        <v>4.9796795222603363</v>
      </c>
      <c r="G44" s="7">
        <v>4.9223480546824927</v>
      </c>
      <c r="H44" s="7">
        <v>4.923221209573204</v>
      </c>
      <c r="I44" s="7">
        <v>4.8991052169290024</v>
      </c>
      <c r="J44" s="7">
        <v>4.8836152550406329</v>
      </c>
      <c r="K44" s="7">
        <v>6.4542376860989421</v>
      </c>
      <c r="L44" s="7">
        <v>6.5022454375357936</v>
      </c>
      <c r="M44" s="7">
        <v>7.4709083156382263</v>
      </c>
      <c r="N44" s="7">
        <v>6.4724732984406597</v>
      </c>
      <c r="O44" s="7">
        <v>6.5675323513634067</v>
      </c>
      <c r="P44" s="7">
        <v>6.4982360267870671</v>
      </c>
      <c r="Q44" s="7">
        <v>6.4941878842784844</v>
      </c>
      <c r="R44" s="7">
        <v>5.668825317505803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18.411054177528946</v>
      </c>
      <c r="D52" s="5">
        <v>21.833742696763192</v>
      </c>
      <c r="E52" s="5">
        <v>24.000848000170503</v>
      </c>
      <c r="F52" s="5">
        <v>23.784970268430286</v>
      </c>
      <c r="G52" s="5">
        <v>24.339927453893022</v>
      </c>
      <c r="H52" s="5">
        <v>24.752064814094453</v>
      </c>
      <c r="I52" s="5">
        <v>29.278929027512451</v>
      </c>
      <c r="J52" s="5">
        <v>31.636590737862278</v>
      </c>
      <c r="K52" s="5">
        <v>30.949386282637697</v>
      </c>
      <c r="L52" s="5">
        <v>33.322408511160191</v>
      </c>
      <c r="M52" s="5">
        <v>38.18603664132997</v>
      </c>
      <c r="N52" s="5">
        <v>24.781752589790351</v>
      </c>
      <c r="O52" s="5">
        <v>27.148834550203741</v>
      </c>
      <c r="P52" s="5">
        <v>23.659279981354821</v>
      </c>
      <c r="Q52" s="5">
        <v>23.01928545995856</v>
      </c>
      <c r="R52" s="5">
        <v>21.032127502319749</v>
      </c>
    </row>
    <row r="53" spans="1:18" ht="11.25" customHeight="1" x14ac:dyDescent="0.25">
      <c r="A53" s="48" t="s">
        <v>187</v>
      </c>
      <c r="B53" s="49" t="s">
        <v>186</v>
      </c>
      <c r="C53" s="4">
        <v>18.411054177528946</v>
      </c>
      <c r="D53" s="4">
        <v>21.833742696763192</v>
      </c>
      <c r="E53" s="4">
        <v>24.000848000170503</v>
      </c>
      <c r="F53" s="4">
        <v>23.784970268430286</v>
      </c>
      <c r="G53" s="4">
        <v>24.339927453893022</v>
      </c>
      <c r="H53" s="4">
        <v>24.752064814094453</v>
      </c>
      <c r="I53" s="4">
        <v>29.278929027512451</v>
      </c>
      <c r="J53" s="4">
        <v>31.636590737862278</v>
      </c>
      <c r="K53" s="4">
        <v>30.949386282637697</v>
      </c>
      <c r="L53" s="4">
        <v>33.322408511160191</v>
      </c>
      <c r="M53" s="4">
        <v>38.18603664132997</v>
      </c>
      <c r="N53" s="4">
        <v>24.781752589790351</v>
      </c>
      <c r="O53" s="4">
        <v>27.148834550203741</v>
      </c>
      <c r="P53" s="4">
        <v>23.659279981354821</v>
      </c>
      <c r="Q53" s="4">
        <v>23.01928545995856</v>
      </c>
      <c r="R53" s="4">
        <v>21.032127502319749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1097.350062851649</v>
      </c>
      <c r="D60" s="5">
        <v>1216.5015819253733</v>
      </c>
      <c r="E60" s="5">
        <v>1243.164741069822</v>
      </c>
      <c r="F60" s="5">
        <v>1328.0049723217844</v>
      </c>
      <c r="G60" s="5">
        <v>1269.9146932509834</v>
      </c>
      <c r="H60" s="5">
        <v>1236.6963383507507</v>
      </c>
      <c r="I60" s="5">
        <v>1270.3874987808902</v>
      </c>
      <c r="J60" s="5">
        <v>1285.4719523372255</v>
      </c>
      <c r="K60" s="5">
        <v>1267.2182374512558</v>
      </c>
      <c r="L60" s="5">
        <v>1353.4278507990421</v>
      </c>
      <c r="M60" s="5">
        <v>1527.7910261579202</v>
      </c>
      <c r="N60" s="5">
        <v>1294.4546752074334</v>
      </c>
      <c r="O60" s="5">
        <v>1443.5398670777452</v>
      </c>
      <c r="P60" s="5">
        <v>1376.6388715777648</v>
      </c>
      <c r="Q60" s="5">
        <v>1354.412902368276</v>
      </c>
      <c r="R60" s="5">
        <v>1328.631274470815</v>
      </c>
    </row>
    <row r="61" spans="1:18" ht="11.25" customHeight="1" x14ac:dyDescent="0.25">
      <c r="A61" s="46" t="s">
        <v>171</v>
      </c>
      <c r="B61" s="47" t="s">
        <v>170</v>
      </c>
      <c r="C61" s="5">
        <v>810.63376134424232</v>
      </c>
      <c r="D61" s="5">
        <v>923.84451404809931</v>
      </c>
      <c r="E61" s="5">
        <v>948.73436413804552</v>
      </c>
      <c r="F61" s="5">
        <v>961.07328263987733</v>
      </c>
      <c r="G61" s="5">
        <v>958.25719955120564</v>
      </c>
      <c r="H61" s="5">
        <v>959.301669869222</v>
      </c>
      <c r="I61" s="5">
        <v>989.27508852184087</v>
      </c>
      <c r="J61" s="5">
        <v>996.63447862002954</v>
      </c>
      <c r="K61" s="5">
        <v>1087.2390897796838</v>
      </c>
      <c r="L61" s="5">
        <v>1161.0152159167967</v>
      </c>
      <c r="M61" s="5">
        <v>1312.3481314367932</v>
      </c>
      <c r="N61" s="5">
        <v>1091.4837860213031</v>
      </c>
      <c r="O61" s="5">
        <v>1185.5709441324036</v>
      </c>
      <c r="P61" s="5">
        <v>1070.9207742363892</v>
      </c>
      <c r="Q61" s="5">
        <v>1083.2804729715308</v>
      </c>
      <c r="R61" s="5">
        <v>1013.7356410214106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810.63376134424232</v>
      </c>
      <c r="D68" s="4">
        <v>923.84451404809931</v>
      </c>
      <c r="E68" s="4">
        <v>948.73436413804552</v>
      </c>
      <c r="F68" s="4">
        <v>961.07328263987733</v>
      </c>
      <c r="G68" s="4">
        <v>958.25719955120564</v>
      </c>
      <c r="H68" s="4">
        <v>959.301669869222</v>
      </c>
      <c r="I68" s="4">
        <v>989.27508852184087</v>
      </c>
      <c r="J68" s="4">
        <v>996.63447862002954</v>
      </c>
      <c r="K68" s="4">
        <v>1087.2390897796838</v>
      </c>
      <c r="L68" s="4">
        <v>1161.0152159167967</v>
      </c>
      <c r="M68" s="4">
        <v>1312.3481314367932</v>
      </c>
      <c r="N68" s="4">
        <v>1091.4837860213031</v>
      </c>
      <c r="O68" s="4">
        <v>1185.5709441324036</v>
      </c>
      <c r="P68" s="4">
        <v>1070.9207742363892</v>
      </c>
      <c r="Q68" s="4">
        <v>1083.2804729715308</v>
      </c>
      <c r="R68" s="4">
        <v>1013.7356410214106</v>
      </c>
    </row>
    <row r="69" spans="1:18" ht="11.25" customHeight="1" x14ac:dyDescent="0.25">
      <c r="A69" s="50" t="s">
        <v>155</v>
      </c>
      <c r="B69" s="51" t="s">
        <v>154</v>
      </c>
      <c r="C69" s="7">
        <v>810.63376134424232</v>
      </c>
      <c r="D69" s="7">
        <v>923.84451404809931</v>
      </c>
      <c r="E69" s="7">
        <v>948.73436413804552</v>
      </c>
      <c r="F69" s="7">
        <v>961.07328263987733</v>
      </c>
      <c r="G69" s="7">
        <v>958.25719955120564</v>
      </c>
      <c r="H69" s="7">
        <v>959.301669869222</v>
      </c>
      <c r="I69" s="7">
        <v>989.27508852184087</v>
      </c>
      <c r="J69" s="7">
        <v>996.63447862002954</v>
      </c>
      <c r="K69" s="7">
        <v>1087.2390897796838</v>
      </c>
      <c r="L69" s="7">
        <v>1154.1691813975979</v>
      </c>
      <c r="M69" s="7">
        <v>1301.0589144497435</v>
      </c>
      <c r="N69" s="7">
        <v>1082.6249354492834</v>
      </c>
      <c r="O69" s="7">
        <v>1182.1557658259392</v>
      </c>
      <c r="P69" s="7">
        <v>1070.9207742363892</v>
      </c>
      <c r="Q69" s="7">
        <v>1083.2804729715308</v>
      </c>
      <c r="R69" s="7">
        <v>1013.7356410214106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6.8460345191988559</v>
      </c>
      <c r="M73" s="7">
        <v>11.289216987049684</v>
      </c>
      <c r="N73" s="7">
        <v>8.8588505720196782</v>
      </c>
      <c r="O73" s="7">
        <v>3.4151783064643739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6.8460345191988559</v>
      </c>
      <c r="M77" s="6">
        <v>11.289216987049684</v>
      </c>
      <c r="N77" s="6">
        <v>8.8588505720196782</v>
      </c>
      <c r="O77" s="6">
        <v>3.4151783064643739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684.92844227628916</v>
      </c>
      <c r="D79" s="5">
        <v>766.60382302661105</v>
      </c>
      <c r="E79" s="5">
        <v>775.380436324014</v>
      </c>
      <c r="F79" s="5">
        <v>820.45857439467545</v>
      </c>
      <c r="G79" s="5">
        <v>776.3608064926533</v>
      </c>
      <c r="H79" s="5">
        <v>788.2148738369583</v>
      </c>
      <c r="I79" s="5">
        <v>793.13727332856195</v>
      </c>
      <c r="J79" s="5">
        <v>774.84507931821258</v>
      </c>
      <c r="K79" s="5">
        <v>724.87225059675507</v>
      </c>
      <c r="L79" s="5">
        <v>762.72774338616512</v>
      </c>
      <c r="M79" s="5">
        <v>853.8077570465839</v>
      </c>
      <c r="N79" s="5">
        <v>713.92551965875646</v>
      </c>
      <c r="O79" s="5">
        <v>770.80669969128326</v>
      </c>
      <c r="P79" s="5">
        <v>704.41334667053889</v>
      </c>
      <c r="Q79" s="5">
        <v>695.50491371725866</v>
      </c>
      <c r="R79" s="5">
        <v>676.03067458207488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3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461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5.2106799442576479</v>
      </c>
      <c r="D2" s="45">
        <v>5.4493691112818059</v>
      </c>
      <c r="E2" s="45">
        <v>5.6891030186435954</v>
      </c>
      <c r="F2" s="45">
        <v>5.8477317901393722</v>
      </c>
      <c r="G2" s="45">
        <v>6.0024215493255255</v>
      </c>
      <c r="H2" s="45">
        <v>6.1925360323965757</v>
      </c>
      <c r="I2" s="45">
        <v>6.4419514930753454</v>
      </c>
      <c r="J2" s="45">
        <v>6.7070214854901842</v>
      </c>
      <c r="K2" s="45">
        <v>6.954056790904354</v>
      </c>
      <c r="L2" s="45">
        <v>6.9762268827464382</v>
      </c>
      <c r="M2" s="45">
        <v>7.1708663667487915</v>
      </c>
      <c r="N2" s="45">
        <v>7.4596707610801589</v>
      </c>
      <c r="O2" s="45">
        <v>7.5172028067195216</v>
      </c>
      <c r="P2" s="45">
        <v>7.7609740374301994</v>
      </c>
      <c r="Q2" s="45">
        <v>7.601985710923401</v>
      </c>
      <c r="R2" s="45">
        <v>7.6811621119520916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5.2106799442576479</v>
      </c>
      <c r="D79" s="5">
        <v>5.4493691112818059</v>
      </c>
      <c r="E79" s="5">
        <v>5.6891030186435954</v>
      </c>
      <c r="F79" s="5">
        <v>5.8477317901393722</v>
      </c>
      <c r="G79" s="5">
        <v>6.0024215493255255</v>
      </c>
      <c r="H79" s="5">
        <v>6.1925360323965757</v>
      </c>
      <c r="I79" s="5">
        <v>6.4419514930753454</v>
      </c>
      <c r="J79" s="5">
        <v>6.7070214854901842</v>
      </c>
      <c r="K79" s="5">
        <v>6.954056790904354</v>
      </c>
      <c r="L79" s="5">
        <v>6.9762268827464382</v>
      </c>
      <c r="M79" s="5">
        <v>7.1708663667487915</v>
      </c>
      <c r="N79" s="5">
        <v>7.4596707610801589</v>
      </c>
      <c r="O79" s="5">
        <v>7.5172028067195216</v>
      </c>
      <c r="P79" s="5">
        <v>7.7609740374301994</v>
      </c>
      <c r="Q79" s="5">
        <v>7.601985710923401</v>
      </c>
      <c r="R79" s="5">
        <v>7.6811621119520916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4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462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686.29523489586154</v>
      </c>
      <c r="D2" s="45">
        <v>690.3102724723035</v>
      </c>
      <c r="E2" s="45">
        <v>695.37255201016387</v>
      </c>
      <c r="F2" s="45">
        <v>701.85343700149144</v>
      </c>
      <c r="G2" s="45">
        <v>707.76169487575021</v>
      </c>
      <c r="H2" s="45">
        <v>712.46890932442443</v>
      </c>
      <c r="I2" s="45">
        <v>714.54946121571061</v>
      </c>
      <c r="J2" s="45">
        <v>716.62298717637896</v>
      </c>
      <c r="K2" s="45">
        <v>726.30695020209771</v>
      </c>
      <c r="L2" s="45">
        <v>741.69206098053212</v>
      </c>
      <c r="M2" s="45">
        <v>754.6372961149109</v>
      </c>
      <c r="N2" s="45">
        <v>759.01936622545622</v>
      </c>
      <c r="O2" s="45">
        <v>776.4557367425291</v>
      </c>
      <c r="P2" s="45">
        <v>778.03275330047154</v>
      </c>
      <c r="Q2" s="45">
        <v>779.69115779807771</v>
      </c>
      <c r="R2" s="45">
        <v>775.57307424700912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129.14217479669671</v>
      </c>
      <c r="D21" s="5">
        <v>142.21232929402069</v>
      </c>
      <c r="E21" s="5">
        <v>133.33404802949718</v>
      </c>
      <c r="F21" s="5">
        <v>138.35368244208794</v>
      </c>
      <c r="G21" s="5">
        <v>125.47277810798283</v>
      </c>
      <c r="H21" s="5">
        <v>119.44180279726405</v>
      </c>
      <c r="I21" s="5">
        <v>111.41379894561011</v>
      </c>
      <c r="J21" s="5">
        <v>115.43339969720687</v>
      </c>
      <c r="K21" s="5">
        <v>97.763452128025079</v>
      </c>
      <c r="L21" s="5">
        <v>90.824693451778657</v>
      </c>
      <c r="M21" s="5">
        <v>88.975210109164209</v>
      </c>
      <c r="N21" s="5">
        <v>81.641256114978972</v>
      </c>
      <c r="O21" s="5">
        <v>78.70561889114596</v>
      </c>
      <c r="P21" s="5">
        <v>74.361344867662666</v>
      </c>
      <c r="Q21" s="5">
        <v>72.24180190766937</v>
      </c>
      <c r="R21" s="5">
        <v>67.381729107008695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129.14217479669671</v>
      </c>
      <c r="D30" s="4">
        <v>142.21232929402069</v>
      </c>
      <c r="E30" s="4">
        <v>133.33404802949718</v>
      </c>
      <c r="F30" s="4">
        <v>138.35368244208794</v>
      </c>
      <c r="G30" s="4">
        <v>125.47277810798283</v>
      </c>
      <c r="H30" s="4">
        <v>119.44180279726405</v>
      </c>
      <c r="I30" s="4">
        <v>111.41379894561011</v>
      </c>
      <c r="J30" s="4">
        <v>115.43339969720687</v>
      </c>
      <c r="K30" s="4">
        <v>97.763452128025079</v>
      </c>
      <c r="L30" s="4">
        <v>90.824693451778657</v>
      </c>
      <c r="M30" s="4">
        <v>88.975210109164209</v>
      </c>
      <c r="N30" s="4">
        <v>81.641256114978972</v>
      </c>
      <c r="O30" s="4">
        <v>78.70561889114596</v>
      </c>
      <c r="P30" s="4">
        <v>74.361344867662666</v>
      </c>
      <c r="Q30" s="4">
        <v>72.24180190766937</v>
      </c>
      <c r="R30" s="4">
        <v>67.381729107008695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1.3713719428313553</v>
      </c>
      <c r="D34" s="7">
        <v>1.4765134529998649</v>
      </c>
      <c r="E34" s="7">
        <v>1.5102925282458841</v>
      </c>
      <c r="F34" s="7">
        <v>1.5346383145144582</v>
      </c>
      <c r="G34" s="7">
        <v>1.5783157622371107</v>
      </c>
      <c r="H34" s="7">
        <v>1.613215127562575</v>
      </c>
      <c r="I34" s="7">
        <v>1.6029234809326904</v>
      </c>
      <c r="J34" s="7">
        <v>1.6120331633268652</v>
      </c>
      <c r="K34" s="7">
        <v>1.8143599989989001</v>
      </c>
      <c r="L34" s="7">
        <v>1.8791351988192524</v>
      </c>
      <c r="M34" s="7">
        <v>1.8079708609522436</v>
      </c>
      <c r="N34" s="7">
        <v>1.4220724933694417</v>
      </c>
      <c r="O34" s="7">
        <v>0.99579565997208741</v>
      </c>
      <c r="P34" s="7">
        <v>0.7933941148579331</v>
      </c>
      <c r="Q34" s="7">
        <v>0.74315411244407681</v>
      </c>
      <c r="R34" s="7">
        <v>0.56913348168413158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127.07546091085267</v>
      </c>
      <c r="D43" s="7">
        <v>139.98898039144751</v>
      </c>
      <c r="E43" s="7">
        <v>131.06814495936649</v>
      </c>
      <c r="F43" s="7">
        <v>136.09234364983382</v>
      </c>
      <c r="G43" s="7">
        <v>123.1118604004282</v>
      </c>
      <c r="H43" s="7">
        <v>117.01948206781476</v>
      </c>
      <c r="I43" s="7">
        <v>109.00839068160641</v>
      </c>
      <c r="J43" s="7">
        <v>112.99727178892063</v>
      </c>
      <c r="K43" s="7">
        <v>94.793669815125142</v>
      </c>
      <c r="L43" s="7">
        <v>87.843263690495192</v>
      </c>
      <c r="M43" s="7">
        <v>86.039615059285765</v>
      </c>
      <c r="N43" s="7">
        <v>79.048256789343398</v>
      </c>
      <c r="O43" s="7">
        <v>76.634296715083423</v>
      </c>
      <c r="P43" s="7">
        <v>72.422983973652279</v>
      </c>
      <c r="Q43" s="7">
        <v>70.349662267879793</v>
      </c>
      <c r="R43" s="7">
        <v>65.793865416137464</v>
      </c>
    </row>
    <row r="44" spans="1:18" ht="11.25" customHeight="1" x14ac:dyDescent="0.25">
      <c r="A44" s="50" t="s">
        <v>205</v>
      </c>
      <c r="B44" s="51" t="s">
        <v>204</v>
      </c>
      <c r="C44" s="7">
        <v>0.69534194301270214</v>
      </c>
      <c r="D44" s="7">
        <v>0.74683544957331338</v>
      </c>
      <c r="E44" s="7">
        <v>0.75561054188480703</v>
      </c>
      <c r="F44" s="7">
        <v>0.72670047773965929</v>
      </c>
      <c r="G44" s="7">
        <v>0.78260194531751814</v>
      </c>
      <c r="H44" s="7">
        <v>0.80910560188670855</v>
      </c>
      <c r="I44" s="7">
        <v>0.80248478307100779</v>
      </c>
      <c r="J44" s="7">
        <v>0.82409474495937285</v>
      </c>
      <c r="K44" s="7">
        <v>1.1554223139010482</v>
      </c>
      <c r="L44" s="7">
        <v>1.102294562464206</v>
      </c>
      <c r="M44" s="7">
        <v>1.1276241889262051</v>
      </c>
      <c r="N44" s="7">
        <v>1.1709268322661337</v>
      </c>
      <c r="O44" s="7">
        <v>1.0755265160904539</v>
      </c>
      <c r="P44" s="7">
        <v>1.1449667791524492</v>
      </c>
      <c r="Q44" s="7">
        <v>1.1489855273455065</v>
      </c>
      <c r="R44" s="7">
        <v>1.0187302091870933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3.0436711243026284</v>
      </c>
      <c r="D52" s="5">
        <v>3.221576540430132</v>
      </c>
      <c r="E52" s="5">
        <v>3.6156664385099324</v>
      </c>
      <c r="F52" s="5">
        <v>3.5289927243848944</v>
      </c>
      <c r="G52" s="5">
        <v>3.9345202557101251</v>
      </c>
      <c r="H52" s="5">
        <v>4.112703352490434</v>
      </c>
      <c r="I52" s="5">
        <v>4.9359641223831083</v>
      </c>
      <c r="J52" s="5">
        <v>5.3945534302529099</v>
      </c>
      <c r="K52" s="5">
        <v>5.5706816893528508</v>
      </c>
      <c r="L52" s="5">
        <v>5.7359834228790474</v>
      </c>
      <c r="M52" s="5">
        <v>5.8099690809436995</v>
      </c>
      <c r="N52" s="5">
        <v>4.5114974901254268</v>
      </c>
      <c r="O52" s="5">
        <v>4.5158912390626771</v>
      </c>
      <c r="P52" s="5">
        <v>4.2282286386775461</v>
      </c>
      <c r="Q52" s="5">
        <v>4.1083595300030522</v>
      </c>
      <c r="R52" s="5">
        <v>3.8219030003204346</v>
      </c>
    </row>
    <row r="53" spans="1:18" ht="11.25" customHeight="1" x14ac:dyDescent="0.25">
      <c r="A53" s="48" t="s">
        <v>187</v>
      </c>
      <c r="B53" s="49" t="s">
        <v>186</v>
      </c>
      <c r="C53" s="4">
        <v>3.0436711243026284</v>
      </c>
      <c r="D53" s="4">
        <v>3.221576540430132</v>
      </c>
      <c r="E53" s="4">
        <v>3.6156664385099324</v>
      </c>
      <c r="F53" s="4">
        <v>3.5289927243848944</v>
      </c>
      <c r="G53" s="4">
        <v>3.9345202557101251</v>
      </c>
      <c r="H53" s="4">
        <v>4.112703352490434</v>
      </c>
      <c r="I53" s="4">
        <v>4.9359641223831083</v>
      </c>
      <c r="J53" s="4">
        <v>5.3945534302529099</v>
      </c>
      <c r="K53" s="4">
        <v>5.5706816893528508</v>
      </c>
      <c r="L53" s="4">
        <v>5.7359834228790474</v>
      </c>
      <c r="M53" s="4">
        <v>5.8099690809436995</v>
      </c>
      <c r="N53" s="4">
        <v>4.5114974901254268</v>
      </c>
      <c r="O53" s="4">
        <v>4.5158912390626771</v>
      </c>
      <c r="P53" s="4">
        <v>4.2282286386775461</v>
      </c>
      <c r="Q53" s="4">
        <v>4.1083595300030522</v>
      </c>
      <c r="R53" s="4">
        <v>3.8219030003204346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181.23725503543233</v>
      </c>
      <c r="D60" s="5">
        <v>177.2920580746266</v>
      </c>
      <c r="E60" s="5">
        <v>184.16014893017788</v>
      </c>
      <c r="F60" s="5">
        <v>188.72779767821555</v>
      </c>
      <c r="G60" s="5">
        <v>195.28451674901623</v>
      </c>
      <c r="H60" s="5">
        <v>194.08122908439674</v>
      </c>
      <c r="I60" s="5">
        <v>199.09610121910984</v>
      </c>
      <c r="J60" s="5">
        <v>202.85181766277447</v>
      </c>
      <c r="K60" s="5">
        <v>209.62378254874383</v>
      </c>
      <c r="L60" s="5">
        <v>212.7364092009577</v>
      </c>
      <c r="M60" s="5">
        <v>212.96812509485216</v>
      </c>
      <c r="N60" s="5">
        <v>215.33793767008655</v>
      </c>
      <c r="O60" s="5">
        <v>216.99245468971486</v>
      </c>
      <c r="P60" s="5">
        <v>221.64096302306277</v>
      </c>
      <c r="Q60" s="5">
        <v>218.07707619200482</v>
      </c>
      <c r="R60" s="5">
        <v>217.05315770206448</v>
      </c>
    </row>
    <row r="61" spans="1:18" ht="11.25" customHeight="1" x14ac:dyDescent="0.25">
      <c r="A61" s="46" t="s">
        <v>171</v>
      </c>
      <c r="B61" s="47" t="s">
        <v>170</v>
      </c>
      <c r="C61" s="5">
        <v>125.47428259749331</v>
      </c>
      <c r="D61" s="5">
        <v>128.02319595190085</v>
      </c>
      <c r="E61" s="5">
        <v>134.10905586195423</v>
      </c>
      <c r="F61" s="5">
        <v>132.84500736012279</v>
      </c>
      <c r="G61" s="5">
        <v>143.62431044879423</v>
      </c>
      <c r="H61" s="5">
        <v>147.46196367009705</v>
      </c>
      <c r="I61" s="5">
        <v>151.02169147815911</v>
      </c>
      <c r="J61" s="5">
        <v>153.95023137997038</v>
      </c>
      <c r="K61" s="5">
        <v>176.47429022031622</v>
      </c>
      <c r="L61" s="5">
        <v>180.55564408320322</v>
      </c>
      <c r="M61" s="5">
        <v>182.71044908805345</v>
      </c>
      <c r="N61" s="5">
        <v>184.91491486544359</v>
      </c>
      <c r="O61" s="5">
        <v>185.68626755314602</v>
      </c>
      <c r="P61" s="5">
        <v>181.74896918240631</v>
      </c>
      <c r="Q61" s="5">
        <v>185.35430785830351</v>
      </c>
      <c r="R61" s="5">
        <v>182.85307587111902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0.38215343460387885</v>
      </c>
      <c r="D64" s="4">
        <v>0.4</v>
      </c>
      <c r="E64" s="4">
        <v>0.3999999999996362</v>
      </c>
      <c r="F64" s="4">
        <v>0.4</v>
      </c>
      <c r="G64" s="4">
        <v>0.4</v>
      </c>
      <c r="H64" s="4">
        <v>0.47769179325496225</v>
      </c>
      <c r="I64" s="4">
        <v>0.6</v>
      </c>
      <c r="J64" s="4">
        <v>0.6</v>
      </c>
      <c r="K64" s="4">
        <v>0.8</v>
      </c>
      <c r="L64" s="4">
        <v>0.8</v>
      </c>
      <c r="M64" s="4">
        <v>0.93149899684726734</v>
      </c>
      <c r="N64" s="4">
        <v>1.0270373554981234</v>
      </c>
      <c r="O64" s="4">
        <v>1.1225757141489794</v>
      </c>
      <c r="P64" s="4">
        <v>1.2419986624629473</v>
      </c>
      <c r="Q64" s="4">
        <v>1.3614216107766879</v>
      </c>
      <c r="R64" s="4">
        <v>1.4808445590904284</v>
      </c>
    </row>
    <row r="65" spans="1:18" ht="11.25" customHeight="1" x14ac:dyDescent="0.25">
      <c r="A65" s="50" t="s">
        <v>163</v>
      </c>
      <c r="B65" s="51" t="s">
        <v>162</v>
      </c>
      <c r="C65" s="7">
        <v>0.38215343460387885</v>
      </c>
      <c r="D65" s="7">
        <v>0.4</v>
      </c>
      <c r="E65" s="7">
        <v>0.3999999999996362</v>
      </c>
      <c r="F65" s="7">
        <v>0.4</v>
      </c>
      <c r="G65" s="7">
        <v>0.4</v>
      </c>
      <c r="H65" s="7">
        <v>0.47769179325496225</v>
      </c>
      <c r="I65" s="7">
        <v>0.6</v>
      </c>
      <c r="J65" s="7">
        <v>0.6</v>
      </c>
      <c r="K65" s="7">
        <v>0.8</v>
      </c>
      <c r="L65" s="7">
        <v>0.8</v>
      </c>
      <c r="M65" s="7">
        <v>0.93149899684726734</v>
      </c>
      <c r="N65" s="7">
        <v>1.0270373554981234</v>
      </c>
      <c r="O65" s="7">
        <v>1.1225757141489794</v>
      </c>
      <c r="P65" s="7">
        <v>1.2419986624629473</v>
      </c>
      <c r="Q65" s="7">
        <v>1.3614216107766879</v>
      </c>
      <c r="R65" s="7">
        <v>1.4808445590904284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125.09212916288944</v>
      </c>
      <c r="D68" s="4">
        <v>127.62319595190085</v>
      </c>
      <c r="E68" s="4">
        <v>133.7090558619546</v>
      </c>
      <c r="F68" s="4">
        <v>132.44500736012279</v>
      </c>
      <c r="G68" s="4">
        <v>143.22431044879423</v>
      </c>
      <c r="H68" s="4">
        <v>146.98427187684209</v>
      </c>
      <c r="I68" s="4">
        <v>150.42169147815912</v>
      </c>
      <c r="J68" s="4">
        <v>153.35023137997038</v>
      </c>
      <c r="K68" s="4">
        <v>175.67429022031621</v>
      </c>
      <c r="L68" s="4">
        <v>179.75564408320321</v>
      </c>
      <c r="M68" s="4">
        <v>181.77895009120618</v>
      </c>
      <c r="N68" s="4">
        <v>183.88787750994547</v>
      </c>
      <c r="O68" s="4">
        <v>184.56369183899704</v>
      </c>
      <c r="P68" s="4">
        <v>180.50697051994337</v>
      </c>
      <c r="Q68" s="4">
        <v>183.99288624752683</v>
      </c>
      <c r="R68" s="4">
        <v>181.37223131202859</v>
      </c>
    </row>
    <row r="69" spans="1:18" ht="11.25" customHeight="1" x14ac:dyDescent="0.25">
      <c r="A69" s="50" t="s">
        <v>155</v>
      </c>
      <c r="B69" s="51" t="s">
        <v>154</v>
      </c>
      <c r="C69" s="7">
        <v>125.09212916288944</v>
      </c>
      <c r="D69" s="7">
        <v>127.62319595190085</v>
      </c>
      <c r="E69" s="7">
        <v>133.7090558619546</v>
      </c>
      <c r="F69" s="7">
        <v>132.44500736012279</v>
      </c>
      <c r="G69" s="7">
        <v>143.22431044879423</v>
      </c>
      <c r="H69" s="7">
        <v>146.98427187684209</v>
      </c>
      <c r="I69" s="7">
        <v>150.42169147815912</v>
      </c>
      <c r="J69" s="7">
        <v>153.35023137997038</v>
      </c>
      <c r="K69" s="7">
        <v>175.67429022031621</v>
      </c>
      <c r="L69" s="7">
        <v>178.59506860240205</v>
      </c>
      <c r="M69" s="7">
        <v>180.07500813250388</v>
      </c>
      <c r="N69" s="7">
        <v>182.28523422977727</v>
      </c>
      <c r="O69" s="7">
        <v>184.00440798179355</v>
      </c>
      <c r="P69" s="7">
        <v>180.50697051994337</v>
      </c>
      <c r="Q69" s="7">
        <v>183.99288624752683</v>
      </c>
      <c r="R69" s="7">
        <v>181.37223131202859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1.1605754808011446</v>
      </c>
      <c r="M73" s="7">
        <v>1.7039419587022915</v>
      </c>
      <c r="N73" s="7">
        <v>1.6026432801682002</v>
      </c>
      <c r="O73" s="7">
        <v>0.55928385720350404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1.1605754808011446</v>
      </c>
      <c r="M77" s="6">
        <v>1.7039419587022915</v>
      </c>
      <c r="N77" s="6">
        <v>1.6026432801682002</v>
      </c>
      <c r="O77" s="6">
        <v>0.55928385720350404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247.39785134193664</v>
      </c>
      <c r="D79" s="5">
        <v>239.5611126113252</v>
      </c>
      <c r="E79" s="5">
        <v>240.15363275002466</v>
      </c>
      <c r="F79" s="5">
        <v>238.39795679668023</v>
      </c>
      <c r="G79" s="5">
        <v>239.4455693142468</v>
      </c>
      <c r="H79" s="5">
        <v>247.37121042017617</v>
      </c>
      <c r="I79" s="5">
        <v>248.0819054504484</v>
      </c>
      <c r="J79" s="5">
        <v>238.99298500617442</v>
      </c>
      <c r="K79" s="5">
        <v>236.87474361565975</v>
      </c>
      <c r="L79" s="5">
        <v>251.83933082171345</v>
      </c>
      <c r="M79" s="5">
        <v>264.17354274189734</v>
      </c>
      <c r="N79" s="5">
        <v>272.61376008482165</v>
      </c>
      <c r="O79" s="5">
        <v>290.55550436945958</v>
      </c>
      <c r="P79" s="5">
        <v>296.0532475886622</v>
      </c>
      <c r="Q79" s="5">
        <v>299.90961231009697</v>
      </c>
      <c r="R79" s="5">
        <v>304.46320856649652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5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463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171.94194552605254</v>
      </c>
      <c r="D2" s="45">
        <v>173.66023909815058</v>
      </c>
      <c r="E2" s="45">
        <v>177.28289309699062</v>
      </c>
      <c r="F2" s="45">
        <v>181.25093019609639</v>
      </c>
      <c r="G2" s="45">
        <v>184.71272638561462</v>
      </c>
      <c r="H2" s="45">
        <v>189.89516406745361</v>
      </c>
      <c r="I2" s="45">
        <v>194.47004225211074</v>
      </c>
      <c r="J2" s="45">
        <v>196.04220798816979</v>
      </c>
      <c r="K2" s="45">
        <v>202.77225609896857</v>
      </c>
      <c r="L2" s="45">
        <v>218.7646233448589</v>
      </c>
      <c r="M2" s="45">
        <v>233.44051404691282</v>
      </c>
      <c r="N2" s="45">
        <v>237.20627018365235</v>
      </c>
      <c r="O2" s="45">
        <v>251.50520266833826</v>
      </c>
      <c r="P2" s="45">
        <v>252.75681699812753</v>
      </c>
      <c r="Q2" s="45">
        <v>253.59680281989662</v>
      </c>
      <c r="R2" s="45">
        <v>254.14869155025701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1.9483916897348423</v>
      </c>
      <c r="D21" s="5">
        <v>4.0240165470001363</v>
      </c>
      <c r="E21" s="5">
        <v>3.9912374717541157</v>
      </c>
      <c r="F21" s="5">
        <v>5.0670016854855415</v>
      </c>
      <c r="G21" s="5">
        <v>3.9223942377628882</v>
      </c>
      <c r="H21" s="5">
        <v>5.0029028368788007</v>
      </c>
      <c r="I21" s="5">
        <v>1.6987765190673099</v>
      </c>
      <c r="J21" s="5">
        <v>2.7886168366731354</v>
      </c>
      <c r="K21" s="5">
        <v>4.7871100010010998</v>
      </c>
      <c r="L21" s="5">
        <v>5.8226248011807478</v>
      </c>
      <c r="M21" s="5">
        <v>3.7089580686566404</v>
      </c>
      <c r="N21" s="5">
        <v>2.9963298647681857</v>
      </c>
      <c r="O21" s="5">
        <v>2.3240847141393837</v>
      </c>
      <c r="P21" s="5">
        <v>3.6257554859294476</v>
      </c>
      <c r="Q21" s="5">
        <v>3.6755227734892602</v>
      </c>
      <c r="R21" s="5">
        <v>4.9570134225714355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1.9483916897348423</v>
      </c>
      <c r="D30" s="4">
        <v>4.0240165470001363</v>
      </c>
      <c r="E30" s="4">
        <v>3.9912374717541157</v>
      </c>
      <c r="F30" s="4">
        <v>5.0670016854855415</v>
      </c>
      <c r="G30" s="4">
        <v>3.9223942377628882</v>
      </c>
      <c r="H30" s="4">
        <v>5.0029028368788007</v>
      </c>
      <c r="I30" s="4">
        <v>1.6987765190673099</v>
      </c>
      <c r="J30" s="4">
        <v>2.7886168366731354</v>
      </c>
      <c r="K30" s="4">
        <v>4.7871100010010998</v>
      </c>
      <c r="L30" s="4">
        <v>5.8226248011807478</v>
      </c>
      <c r="M30" s="4">
        <v>3.7089580686566404</v>
      </c>
      <c r="N30" s="4">
        <v>2.9963298647681857</v>
      </c>
      <c r="O30" s="4">
        <v>2.3240847141393837</v>
      </c>
      <c r="P30" s="4">
        <v>3.6257554859294476</v>
      </c>
      <c r="Q30" s="4">
        <v>3.6755227734892602</v>
      </c>
      <c r="R30" s="4">
        <v>4.9570134225714355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1.9483916897348423</v>
      </c>
      <c r="D34" s="7">
        <v>4.0240165470001363</v>
      </c>
      <c r="E34" s="7">
        <v>3.9912374717541157</v>
      </c>
      <c r="F34" s="7">
        <v>5.0670016854855415</v>
      </c>
      <c r="G34" s="7">
        <v>3.9223942377628882</v>
      </c>
      <c r="H34" s="7">
        <v>5.0029028368788007</v>
      </c>
      <c r="I34" s="7">
        <v>1.6987765190673099</v>
      </c>
      <c r="J34" s="7">
        <v>2.7886168366731354</v>
      </c>
      <c r="K34" s="7">
        <v>4.7871100010010998</v>
      </c>
      <c r="L34" s="7">
        <v>5.8226248011807478</v>
      </c>
      <c r="M34" s="7">
        <v>3.7089580686566404</v>
      </c>
      <c r="N34" s="7">
        <v>2.9963298647681857</v>
      </c>
      <c r="O34" s="7">
        <v>2.3240847141393837</v>
      </c>
      <c r="P34" s="7">
        <v>3.6257554859294476</v>
      </c>
      <c r="Q34" s="7">
        <v>3.6755227734892602</v>
      </c>
      <c r="R34" s="7">
        <v>4.9570134225714355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0.96443392798188654</v>
      </c>
      <c r="D52" s="5">
        <v>1.044920762806675</v>
      </c>
      <c r="E52" s="5">
        <v>1.1828155613195608</v>
      </c>
      <c r="F52" s="5">
        <v>1.1825670071848102</v>
      </c>
      <c r="G52" s="5">
        <v>1.3232422903968524</v>
      </c>
      <c r="H52" s="5">
        <v>1.4216460060595428</v>
      </c>
      <c r="I52" s="5">
        <v>1.6886568501044343</v>
      </c>
      <c r="J52" s="5">
        <v>1.8645658318848024</v>
      </c>
      <c r="K52" s="5">
        <v>1.9329820280094554</v>
      </c>
      <c r="L52" s="5">
        <v>1.9908380659607607</v>
      </c>
      <c r="M52" s="5">
        <v>2.0523285244309455</v>
      </c>
      <c r="N52" s="5">
        <v>1.6281354431616466</v>
      </c>
      <c r="O52" s="5">
        <v>1.6543853505834982</v>
      </c>
      <c r="P52" s="5">
        <v>1.5622619683637444</v>
      </c>
      <c r="Q52" s="5">
        <v>1.5460948093738378</v>
      </c>
      <c r="R52" s="5">
        <v>1.4429387829875828</v>
      </c>
    </row>
    <row r="53" spans="1:18" ht="11.25" customHeight="1" x14ac:dyDescent="0.25">
      <c r="A53" s="48" t="s">
        <v>187</v>
      </c>
      <c r="B53" s="49" t="s">
        <v>186</v>
      </c>
      <c r="C53" s="4">
        <v>0.96443392798188654</v>
      </c>
      <c r="D53" s="4">
        <v>1.044920762806675</v>
      </c>
      <c r="E53" s="4">
        <v>1.1828155613195608</v>
      </c>
      <c r="F53" s="4">
        <v>1.1825670071848102</v>
      </c>
      <c r="G53" s="4">
        <v>1.3232422903968524</v>
      </c>
      <c r="H53" s="4">
        <v>1.4216460060595428</v>
      </c>
      <c r="I53" s="4">
        <v>1.6886568501044343</v>
      </c>
      <c r="J53" s="4">
        <v>1.8645658318848024</v>
      </c>
      <c r="K53" s="4">
        <v>1.9329820280094554</v>
      </c>
      <c r="L53" s="4">
        <v>1.9908380659607607</v>
      </c>
      <c r="M53" s="4">
        <v>2.0523285244309455</v>
      </c>
      <c r="N53" s="4">
        <v>1.6281354431616466</v>
      </c>
      <c r="O53" s="4">
        <v>1.6543853505834982</v>
      </c>
      <c r="P53" s="4">
        <v>1.5622619683637444</v>
      </c>
      <c r="Q53" s="4">
        <v>1.5460948093738378</v>
      </c>
      <c r="R53" s="4">
        <v>1.4429387829875828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169.02911990833582</v>
      </c>
      <c r="D79" s="5">
        <v>168.59130178834377</v>
      </c>
      <c r="E79" s="5">
        <v>172.10884006391694</v>
      </c>
      <c r="F79" s="5">
        <v>175.00136150342604</v>
      </c>
      <c r="G79" s="5">
        <v>179.46708985745488</v>
      </c>
      <c r="H79" s="5">
        <v>183.47061522451526</v>
      </c>
      <c r="I79" s="5">
        <v>191.08260888293901</v>
      </c>
      <c r="J79" s="5">
        <v>191.38902531961185</v>
      </c>
      <c r="K79" s="5">
        <v>196.05216406995802</v>
      </c>
      <c r="L79" s="5">
        <v>210.95116047771739</v>
      </c>
      <c r="M79" s="5">
        <v>227.67922745382523</v>
      </c>
      <c r="N79" s="5">
        <v>232.58180487572253</v>
      </c>
      <c r="O79" s="5">
        <v>247.52673260361539</v>
      </c>
      <c r="P79" s="5">
        <v>247.56879954383433</v>
      </c>
      <c r="Q79" s="5">
        <v>248.37518523703352</v>
      </c>
      <c r="R79" s="5">
        <v>247.74873934469798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5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464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84.544289242364684</v>
      </c>
      <c r="D2" s="45">
        <v>91.967437838586108</v>
      </c>
      <c r="E2" s="45">
        <v>97.984066557981009</v>
      </c>
      <c r="F2" s="45">
        <v>104.19719305765165</v>
      </c>
      <c r="G2" s="45">
        <v>108.51177277417909</v>
      </c>
      <c r="H2" s="45">
        <v>109.6100046710547</v>
      </c>
      <c r="I2" s="45">
        <v>111.20245305152727</v>
      </c>
      <c r="J2" s="45">
        <v>113.34699173676682</v>
      </c>
      <c r="K2" s="45">
        <v>114.06695559159679</v>
      </c>
      <c r="L2" s="45">
        <v>115.15196614006811</v>
      </c>
      <c r="M2" s="45">
        <v>115.44487098980467</v>
      </c>
      <c r="N2" s="45">
        <v>115.24436550831133</v>
      </c>
      <c r="O2" s="45">
        <v>115.16162121097051</v>
      </c>
      <c r="P2" s="45">
        <v>114.96056723803316</v>
      </c>
      <c r="Q2" s="45">
        <v>114.91177071330266</v>
      </c>
      <c r="R2" s="45">
        <v>115.77684001088515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84.544289242364684</v>
      </c>
      <c r="D79" s="5">
        <v>91.967437838586108</v>
      </c>
      <c r="E79" s="5">
        <v>97.984066557981009</v>
      </c>
      <c r="F79" s="5">
        <v>104.19719305765165</v>
      </c>
      <c r="G79" s="5">
        <v>108.51177277417909</v>
      </c>
      <c r="H79" s="5">
        <v>109.6100046710547</v>
      </c>
      <c r="I79" s="5">
        <v>111.20245305152727</v>
      </c>
      <c r="J79" s="5">
        <v>113.34699173676682</v>
      </c>
      <c r="K79" s="5">
        <v>114.06695559159679</v>
      </c>
      <c r="L79" s="5">
        <v>115.15196614006811</v>
      </c>
      <c r="M79" s="5">
        <v>115.44487098980467</v>
      </c>
      <c r="N79" s="5">
        <v>115.24436550831133</v>
      </c>
      <c r="O79" s="5">
        <v>115.16162121097051</v>
      </c>
      <c r="P79" s="5">
        <v>114.96056723803316</v>
      </c>
      <c r="Q79" s="5">
        <v>114.91177071330266</v>
      </c>
      <c r="R79" s="5">
        <v>115.77684001088515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6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465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31.913643304526932</v>
      </c>
      <c r="D2" s="45">
        <v>33.018491867013388</v>
      </c>
      <c r="E2" s="45">
        <v>32.91908993969556</v>
      </c>
      <c r="F2" s="45">
        <v>32.923114086119142</v>
      </c>
      <c r="G2" s="45">
        <v>33.503117849594318</v>
      </c>
      <c r="H2" s="45">
        <v>34.364224090395531</v>
      </c>
      <c r="I2" s="45">
        <v>34.678233638861656</v>
      </c>
      <c r="J2" s="45">
        <v>35.814806416245084</v>
      </c>
      <c r="K2" s="45">
        <v>36.870222517349426</v>
      </c>
      <c r="L2" s="45">
        <v>37.278783938628116</v>
      </c>
      <c r="M2" s="45">
        <v>37.846354930371433</v>
      </c>
      <c r="N2" s="45">
        <v>38.408627323659339</v>
      </c>
      <c r="O2" s="45">
        <v>38.470639489085428</v>
      </c>
      <c r="P2" s="45">
        <v>38.812525661613755</v>
      </c>
      <c r="Q2" s="45">
        <v>39.238211809518724</v>
      </c>
      <c r="R2" s="45">
        <v>39.19352755138361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31.913643304526932</v>
      </c>
      <c r="D79" s="5">
        <v>33.018491867013388</v>
      </c>
      <c r="E79" s="5">
        <v>32.91908993969556</v>
      </c>
      <c r="F79" s="5">
        <v>32.923114086119142</v>
      </c>
      <c r="G79" s="5">
        <v>33.503117849594318</v>
      </c>
      <c r="H79" s="5">
        <v>34.364224090395531</v>
      </c>
      <c r="I79" s="5">
        <v>34.678233638861656</v>
      </c>
      <c r="J79" s="5">
        <v>35.814806416245084</v>
      </c>
      <c r="K79" s="5">
        <v>36.870222517349426</v>
      </c>
      <c r="L79" s="5">
        <v>37.278783938628116</v>
      </c>
      <c r="M79" s="5">
        <v>37.846354930371433</v>
      </c>
      <c r="N79" s="5">
        <v>38.408627323659339</v>
      </c>
      <c r="O79" s="5">
        <v>38.470639489085428</v>
      </c>
      <c r="P79" s="5">
        <v>38.812525661613755</v>
      </c>
      <c r="Q79" s="5">
        <v>39.238211809518724</v>
      </c>
      <c r="R79" s="5">
        <v>39.19352755138361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7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466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25.891333763740739</v>
      </c>
      <c r="D2" s="45">
        <v>27.981400254782283</v>
      </c>
      <c r="E2" s="45">
        <v>30.098933559760113</v>
      </c>
      <c r="F2" s="45">
        <v>32.291130525746908</v>
      </c>
      <c r="G2" s="45">
        <v>35.801725390735882</v>
      </c>
      <c r="H2" s="45">
        <v>38.785093225865076</v>
      </c>
      <c r="I2" s="45">
        <v>42.285983786253077</v>
      </c>
      <c r="J2" s="45">
        <v>46.513397877202102</v>
      </c>
      <c r="K2" s="45">
        <v>50.424694574163048</v>
      </c>
      <c r="L2" s="45">
        <v>54.330632991486077</v>
      </c>
      <c r="M2" s="45">
        <v>57.899926248519314</v>
      </c>
      <c r="N2" s="45">
        <v>58.639644058095577</v>
      </c>
      <c r="O2" s="45">
        <v>59.103445357631855</v>
      </c>
      <c r="P2" s="45">
        <v>59.633119112156479</v>
      </c>
      <c r="Q2" s="45">
        <v>60.188093092842429</v>
      </c>
      <c r="R2" s="45">
        <v>60.745878886247858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25.891333763740739</v>
      </c>
      <c r="D79" s="5">
        <v>27.981400254782283</v>
      </c>
      <c r="E79" s="5">
        <v>30.098933559760113</v>
      </c>
      <c r="F79" s="5">
        <v>32.291130525746908</v>
      </c>
      <c r="G79" s="5">
        <v>35.801725390735882</v>
      </c>
      <c r="H79" s="5">
        <v>38.785093225865076</v>
      </c>
      <c r="I79" s="5">
        <v>42.285983786253077</v>
      </c>
      <c r="J79" s="5">
        <v>46.513397877202102</v>
      </c>
      <c r="K79" s="5">
        <v>50.424694574163048</v>
      </c>
      <c r="L79" s="5">
        <v>54.330632991486077</v>
      </c>
      <c r="M79" s="5">
        <v>57.899926248519314</v>
      </c>
      <c r="N79" s="5">
        <v>58.639644058095577</v>
      </c>
      <c r="O79" s="5">
        <v>59.103445357631855</v>
      </c>
      <c r="P79" s="5">
        <v>59.633119112156479</v>
      </c>
      <c r="Q79" s="5">
        <v>60.188093092842429</v>
      </c>
      <c r="R79" s="5">
        <v>60.745878886247858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8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467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17.766636455371042</v>
      </c>
      <c r="D2" s="45">
        <v>18.518638680410724</v>
      </c>
      <c r="E2" s="45">
        <v>19.569549334718364</v>
      </c>
      <c r="F2" s="45">
        <v>20.831083756164677</v>
      </c>
      <c r="G2" s="45">
        <v>22.592843198685046</v>
      </c>
      <c r="H2" s="45">
        <v>24.162778963147229</v>
      </c>
      <c r="I2" s="45">
        <v>25.98339643054268</v>
      </c>
      <c r="J2" s="45">
        <v>27.810484793887969</v>
      </c>
      <c r="K2" s="45">
        <v>30.103021276944744</v>
      </c>
      <c r="L2" s="45">
        <v>31.802413040928194</v>
      </c>
      <c r="M2" s="45">
        <v>32.962208340408914</v>
      </c>
      <c r="N2" s="45">
        <v>33.695310262164043</v>
      </c>
      <c r="O2" s="45">
        <v>34.572032536986846</v>
      </c>
      <c r="P2" s="45">
        <v>35.427734967080653</v>
      </c>
      <c r="Q2" s="45">
        <v>35.952037998943126</v>
      </c>
      <c r="R2" s="45">
        <v>36.807638702880965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17.766636455371042</v>
      </c>
      <c r="D79" s="5">
        <v>18.518638680410724</v>
      </c>
      <c r="E79" s="5">
        <v>19.569549334718364</v>
      </c>
      <c r="F79" s="5">
        <v>20.831083756164677</v>
      </c>
      <c r="G79" s="5">
        <v>22.592843198685046</v>
      </c>
      <c r="H79" s="5">
        <v>24.162778963147229</v>
      </c>
      <c r="I79" s="5">
        <v>25.98339643054268</v>
      </c>
      <c r="J79" s="5">
        <v>27.810484793887969</v>
      </c>
      <c r="K79" s="5">
        <v>30.103021276944744</v>
      </c>
      <c r="L79" s="5">
        <v>31.802413040928194</v>
      </c>
      <c r="M79" s="5">
        <v>32.962208340408914</v>
      </c>
      <c r="N79" s="5">
        <v>33.695310262164043</v>
      </c>
      <c r="O79" s="5">
        <v>34.572032536986846</v>
      </c>
      <c r="P79" s="5">
        <v>35.427734967080653</v>
      </c>
      <c r="Q79" s="5">
        <v>35.952037998943126</v>
      </c>
      <c r="R79" s="5">
        <v>36.807638702880965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9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468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63.617081673750377</v>
      </c>
      <c r="D2" s="45">
        <v>76.283166862060639</v>
      </c>
      <c r="E2" s="45">
        <v>87.749952731804413</v>
      </c>
      <c r="F2" s="45">
        <v>97.166194472444275</v>
      </c>
      <c r="G2" s="45">
        <v>109.81112916893333</v>
      </c>
      <c r="H2" s="45">
        <v>118.93496107085375</v>
      </c>
      <c r="I2" s="45">
        <v>130.42575760273934</v>
      </c>
      <c r="J2" s="45">
        <v>144.44971748802865</v>
      </c>
      <c r="K2" s="45">
        <v>157.93885724054348</v>
      </c>
      <c r="L2" s="45">
        <v>165.62237799452589</v>
      </c>
      <c r="M2" s="45">
        <v>175.76372322376361</v>
      </c>
      <c r="N2" s="45">
        <v>179.15770158793006</v>
      </c>
      <c r="O2" s="45">
        <v>182.00170068349513</v>
      </c>
      <c r="P2" s="45">
        <v>180.25652207240151</v>
      </c>
      <c r="Q2" s="45">
        <v>176.93305224337007</v>
      </c>
      <c r="R2" s="45">
        <v>173.78817197881364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63.617081673750377</v>
      </c>
      <c r="D79" s="5">
        <v>76.283166862060639</v>
      </c>
      <c r="E79" s="5">
        <v>87.749952731804413</v>
      </c>
      <c r="F79" s="5">
        <v>97.166194472444275</v>
      </c>
      <c r="G79" s="5">
        <v>109.81112916893333</v>
      </c>
      <c r="H79" s="5">
        <v>118.93496107085375</v>
      </c>
      <c r="I79" s="5">
        <v>130.42575760273934</v>
      </c>
      <c r="J79" s="5">
        <v>144.44971748802865</v>
      </c>
      <c r="K79" s="5">
        <v>157.93885724054348</v>
      </c>
      <c r="L79" s="5">
        <v>165.62237799452589</v>
      </c>
      <c r="M79" s="5">
        <v>175.76372322376361</v>
      </c>
      <c r="N79" s="5">
        <v>179.15770158793006</v>
      </c>
      <c r="O79" s="5">
        <v>182.00170068349513</v>
      </c>
      <c r="P79" s="5">
        <v>180.25652207240151</v>
      </c>
      <c r="Q79" s="5">
        <v>176.93305224337007</v>
      </c>
      <c r="R79" s="5">
        <v>173.78817197881364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0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469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21.47477121477673</v>
      </c>
      <c r="D2" s="45">
        <v>22.511746348778217</v>
      </c>
      <c r="E2" s="45">
        <v>23.513588393989782</v>
      </c>
      <c r="F2" s="45">
        <v>24.958865535846435</v>
      </c>
      <c r="G2" s="45">
        <v>26.613740627654622</v>
      </c>
      <c r="H2" s="45">
        <v>27.996188373283292</v>
      </c>
      <c r="I2" s="45">
        <v>30.313928586730693</v>
      </c>
      <c r="J2" s="45">
        <v>32.234362498944328</v>
      </c>
      <c r="K2" s="45">
        <v>34.431025811826117</v>
      </c>
      <c r="L2" s="45">
        <v>36.034421164304227</v>
      </c>
      <c r="M2" s="45">
        <v>37.676331024090899</v>
      </c>
      <c r="N2" s="45">
        <v>38.341993084175158</v>
      </c>
      <c r="O2" s="45">
        <v>39.04876599978158</v>
      </c>
      <c r="P2" s="45">
        <v>39.416985804625476</v>
      </c>
      <c r="Q2" s="45">
        <v>38.924517468040975</v>
      </c>
      <c r="R2" s="45">
        <v>38.090864909263793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21.47477121477673</v>
      </c>
      <c r="D79" s="5">
        <v>22.511746348778217</v>
      </c>
      <c r="E79" s="5">
        <v>23.513588393989782</v>
      </c>
      <c r="F79" s="5">
        <v>24.958865535846435</v>
      </c>
      <c r="G79" s="5">
        <v>26.613740627654622</v>
      </c>
      <c r="H79" s="5">
        <v>27.996188373283292</v>
      </c>
      <c r="I79" s="5">
        <v>30.313928586730693</v>
      </c>
      <c r="J79" s="5">
        <v>32.234362498944328</v>
      </c>
      <c r="K79" s="5">
        <v>34.431025811826117</v>
      </c>
      <c r="L79" s="5">
        <v>36.034421164304227</v>
      </c>
      <c r="M79" s="5">
        <v>37.676331024090899</v>
      </c>
      <c r="N79" s="5">
        <v>38.341993084175158</v>
      </c>
      <c r="O79" s="5">
        <v>39.04876599978158</v>
      </c>
      <c r="P79" s="5">
        <v>39.416985804625476</v>
      </c>
      <c r="Q79" s="5">
        <v>38.924517468040975</v>
      </c>
      <c r="R79" s="5">
        <v>38.090864909263793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1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470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108.42209997751131</v>
      </c>
      <c r="D2" s="45">
        <v>109.05470751999174</v>
      </c>
      <c r="E2" s="45">
        <v>109.42588113477409</v>
      </c>
      <c r="F2" s="45">
        <v>109.92801293133141</v>
      </c>
      <c r="G2" s="45">
        <v>110.52249524736409</v>
      </c>
      <c r="H2" s="45">
        <v>109.69828372185027</v>
      </c>
      <c r="I2" s="45">
        <v>109.09462116857257</v>
      </c>
      <c r="J2" s="45">
        <v>108.64754907220959</v>
      </c>
      <c r="K2" s="45">
        <v>108.20525402881188</v>
      </c>
      <c r="L2" s="45">
        <v>105.4260556637592</v>
      </c>
      <c r="M2" s="45">
        <v>100.89487510760493</v>
      </c>
      <c r="N2" s="45">
        <v>93.683047355456836</v>
      </c>
      <c r="O2" s="45">
        <v>81.171768158697901</v>
      </c>
      <c r="P2" s="45">
        <v>66.583939787763228</v>
      </c>
      <c r="Q2" s="45">
        <v>52.59753023388199</v>
      </c>
      <c r="R2" s="45">
        <v>40.418854003495518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108.42209997751131</v>
      </c>
      <c r="D79" s="5">
        <v>109.05470751999174</v>
      </c>
      <c r="E79" s="5">
        <v>109.42588113477409</v>
      </c>
      <c r="F79" s="5">
        <v>109.92801293133141</v>
      </c>
      <c r="G79" s="5">
        <v>110.52249524736409</v>
      </c>
      <c r="H79" s="5">
        <v>109.69828372185027</v>
      </c>
      <c r="I79" s="5">
        <v>109.09462116857257</v>
      </c>
      <c r="J79" s="5">
        <v>108.64754907220959</v>
      </c>
      <c r="K79" s="5">
        <v>108.20525402881188</v>
      </c>
      <c r="L79" s="5">
        <v>105.4260556637592</v>
      </c>
      <c r="M79" s="5">
        <v>100.89487510760493</v>
      </c>
      <c r="N79" s="5">
        <v>93.683047355456836</v>
      </c>
      <c r="O79" s="5">
        <v>81.171768158697901</v>
      </c>
      <c r="P79" s="5">
        <v>66.583939787763228</v>
      </c>
      <c r="Q79" s="5">
        <v>52.59753023388199</v>
      </c>
      <c r="R79" s="5">
        <v>40.418854003495518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1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471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39.453085409870951</v>
      </c>
      <c r="D2" s="45">
        <v>43.90289409081516</v>
      </c>
      <c r="E2" s="45">
        <v>47.272146190677198</v>
      </c>
      <c r="F2" s="45">
        <v>50.191211149774674</v>
      </c>
      <c r="G2" s="45">
        <v>52.674858529172852</v>
      </c>
      <c r="H2" s="45">
        <v>53.931715218107385</v>
      </c>
      <c r="I2" s="45">
        <v>54.849446579747791</v>
      </c>
      <c r="J2" s="45">
        <v>55.847448987225974</v>
      </c>
      <c r="K2" s="45">
        <v>56.855393885487338</v>
      </c>
      <c r="L2" s="45">
        <v>57.28400749795783</v>
      </c>
      <c r="M2" s="45">
        <v>58.069090937503034</v>
      </c>
      <c r="N2" s="45">
        <v>58.547973165913781</v>
      </c>
      <c r="O2" s="45">
        <v>58.571612017215188</v>
      </c>
      <c r="P2" s="45">
        <v>58.630611598727874</v>
      </c>
      <c r="Q2" s="45">
        <v>58.236999191224427</v>
      </c>
      <c r="R2" s="45">
        <v>57.774277189580914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39.453085409870951</v>
      </c>
      <c r="D79" s="5">
        <v>43.90289409081516</v>
      </c>
      <c r="E79" s="5">
        <v>47.272146190677198</v>
      </c>
      <c r="F79" s="5">
        <v>50.191211149774674</v>
      </c>
      <c r="G79" s="5">
        <v>52.674858529172852</v>
      </c>
      <c r="H79" s="5">
        <v>53.931715218107385</v>
      </c>
      <c r="I79" s="5">
        <v>54.849446579747791</v>
      </c>
      <c r="J79" s="5">
        <v>55.847448987225974</v>
      </c>
      <c r="K79" s="5">
        <v>56.855393885487338</v>
      </c>
      <c r="L79" s="5">
        <v>57.28400749795783</v>
      </c>
      <c r="M79" s="5">
        <v>58.069090937503034</v>
      </c>
      <c r="N79" s="5">
        <v>58.547973165913781</v>
      </c>
      <c r="O79" s="5">
        <v>58.571612017215188</v>
      </c>
      <c r="P79" s="5">
        <v>58.630611598727874</v>
      </c>
      <c r="Q79" s="5">
        <v>58.236999191224427</v>
      </c>
      <c r="R79" s="5">
        <v>57.774277189580914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0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473</v>
      </c>
      <c r="B1" s="42" t="s">
        <v>472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2323.9193896304823</v>
      </c>
      <c r="D2" s="45">
        <v>2521.2156579974471</v>
      </c>
      <c r="E2" s="45">
        <v>2593.5108435161947</v>
      </c>
      <c r="F2" s="45">
        <v>2608.2186423927442</v>
      </c>
      <c r="G2" s="45">
        <v>2620.9567895384457</v>
      </c>
      <c r="H2" s="45">
        <v>2618.3458949614801</v>
      </c>
      <c r="I2" s="45">
        <v>2676.9030575205024</v>
      </c>
      <c r="J2" s="45">
        <v>2803.8012909266695</v>
      </c>
      <c r="K2" s="45">
        <v>2773.8824765245909</v>
      </c>
      <c r="L2" s="45">
        <v>3019.4602971109439</v>
      </c>
      <c r="M2" s="45">
        <v>3182.9135394366122</v>
      </c>
      <c r="N2" s="45">
        <v>2878.8193356513739</v>
      </c>
      <c r="O2" s="45">
        <v>3061.9901471560006</v>
      </c>
      <c r="P2" s="45">
        <v>2927.5712117775483</v>
      </c>
      <c r="Q2" s="45">
        <v>3000.3531427706357</v>
      </c>
      <c r="R2" s="45">
        <v>2842.4259475390186</v>
      </c>
    </row>
    <row r="3" spans="1:18" ht="11.25" customHeight="1" x14ac:dyDescent="0.25">
      <c r="A3" s="46" t="s">
        <v>286</v>
      </c>
      <c r="B3" s="47" t="s">
        <v>285</v>
      </c>
      <c r="C3" s="5">
        <v>1.9586319877322116</v>
      </c>
      <c r="D3" s="5">
        <v>1.99532</v>
      </c>
      <c r="E3" s="5">
        <v>2.00013</v>
      </c>
      <c r="F3" s="5">
        <v>1.9999899999999999</v>
      </c>
      <c r="G3" s="5">
        <v>1.8998200000000001</v>
      </c>
      <c r="H3" s="5">
        <v>1.8641213124188358</v>
      </c>
      <c r="I3" s="5">
        <v>1.99939</v>
      </c>
      <c r="J3" s="5">
        <v>1.6996899999999999</v>
      </c>
      <c r="K3" s="5">
        <v>2.1002399999999999</v>
      </c>
      <c r="L3" s="5">
        <v>2.4005000000000001</v>
      </c>
      <c r="M3" s="5">
        <v>2.6515089054633436</v>
      </c>
      <c r="N3" s="5">
        <v>2.1496450998292538</v>
      </c>
      <c r="O3" s="5">
        <v>2.5307888683999522</v>
      </c>
      <c r="P3" s="5">
        <v>2.2946236670367499</v>
      </c>
      <c r="Q3" s="5">
        <v>2.3883623529620959</v>
      </c>
      <c r="R3" s="5">
        <v>2.1507795985224023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1.9586319877322116</v>
      </c>
      <c r="D15" s="4">
        <v>1.99532</v>
      </c>
      <c r="E15" s="4">
        <v>2.00013</v>
      </c>
      <c r="F15" s="4">
        <v>1.9999899999999999</v>
      </c>
      <c r="G15" s="4">
        <v>1.8998200000000001</v>
      </c>
      <c r="H15" s="4">
        <v>1.8641213124188358</v>
      </c>
      <c r="I15" s="4">
        <v>1.99939</v>
      </c>
      <c r="J15" s="4">
        <v>1.6996899999999999</v>
      </c>
      <c r="K15" s="4">
        <v>2.1002399999999999</v>
      </c>
      <c r="L15" s="4">
        <v>2.4005000000000001</v>
      </c>
      <c r="M15" s="4">
        <v>2.6515089054633436</v>
      </c>
      <c r="N15" s="4">
        <v>2.1496450998292538</v>
      </c>
      <c r="O15" s="4">
        <v>2.5307888683999522</v>
      </c>
      <c r="P15" s="4">
        <v>2.2946236670367499</v>
      </c>
      <c r="Q15" s="4">
        <v>2.3883623529620959</v>
      </c>
      <c r="R15" s="4">
        <v>2.1507795985224023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1.9586319877322116</v>
      </c>
      <c r="D17" s="7">
        <v>1.99532</v>
      </c>
      <c r="E17" s="7">
        <v>2.00013</v>
      </c>
      <c r="F17" s="7">
        <v>1.9999899999999999</v>
      </c>
      <c r="G17" s="7">
        <v>1.8998200000000001</v>
      </c>
      <c r="H17" s="7">
        <v>1.8641213124188358</v>
      </c>
      <c r="I17" s="7">
        <v>1.99939</v>
      </c>
      <c r="J17" s="7">
        <v>1.6996899999999999</v>
      </c>
      <c r="K17" s="7">
        <v>2.1002399999999999</v>
      </c>
      <c r="L17" s="7">
        <v>2.4005000000000001</v>
      </c>
      <c r="M17" s="7">
        <v>2.6515089054633436</v>
      </c>
      <c r="N17" s="7">
        <v>2.1496450998292538</v>
      </c>
      <c r="O17" s="7">
        <v>2.5307888683999522</v>
      </c>
      <c r="P17" s="7">
        <v>2.2946236670367499</v>
      </c>
      <c r="Q17" s="7">
        <v>2.3883623529620959</v>
      </c>
      <c r="R17" s="7">
        <v>2.1507795985224023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340.97715106233744</v>
      </c>
      <c r="D21" s="5">
        <v>354.03274999999996</v>
      </c>
      <c r="E21" s="5">
        <v>346.82342000000006</v>
      </c>
      <c r="F21" s="5">
        <v>340.61664999999999</v>
      </c>
      <c r="G21" s="5">
        <v>329.80232000000001</v>
      </c>
      <c r="H21" s="5">
        <v>312.5083241160342</v>
      </c>
      <c r="I21" s="5">
        <v>309.22388999999998</v>
      </c>
      <c r="J21" s="5">
        <v>295.03118000000001</v>
      </c>
      <c r="K21" s="5">
        <v>241.91635000000002</v>
      </c>
      <c r="L21" s="5">
        <v>264.19684999999998</v>
      </c>
      <c r="M21" s="5">
        <v>292.53656330603832</v>
      </c>
      <c r="N21" s="5">
        <v>247.95177956139617</v>
      </c>
      <c r="O21" s="5">
        <v>275.27351755585624</v>
      </c>
      <c r="P21" s="5">
        <v>246.6560338345256</v>
      </c>
      <c r="Q21" s="5">
        <v>245.63079003650427</v>
      </c>
      <c r="R21" s="5">
        <v>225.23625294518391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340.97715106233744</v>
      </c>
      <c r="D30" s="4">
        <v>354.03274999999996</v>
      </c>
      <c r="E30" s="4">
        <v>346.82342000000006</v>
      </c>
      <c r="F30" s="4">
        <v>340.61664999999999</v>
      </c>
      <c r="G30" s="4">
        <v>329.80232000000001</v>
      </c>
      <c r="H30" s="4">
        <v>312.5083241160342</v>
      </c>
      <c r="I30" s="4">
        <v>309.22388999999998</v>
      </c>
      <c r="J30" s="4">
        <v>295.03118000000001</v>
      </c>
      <c r="K30" s="4">
        <v>241.91635000000002</v>
      </c>
      <c r="L30" s="4">
        <v>264.19684999999998</v>
      </c>
      <c r="M30" s="4">
        <v>292.53656330603832</v>
      </c>
      <c r="N30" s="4">
        <v>247.95177956139617</v>
      </c>
      <c r="O30" s="4">
        <v>275.27351755585624</v>
      </c>
      <c r="P30" s="4">
        <v>246.6560338345256</v>
      </c>
      <c r="Q30" s="4">
        <v>245.63079003650427</v>
      </c>
      <c r="R30" s="4">
        <v>225.23625294518391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309.44978661944316</v>
      </c>
      <c r="D43" s="7">
        <v>318.69265999999999</v>
      </c>
      <c r="E43" s="7">
        <v>311.48236000000003</v>
      </c>
      <c r="F43" s="7">
        <v>304.28084000000001</v>
      </c>
      <c r="G43" s="7">
        <v>294.46091999999999</v>
      </c>
      <c r="H43" s="7">
        <v>279.06944602507491</v>
      </c>
      <c r="I43" s="7">
        <v>274.81867</v>
      </c>
      <c r="J43" s="7">
        <v>261.58985999999999</v>
      </c>
      <c r="K43" s="7">
        <v>208.46609000000001</v>
      </c>
      <c r="L43" s="7">
        <v>227.88423</v>
      </c>
      <c r="M43" s="7">
        <v>252.41038963721843</v>
      </c>
      <c r="N43" s="7">
        <v>213.55647897321558</v>
      </c>
      <c r="O43" s="7">
        <v>237.05643807785643</v>
      </c>
      <c r="P43" s="7">
        <v>211.30814974507021</v>
      </c>
      <c r="Q43" s="7">
        <v>210.28111300774333</v>
      </c>
      <c r="R43" s="7">
        <v>192.75339617365117</v>
      </c>
    </row>
    <row r="44" spans="1:18" ht="11.25" customHeight="1" x14ac:dyDescent="0.25">
      <c r="A44" s="50" t="s">
        <v>205</v>
      </c>
      <c r="B44" s="51" t="s">
        <v>204</v>
      </c>
      <c r="C44" s="7">
        <v>31.527364442894285</v>
      </c>
      <c r="D44" s="7">
        <v>35.340089999999996</v>
      </c>
      <c r="E44" s="7">
        <v>35.341059999999999</v>
      </c>
      <c r="F44" s="7">
        <v>36.335810000000002</v>
      </c>
      <c r="G44" s="7">
        <v>35.3414</v>
      </c>
      <c r="H44" s="7">
        <v>33.438878090959271</v>
      </c>
      <c r="I44" s="7">
        <v>34.40522</v>
      </c>
      <c r="J44" s="7">
        <v>33.441319999999997</v>
      </c>
      <c r="K44" s="7">
        <v>33.45026</v>
      </c>
      <c r="L44" s="7">
        <v>36.312620000000003</v>
      </c>
      <c r="M44" s="7">
        <v>40.126173668819902</v>
      </c>
      <c r="N44" s="7">
        <v>34.395300588180589</v>
      </c>
      <c r="O44" s="7">
        <v>38.217079477999818</v>
      </c>
      <c r="P44" s="7">
        <v>35.347884089455384</v>
      </c>
      <c r="Q44" s="7">
        <v>35.349677028760951</v>
      </c>
      <c r="R44" s="7">
        <v>32.482856771532745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26.979536419044933</v>
      </c>
      <c r="D52" s="5">
        <v>28.20026</v>
      </c>
      <c r="E52" s="5">
        <v>30.798670000000001</v>
      </c>
      <c r="F52" s="5">
        <v>30.096340000000001</v>
      </c>
      <c r="G52" s="5">
        <v>31.297560000000001</v>
      </c>
      <c r="H52" s="5">
        <v>31.528731375995289</v>
      </c>
      <c r="I52" s="5">
        <v>30.30359</v>
      </c>
      <c r="J52" s="5">
        <v>28.8979</v>
      </c>
      <c r="K52" s="5">
        <v>27.766639999999999</v>
      </c>
      <c r="L52" s="5">
        <v>27.76417</v>
      </c>
      <c r="M52" s="5">
        <v>30.571271000803389</v>
      </c>
      <c r="N52" s="5">
        <v>37.05790759213609</v>
      </c>
      <c r="O52" s="5">
        <v>33.53380686639899</v>
      </c>
      <c r="P52" s="5">
        <v>34.752449999487339</v>
      </c>
      <c r="Q52" s="5">
        <v>29.891359058091549</v>
      </c>
      <c r="R52" s="5">
        <v>27.921505445654663</v>
      </c>
    </row>
    <row r="53" spans="1:18" ht="11.25" customHeight="1" x14ac:dyDescent="0.25">
      <c r="A53" s="48" t="s">
        <v>187</v>
      </c>
      <c r="B53" s="49" t="s">
        <v>186</v>
      </c>
      <c r="C53" s="4">
        <v>26.979536419044933</v>
      </c>
      <c r="D53" s="4">
        <v>28.20026</v>
      </c>
      <c r="E53" s="4">
        <v>30.798670000000001</v>
      </c>
      <c r="F53" s="4">
        <v>30.096340000000001</v>
      </c>
      <c r="G53" s="4">
        <v>31.297560000000001</v>
      </c>
      <c r="H53" s="4">
        <v>31.528731375995289</v>
      </c>
      <c r="I53" s="4">
        <v>30.30359</v>
      </c>
      <c r="J53" s="4">
        <v>28.8979</v>
      </c>
      <c r="K53" s="4">
        <v>27.766639999999999</v>
      </c>
      <c r="L53" s="4">
        <v>27.76417</v>
      </c>
      <c r="M53" s="4">
        <v>30.571271000803389</v>
      </c>
      <c r="N53" s="4">
        <v>37.05790759213609</v>
      </c>
      <c r="O53" s="4">
        <v>33.53380686639899</v>
      </c>
      <c r="P53" s="4">
        <v>34.752449999487339</v>
      </c>
      <c r="Q53" s="4">
        <v>29.891359058091549</v>
      </c>
      <c r="R53" s="4">
        <v>27.921505445654663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750.00250223755393</v>
      </c>
      <c r="D60" s="5">
        <v>855.69609000000003</v>
      </c>
      <c r="E60" s="5">
        <v>884.29762000000005</v>
      </c>
      <c r="F60" s="5">
        <v>901.26004999999998</v>
      </c>
      <c r="G60" s="5">
        <v>878.89953000000003</v>
      </c>
      <c r="H60" s="5">
        <v>864.05384329195465</v>
      </c>
      <c r="I60" s="5">
        <v>890.30744000000004</v>
      </c>
      <c r="J60" s="5">
        <v>1010.51306</v>
      </c>
      <c r="K60" s="5">
        <v>1003.9759200000001</v>
      </c>
      <c r="L60" s="5">
        <v>1156.4248200000002</v>
      </c>
      <c r="M60" s="5">
        <v>1227.7394992694065</v>
      </c>
      <c r="N60" s="5">
        <v>1020.7348807097939</v>
      </c>
      <c r="O60" s="5">
        <v>1115.7150919518233</v>
      </c>
      <c r="P60" s="5">
        <v>1053.0764668941181</v>
      </c>
      <c r="Q60" s="5">
        <v>1134.4704193942073</v>
      </c>
      <c r="R60" s="5">
        <v>1010.541356560303</v>
      </c>
    </row>
    <row r="61" spans="1:18" ht="11.25" customHeight="1" x14ac:dyDescent="0.25">
      <c r="A61" s="46" t="s">
        <v>171</v>
      </c>
      <c r="B61" s="47" t="s">
        <v>170</v>
      </c>
      <c r="C61" s="5">
        <v>61.598596511006733</v>
      </c>
      <c r="D61" s="5">
        <v>66.318330000000003</v>
      </c>
      <c r="E61" s="5">
        <v>70.3202</v>
      </c>
      <c r="F61" s="5">
        <v>72.601259999999996</v>
      </c>
      <c r="G61" s="5">
        <v>74.498509999999996</v>
      </c>
      <c r="H61" s="5">
        <v>73.684499167168354</v>
      </c>
      <c r="I61" s="5">
        <v>74.80107000000001</v>
      </c>
      <c r="J61" s="5">
        <v>74.749669999999995</v>
      </c>
      <c r="K61" s="5">
        <v>75.182289999999995</v>
      </c>
      <c r="L61" s="5">
        <v>85.183039999999991</v>
      </c>
      <c r="M61" s="5">
        <v>94.988485398305315</v>
      </c>
      <c r="N61" s="5">
        <v>86.653675793290361</v>
      </c>
      <c r="O61" s="5">
        <v>99.650240936766636</v>
      </c>
      <c r="P61" s="5">
        <v>85.793712933647114</v>
      </c>
      <c r="Q61" s="5">
        <v>87.011854936093371</v>
      </c>
      <c r="R61" s="5">
        <v>77.863819172998319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61.598596511006733</v>
      </c>
      <c r="D68" s="4">
        <v>66.318330000000003</v>
      </c>
      <c r="E68" s="4">
        <v>70.3202</v>
      </c>
      <c r="F68" s="4">
        <v>72.601259999999996</v>
      </c>
      <c r="G68" s="4">
        <v>74.498509999999996</v>
      </c>
      <c r="H68" s="4">
        <v>73.684499167168354</v>
      </c>
      <c r="I68" s="4">
        <v>74.80107000000001</v>
      </c>
      <c r="J68" s="4">
        <v>74.749669999999995</v>
      </c>
      <c r="K68" s="4">
        <v>75.182289999999995</v>
      </c>
      <c r="L68" s="4">
        <v>85.183039999999991</v>
      </c>
      <c r="M68" s="4">
        <v>94.988485398305315</v>
      </c>
      <c r="N68" s="4">
        <v>86.653675793290361</v>
      </c>
      <c r="O68" s="4">
        <v>99.650240936766636</v>
      </c>
      <c r="P68" s="4">
        <v>85.793712933647114</v>
      </c>
      <c r="Q68" s="4">
        <v>87.011854936093371</v>
      </c>
      <c r="R68" s="4">
        <v>77.863819172998319</v>
      </c>
    </row>
    <row r="69" spans="1:18" ht="11.25" customHeight="1" x14ac:dyDescent="0.25">
      <c r="A69" s="50" t="s">
        <v>155</v>
      </c>
      <c r="B69" s="51" t="s">
        <v>154</v>
      </c>
      <c r="C69" s="7">
        <v>52.188068183883395</v>
      </c>
      <c r="D69" s="7">
        <v>59.414360000000002</v>
      </c>
      <c r="E69" s="7">
        <v>61.295560000000002</v>
      </c>
      <c r="F69" s="7">
        <v>62.101039999999998</v>
      </c>
      <c r="G69" s="7">
        <v>61.69896</v>
      </c>
      <c r="H69" s="7">
        <v>61.670546174865173</v>
      </c>
      <c r="I69" s="7">
        <v>63.801070000000003</v>
      </c>
      <c r="J69" s="7">
        <v>63.52214</v>
      </c>
      <c r="K69" s="7">
        <v>63.881839999999997</v>
      </c>
      <c r="L69" s="7">
        <v>71.399619999999999</v>
      </c>
      <c r="M69" s="7">
        <v>79.368022883843139</v>
      </c>
      <c r="N69" s="7">
        <v>68.716300499757466</v>
      </c>
      <c r="O69" s="7">
        <v>76.478375831264131</v>
      </c>
      <c r="P69" s="7">
        <v>71.510748697129017</v>
      </c>
      <c r="Q69" s="7">
        <v>72.251157443508106</v>
      </c>
      <c r="R69" s="7">
        <v>65.969844009150805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9.4105283271233393</v>
      </c>
      <c r="D71" s="7">
        <v>6.9039700000000002</v>
      </c>
      <c r="E71" s="7">
        <v>9.0246399999999998</v>
      </c>
      <c r="F71" s="7">
        <v>10.500220000000001</v>
      </c>
      <c r="G71" s="7">
        <v>12.79955</v>
      </c>
      <c r="H71" s="7">
        <v>12.013952992303176</v>
      </c>
      <c r="I71" s="7">
        <v>11</v>
      </c>
      <c r="J71" s="7">
        <v>11.22753</v>
      </c>
      <c r="K71" s="7">
        <v>11.30045</v>
      </c>
      <c r="L71" s="7">
        <v>10.68103</v>
      </c>
      <c r="M71" s="7">
        <v>10.604759928191969</v>
      </c>
      <c r="N71" s="7">
        <v>13.9247475146115</v>
      </c>
      <c r="O71" s="7">
        <v>21.639554511175145</v>
      </c>
      <c r="P71" s="7">
        <v>14.282964236518101</v>
      </c>
      <c r="Q71" s="7">
        <v>14.760697492585264</v>
      </c>
      <c r="R71" s="7">
        <v>11.893975163847518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3.1023900000000002</v>
      </c>
      <c r="M73" s="7">
        <v>5.0157025862702103</v>
      </c>
      <c r="N73" s="7">
        <v>4.0126277789213978</v>
      </c>
      <c r="O73" s="7">
        <v>1.5323105943273612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3.1023900000000002</v>
      </c>
      <c r="M77" s="6">
        <v>5.0157025862702103</v>
      </c>
      <c r="N77" s="6">
        <v>4.0126277789213978</v>
      </c>
      <c r="O77" s="6">
        <v>1.5323105943273612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1142.4029714128071</v>
      </c>
      <c r="D79" s="5">
        <v>1214.9729079974472</v>
      </c>
      <c r="E79" s="5">
        <v>1259.2708035161947</v>
      </c>
      <c r="F79" s="5">
        <v>1261.6443523927439</v>
      </c>
      <c r="G79" s="5">
        <v>1304.5590495384458</v>
      </c>
      <c r="H79" s="5">
        <v>1334.7063756979089</v>
      </c>
      <c r="I79" s="5">
        <v>1370.2676775205027</v>
      </c>
      <c r="J79" s="5">
        <v>1392.9097909266695</v>
      </c>
      <c r="K79" s="5">
        <v>1422.9410365245906</v>
      </c>
      <c r="L79" s="5">
        <v>1483.4909171109439</v>
      </c>
      <c r="M79" s="5">
        <v>1534.4262115565953</v>
      </c>
      <c r="N79" s="5">
        <v>1484.271446894928</v>
      </c>
      <c r="O79" s="5">
        <v>1535.2867009767558</v>
      </c>
      <c r="P79" s="5">
        <v>1504.9979244487333</v>
      </c>
      <c r="Q79" s="5">
        <v>1500.960356992777</v>
      </c>
      <c r="R79" s="5">
        <v>1498.7122338163563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6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474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1396.2040071203578</v>
      </c>
      <c r="D2" s="45">
        <v>1575.5055742021584</v>
      </c>
      <c r="E2" s="45">
        <v>1632.8332320561587</v>
      </c>
      <c r="F2" s="45">
        <v>1635.4975026159266</v>
      </c>
      <c r="G2" s="45">
        <v>1631.4046031055814</v>
      </c>
      <c r="H2" s="45">
        <v>1606.6102290446236</v>
      </c>
      <c r="I2" s="45">
        <v>1642.143283034258</v>
      </c>
      <c r="J2" s="45">
        <v>1744.8527254014627</v>
      </c>
      <c r="K2" s="45">
        <v>1699.836216337203</v>
      </c>
      <c r="L2" s="45">
        <v>1935.861544541779</v>
      </c>
      <c r="M2" s="45">
        <v>2090.7892581568785</v>
      </c>
      <c r="N2" s="45">
        <v>1782.1355579237456</v>
      </c>
      <c r="O2" s="45">
        <v>1964.4097090371038</v>
      </c>
      <c r="P2" s="45">
        <v>1825.4987463073219</v>
      </c>
      <c r="Q2" s="45">
        <v>1899.3466610548883</v>
      </c>
      <c r="R2" s="45">
        <v>1736.3489871219872</v>
      </c>
    </row>
    <row r="3" spans="1:18" ht="11.25" customHeight="1" x14ac:dyDescent="0.25">
      <c r="A3" s="46" t="s">
        <v>286</v>
      </c>
      <c r="B3" s="47" t="s">
        <v>285</v>
      </c>
      <c r="C3" s="5">
        <v>1.9586319877322116</v>
      </c>
      <c r="D3" s="5">
        <v>1.99532</v>
      </c>
      <c r="E3" s="5">
        <v>2.00013</v>
      </c>
      <c r="F3" s="5">
        <v>1.9999899999999999</v>
      </c>
      <c r="G3" s="5">
        <v>1.8998200000000001</v>
      </c>
      <c r="H3" s="5">
        <v>1.8641213124188358</v>
      </c>
      <c r="I3" s="5">
        <v>1.99939</v>
      </c>
      <c r="J3" s="5">
        <v>1.6996899999999999</v>
      </c>
      <c r="K3" s="5">
        <v>2.1002399999999999</v>
      </c>
      <c r="L3" s="5">
        <v>2.4005000000000001</v>
      </c>
      <c r="M3" s="5">
        <v>2.6515089054633436</v>
      </c>
      <c r="N3" s="5">
        <v>2.1496450998292538</v>
      </c>
      <c r="O3" s="5">
        <v>2.5307888683999522</v>
      </c>
      <c r="P3" s="5">
        <v>2.2946236670367499</v>
      </c>
      <c r="Q3" s="5">
        <v>2.3883623529620959</v>
      </c>
      <c r="R3" s="5">
        <v>2.1507795985224023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1.9586319877322116</v>
      </c>
      <c r="D15" s="4">
        <v>1.99532</v>
      </c>
      <c r="E15" s="4">
        <v>2.00013</v>
      </c>
      <c r="F15" s="4">
        <v>1.9999899999999999</v>
      </c>
      <c r="G15" s="4">
        <v>1.8998200000000001</v>
      </c>
      <c r="H15" s="4">
        <v>1.8641213124188358</v>
      </c>
      <c r="I15" s="4">
        <v>1.99939</v>
      </c>
      <c r="J15" s="4">
        <v>1.6996899999999999</v>
      </c>
      <c r="K15" s="4">
        <v>2.1002399999999999</v>
      </c>
      <c r="L15" s="4">
        <v>2.4005000000000001</v>
      </c>
      <c r="M15" s="4">
        <v>2.6515089054633436</v>
      </c>
      <c r="N15" s="4">
        <v>2.1496450998292538</v>
      </c>
      <c r="O15" s="4">
        <v>2.5307888683999522</v>
      </c>
      <c r="P15" s="4">
        <v>2.2946236670367499</v>
      </c>
      <c r="Q15" s="4">
        <v>2.3883623529620959</v>
      </c>
      <c r="R15" s="4">
        <v>2.1507795985224023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1.9586319877322116</v>
      </c>
      <c r="D17" s="7">
        <v>1.99532</v>
      </c>
      <c r="E17" s="7">
        <v>2.00013</v>
      </c>
      <c r="F17" s="7">
        <v>1.9999899999999999</v>
      </c>
      <c r="G17" s="7">
        <v>1.8998200000000001</v>
      </c>
      <c r="H17" s="7">
        <v>1.8641213124188358</v>
      </c>
      <c r="I17" s="7">
        <v>1.99939</v>
      </c>
      <c r="J17" s="7">
        <v>1.6996899999999999</v>
      </c>
      <c r="K17" s="7">
        <v>2.1002399999999999</v>
      </c>
      <c r="L17" s="7">
        <v>2.4005000000000001</v>
      </c>
      <c r="M17" s="7">
        <v>2.6515089054633436</v>
      </c>
      <c r="N17" s="7">
        <v>2.1496450998292538</v>
      </c>
      <c r="O17" s="7">
        <v>2.5307888683999522</v>
      </c>
      <c r="P17" s="7">
        <v>2.2946236670367499</v>
      </c>
      <c r="Q17" s="7">
        <v>2.3883623529620959</v>
      </c>
      <c r="R17" s="7">
        <v>2.1507795985224023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319.63797878551986</v>
      </c>
      <c r="D21" s="5">
        <v>332.40242770257322</v>
      </c>
      <c r="E21" s="5">
        <v>324.29190460516782</v>
      </c>
      <c r="F21" s="5">
        <v>317.66741854860226</v>
      </c>
      <c r="G21" s="5">
        <v>306.66198886995545</v>
      </c>
      <c r="H21" s="5">
        <v>289.42497523777189</v>
      </c>
      <c r="I21" s="5">
        <v>285.65110763554992</v>
      </c>
      <c r="J21" s="5">
        <v>271.43157200720066</v>
      </c>
      <c r="K21" s="5">
        <v>218.32068050343898</v>
      </c>
      <c r="L21" s="5">
        <v>240.79660668393464</v>
      </c>
      <c r="M21" s="5">
        <v>268.84879533205543</v>
      </c>
      <c r="N21" s="5">
        <v>224.23017150118298</v>
      </c>
      <c r="O21" s="5">
        <v>251.72647768819522</v>
      </c>
      <c r="P21" s="5">
        <v>223.43485959563577</v>
      </c>
      <c r="Q21" s="5">
        <v>223.35239561428241</v>
      </c>
      <c r="R21" s="5">
        <v>203.40822050992324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319.63797878551986</v>
      </c>
      <c r="D30" s="4">
        <v>332.40242770257322</v>
      </c>
      <c r="E30" s="4">
        <v>324.29190460516782</v>
      </c>
      <c r="F30" s="4">
        <v>317.66741854860226</v>
      </c>
      <c r="G30" s="4">
        <v>306.66198886995545</v>
      </c>
      <c r="H30" s="4">
        <v>289.42497523777189</v>
      </c>
      <c r="I30" s="4">
        <v>285.65110763554992</v>
      </c>
      <c r="J30" s="4">
        <v>271.43157200720066</v>
      </c>
      <c r="K30" s="4">
        <v>218.32068050343898</v>
      </c>
      <c r="L30" s="4">
        <v>240.79660668393464</v>
      </c>
      <c r="M30" s="4">
        <v>268.84879533205543</v>
      </c>
      <c r="N30" s="4">
        <v>224.23017150118298</v>
      </c>
      <c r="O30" s="4">
        <v>251.72647768819522</v>
      </c>
      <c r="P30" s="4">
        <v>223.43485959563577</v>
      </c>
      <c r="Q30" s="4">
        <v>223.35239561428241</v>
      </c>
      <c r="R30" s="4">
        <v>203.40822050992324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290.08367282817181</v>
      </c>
      <c r="D43" s="7">
        <v>299.22150952133876</v>
      </c>
      <c r="E43" s="7">
        <v>291.2467900100649</v>
      </c>
      <c r="F43" s="7">
        <v>283.77975344599355</v>
      </c>
      <c r="G43" s="7">
        <v>273.80029155548948</v>
      </c>
      <c r="H43" s="7">
        <v>258.45605147924408</v>
      </c>
      <c r="I43" s="7">
        <v>253.86866934643592</v>
      </c>
      <c r="J43" s="7">
        <v>240.66523043748643</v>
      </c>
      <c r="K43" s="7">
        <v>188.13304115530494</v>
      </c>
      <c r="L43" s="7">
        <v>207.70024056222206</v>
      </c>
      <c r="M43" s="7">
        <v>231.97178641997186</v>
      </c>
      <c r="N43" s="7">
        <v>193.12547782499678</v>
      </c>
      <c r="O43" s="7">
        <v>216.77850706630406</v>
      </c>
      <c r="P43" s="7">
        <v>191.41476507068782</v>
      </c>
      <c r="Q43" s="7">
        <v>191.20888849373148</v>
      </c>
      <c r="R43" s="7">
        <v>174.07333322344272</v>
      </c>
    </row>
    <row r="44" spans="1:18" ht="11.25" customHeight="1" x14ac:dyDescent="0.25">
      <c r="A44" s="50" t="s">
        <v>205</v>
      </c>
      <c r="B44" s="51" t="s">
        <v>204</v>
      </c>
      <c r="C44" s="7">
        <v>29.554305957348021</v>
      </c>
      <c r="D44" s="7">
        <v>33.180918181234446</v>
      </c>
      <c r="E44" s="7">
        <v>33.045114595102923</v>
      </c>
      <c r="F44" s="7">
        <v>33.887665102608722</v>
      </c>
      <c r="G44" s="7">
        <v>32.861697314465957</v>
      </c>
      <c r="H44" s="7">
        <v>30.968923758527808</v>
      </c>
      <c r="I44" s="7">
        <v>31.782438289113998</v>
      </c>
      <c r="J44" s="7">
        <v>30.766341569714221</v>
      </c>
      <c r="K44" s="7">
        <v>30.187639348134031</v>
      </c>
      <c r="L44" s="7">
        <v>33.09636612171257</v>
      </c>
      <c r="M44" s="7">
        <v>36.877008912083561</v>
      </c>
      <c r="N44" s="7">
        <v>31.104693676186198</v>
      </c>
      <c r="O44" s="7">
        <v>34.947970621891159</v>
      </c>
      <c r="P44" s="7">
        <v>32.020094524947957</v>
      </c>
      <c r="Q44" s="7">
        <v>32.143507120550936</v>
      </c>
      <c r="R44" s="7">
        <v>29.334887286480516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20.706884330946991</v>
      </c>
      <c r="D52" s="5">
        <v>21.40069370338556</v>
      </c>
      <c r="E52" s="5">
        <v>24.139367743976557</v>
      </c>
      <c r="F52" s="5">
        <v>23.623320610075684</v>
      </c>
      <c r="G52" s="5">
        <v>24.945218797730739</v>
      </c>
      <c r="H52" s="5">
        <v>24.99440110396808</v>
      </c>
      <c r="I52" s="5">
        <v>23.826926306853892</v>
      </c>
      <c r="J52" s="5">
        <v>22.60921536788754</v>
      </c>
      <c r="K52" s="5">
        <v>21.637082614994391</v>
      </c>
      <c r="L52" s="5">
        <v>21.888340604256886</v>
      </c>
      <c r="M52" s="5">
        <v>24.879099605957649</v>
      </c>
      <c r="N52" s="5">
        <v>31.787337365352887</v>
      </c>
      <c r="O52" s="5">
        <v>29.24486887561671</v>
      </c>
      <c r="P52" s="5">
        <v>29.837167058704196</v>
      </c>
      <c r="Q52" s="5">
        <v>25.440515553727462</v>
      </c>
      <c r="R52" s="5">
        <v>23.415291694602846</v>
      </c>
    </row>
    <row r="53" spans="1:18" ht="11.25" customHeight="1" x14ac:dyDescent="0.25">
      <c r="A53" s="48" t="s">
        <v>187</v>
      </c>
      <c r="B53" s="49" t="s">
        <v>186</v>
      </c>
      <c r="C53" s="4">
        <v>20.706884330946991</v>
      </c>
      <c r="D53" s="4">
        <v>21.40069370338556</v>
      </c>
      <c r="E53" s="4">
        <v>24.139367743976557</v>
      </c>
      <c r="F53" s="4">
        <v>23.623320610075684</v>
      </c>
      <c r="G53" s="4">
        <v>24.945218797730739</v>
      </c>
      <c r="H53" s="4">
        <v>24.99440110396808</v>
      </c>
      <c r="I53" s="4">
        <v>23.826926306853892</v>
      </c>
      <c r="J53" s="4">
        <v>22.60921536788754</v>
      </c>
      <c r="K53" s="4">
        <v>21.637082614994391</v>
      </c>
      <c r="L53" s="4">
        <v>21.888340604256886</v>
      </c>
      <c r="M53" s="4">
        <v>24.879099605957649</v>
      </c>
      <c r="N53" s="4">
        <v>31.787337365352887</v>
      </c>
      <c r="O53" s="4">
        <v>29.24486887561671</v>
      </c>
      <c r="P53" s="4">
        <v>29.837167058704196</v>
      </c>
      <c r="Q53" s="4">
        <v>25.440515553727462</v>
      </c>
      <c r="R53" s="4">
        <v>23.415291694602846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665.616600806321</v>
      </c>
      <c r="D60" s="5">
        <v>768.54693793896092</v>
      </c>
      <c r="E60" s="5">
        <v>796.49134733644757</v>
      </c>
      <c r="F60" s="5">
        <v>811.51124742627019</v>
      </c>
      <c r="G60" s="5">
        <v>789.39458434826486</v>
      </c>
      <c r="H60" s="5">
        <v>774.32302609907788</v>
      </c>
      <c r="I60" s="5">
        <v>797.68605683024373</v>
      </c>
      <c r="J60" s="5">
        <v>909.95057486771952</v>
      </c>
      <c r="K60" s="5">
        <v>903.2322308954341</v>
      </c>
      <c r="L60" s="5">
        <v>1055.2275318121574</v>
      </c>
      <c r="M60" s="5">
        <v>1127.053038013069</v>
      </c>
      <c r="N60" s="5">
        <v>920.41500348940065</v>
      </c>
      <c r="O60" s="5">
        <v>1015.4515141592498</v>
      </c>
      <c r="P60" s="5">
        <v>952.67761862273096</v>
      </c>
      <c r="Q60" s="5">
        <v>1034.0191582603043</v>
      </c>
      <c r="R60" s="5">
        <v>910.21809006727187</v>
      </c>
    </row>
    <row r="61" spans="1:18" ht="11.25" customHeight="1" x14ac:dyDescent="0.25">
      <c r="A61" s="46" t="s">
        <v>171</v>
      </c>
      <c r="B61" s="47" t="s">
        <v>170</v>
      </c>
      <c r="C61" s="5">
        <v>53.308468204585665</v>
      </c>
      <c r="D61" s="5">
        <v>58.214757839991314</v>
      </c>
      <c r="E61" s="5">
        <v>61.791646740280875</v>
      </c>
      <c r="F61" s="5">
        <v>63.769331840834468</v>
      </c>
      <c r="G61" s="5">
        <v>65.216052519500352</v>
      </c>
      <c r="H61" s="5">
        <v>64.496506130971611</v>
      </c>
      <c r="I61" s="5">
        <v>65.566993278988903</v>
      </c>
      <c r="J61" s="5">
        <v>65.345848379498335</v>
      </c>
      <c r="K61" s="5">
        <v>65.71010970514331</v>
      </c>
      <c r="L61" s="5">
        <v>75.632315005048653</v>
      </c>
      <c r="M61" s="5">
        <v>85.423045344206386</v>
      </c>
      <c r="N61" s="5">
        <v>77.041477565733487</v>
      </c>
      <c r="O61" s="5">
        <v>89.481797983783238</v>
      </c>
      <c r="P61" s="5">
        <v>76.590660322727203</v>
      </c>
      <c r="Q61" s="5">
        <v>77.733364721141854</v>
      </c>
      <c r="R61" s="5">
        <v>68.94787814059886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53.308468204585665</v>
      </c>
      <c r="D68" s="4">
        <v>58.214757839991314</v>
      </c>
      <c r="E68" s="4">
        <v>61.791646740280875</v>
      </c>
      <c r="F68" s="4">
        <v>63.769331840834468</v>
      </c>
      <c r="G68" s="4">
        <v>65.216052519500352</v>
      </c>
      <c r="H68" s="4">
        <v>64.496506130971611</v>
      </c>
      <c r="I68" s="4">
        <v>65.566993278988903</v>
      </c>
      <c r="J68" s="4">
        <v>65.345848379498335</v>
      </c>
      <c r="K68" s="4">
        <v>65.71010970514331</v>
      </c>
      <c r="L68" s="4">
        <v>75.632315005048653</v>
      </c>
      <c r="M68" s="4">
        <v>85.423045344206386</v>
      </c>
      <c r="N68" s="4">
        <v>77.041477565733487</v>
      </c>
      <c r="O68" s="4">
        <v>89.481797983783238</v>
      </c>
      <c r="P68" s="4">
        <v>76.590660322727203</v>
      </c>
      <c r="Q68" s="4">
        <v>77.733364721141854</v>
      </c>
      <c r="R68" s="4">
        <v>68.94787814059886</v>
      </c>
    </row>
    <row r="69" spans="1:18" ht="11.25" customHeight="1" x14ac:dyDescent="0.25">
      <c r="A69" s="50" t="s">
        <v>155</v>
      </c>
      <c r="B69" s="51" t="s">
        <v>154</v>
      </c>
      <c r="C69" s="7">
        <v>46.085856276187634</v>
      </c>
      <c r="D69" s="7">
        <v>52.975453404239204</v>
      </c>
      <c r="E69" s="7">
        <v>54.718318453150275</v>
      </c>
      <c r="F69" s="7">
        <v>55.527463775271386</v>
      </c>
      <c r="G69" s="7">
        <v>55.014376246254308</v>
      </c>
      <c r="H69" s="7">
        <v>54.972445160904627</v>
      </c>
      <c r="I69" s="7">
        <v>56.917978776898799</v>
      </c>
      <c r="J69" s="7">
        <v>56.561623788112165</v>
      </c>
      <c r="K69" s="7">
        <v>56.904263184404279</v>
      </c>
      <c r="L69" s="7">
        <v>64.38414166061132</v>
      </c>
      <c r="M69" s="7">
        <v>72.183260003369654</v>
      </c>
      <c r="N69" s="7">
        <v>61.468442081113452</v>
      </c>
      <c r="O69" s="7">
        <v>69.208683374220939</v>
      </c>
      <c r="P69" s="7">
        <v>64.327835974378388</v>
      </c>
      <c r="Q69" s="7">
        <v>65.170545030869903</v>
      </c>
      <c r="R69" s="7">
        <v>58.973455435780352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7.2226119283980328</v>
      </c>
      <c r="D71" s="7">
        <v>5.2393044357521106</v>
      </c>
      <c r="E71" s="7">
        <v>7.0733282871306002</v>
      </c>
      <c r="F71" s="7">
        <v>8.2418680655630858</v>
      </c>
      <c r="G71" s="7">
        <v>10.201676273246044</v>
      </c>
      <c r="H71" s="7">
        <v>9.5240609700669872</v>
      </c>
      <c r="I71" s="7">
        <v>8.6490145020901092</v>
      </c>
      <c r="J71" s="7">
        <v>8.7842245913861703</v>
      </c>
      <c r="K71" s="7">
        <v>8.8058465207390366</v>
      </c>
      <c r="L71" s="7">
        <v>8.4205658820085709</v>
      </c>
      <c r="M71" s="7">
        <v>8.6302227520675494</v>
      </c>
      <c r="N71" s="7">
        <v>11.944296797486855</v>
      </c>
      <c r="O71" s="7">
        <v>18.871878660462833</v>
      </c>
      <c r="P71" s="7">
        <v>12.262824348348811</v>
      </c>
      <c r="Q71" s="7">
        <v>12.562819690271951</v>
      </c>
      <c r="R71" s="7">
        <v>9.9744227048185028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2.827607462428761</v>
      </c>
      <c r="M73" s="7">
        <v>4.6095625887691787</v>
      </c>
      <c r="N73" s="7">
        <v>3.6287386871331782</v>
      </c>
      <c r="O73" s="7">
        <v>1.4012359490994766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2.827607462428761</v>
      </c>
      <c r="M77" s="6">
        <v>4.6095625887691787</v>
      </c>
      <c r="N77" s="6">
        <v>3.6287386871331782</v>
      </c>
      <c r="O77" s="6">
        <v>1.4012359490994766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334.97544300525209</v>
      </c>
      <c r="D79" s="5">
        <v>392.94543701724723</v>
      </c>
      <c r="E79" s="5">
        <v>424.11883563028601</v>
      </c>
      <c r="F79" s="5">
        <v>416.92619419014414</v>
      </c>
      <c r="G79" s="5">
        <v>443.28693857012996</v>
      </c>
      <c r="H79" s="5">
        <v>451.50719916041544</v>
      </c>
      <c r="I79" s="5">
        <v>467.41280898262153</v>
      </c>
      <c r="J79" s="5">
        <v>473.81582477915657</v>
      </c>
      <c r="K79" s="5">
        <v>488.83587261819196</v>
      </c>
      <c r="L79" s="5">
        <v>539.91625043638146</v>
      </c>
      <c r="M79" s="5">
        <v>581.93377095612652</v>
      </c>
      <c r="N79" s="5">
        <v>526.51192290224628</v>
      </c>
      <c r="O79" s="5">
        <v>575.97426146185865</v>
      </c>
      <c r="P79" s="5">
        <v>540.66381704048695</v>
      </c>
      <c r="Q79" s="5">
        <v>536.41286455247018</v>
      </c>
      <c r="R79" s="5">
        <v>528.2087271110679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7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475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12.29641035522393</v>
      </c>
      <c r="D2" s="45">
        <v>12.949196748967267</v>
      </c>
      <c r="E2" s="45">
        <v>13.91513876994893</v>
      </c>
      <c r="F2" s="45">
        <v>14.89585235931337</v>
      </c>
      <c r="G2" s="45">
        <v>16.045098501541318</v>
      </c>
      <c r="H2" s="45">
        <v>17.606191859051648</v>
      </c>
      <c r="I2" s="45">
        <v>19.021872015931294</v>
      </c>
      <c r="J2" s="45">
        <v>20.968150768002602</v>
      </c>
      <c r="K2" s="45">
        <v>22.988850459032129</v>
      </c>
      <c r="L2" s="45">
        <v>23.36420118535942</v>
      </c>
      <c r="M2" s="45">
        <v>24.451921700480728</v>
      </c>
      <c r="N2" s="45">
        <v>24.704421879074889</v>
      </c>
      <c r="O2" s="45">
        <v>24.578620546010793</v>
      </c>
      <c r="P2" s="45">
        <v>24.709266698598622</v>
      </c>
      <c r="Q2" s="45">
        <v>24.719699707320341</v>
      </c>
      <c r="R2" s="45">
        <v>24.769885640300107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12.29641035522393</v>
      </c>
      <c r="D79" s="5">
        <v>12.949196748967267</v>
      </c>
      <c r="E79" s="5">
        <v>13.91513876994893</v>
      </c>
      <c r="F79" s="5">
        <v>14.89585235931337</v>
      </c>
      <c r="G79" s="5">
        <v>16.045098501541318</v>
      </c>
      <c r="H79" s="5">
        <v>17.606191859051648</v>
      </c>
      <c r="I79" s="5">
        <v>19.021872015931294</v>
      </c>
      <c r="J79" s="5">
        <v>20.968150768002602</v>
      </c>
      <c r="K79" s="5">
        <v>22.988850459032129</v>
      </c>
      <c r="L79" s="5">
        <v>23.36420118535942</v>
      </c>
      <c r="M79" s="5">
        <v>24.451921700480728</v>
      </c>
      <c r="N79" s="5">
        <v>24.704421879074889</v>
      </c>
      <c r="O79" s="5">
        <v>24.578620546010793</v>
      </c>
      <c r="P79" s="5">
        <v>24.709266698598622</v>
      </c>
      <c r="Q79" s="5">
        <v>24.719699707320341</v>
      </c>
      <c r="R79" s="5">
        <v>24.769885640300107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8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476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199.49738728846089</v>
      </c>
      <c r="D2" s="45">
        <v>201.04778144016674</v>
      </c>
      <c r="E2" s="45">
        <v>202.49663072304611</v>
      </c>
      <c r="F2" s="45">
        <v>203.48517597691074</v>
      </c>
      <c r="G2" s="45">
        <v>205.54201127413171</v>
      </c>
      <c r="H2" s="45">
        <v>206.93675081603266</v>
      </c>
      <c r="I2" s="45">
        <v>209.41223269172738</v>
      </c>
      <c r="J2" s="45">
        <v>212.09093677437022</v>
      </c>
      <c r="K2" s="45">
        <v>213.31222620049266</v>
      </c>
      <c r="L2" s="45">
        <v>214.22994296799567</v>
      </c>
      <c r="M2" s="45">
        <v>215.36697376659669</v>
      </c>
      <c r="N2" s="45">
        <v>217.25778427235218</v>
      </c>
      <c r="O2" s="45">
        <v>217.91262383130089</v>
      </c>
      <c r="P2" s="45">
        <v>219.58550799565566</v>
      </c>
      <c r="Q2" s="45">
        <v>220.1404403663002</v>
      </c>
      <c r="R2" s="45">
        <v>222.93471297465584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21.339172276817632</v>
      </c>
      <c r="D21" s="5">
        <v>21.63032229742678</v>
      </c>
      <c r="E21" s="5">
        <v>22.531515394832269</v>
      </c>
      <c r="F21" s="5">
        <v>22.949231451397722</v>
      </c>
      <c r="G21" s="5">
        <v>23.140331130044547</v>
      </c>
      <c r="H21" s="5">
        <v>23.083348878262342</v>
      </c>
      <c r="I21" s="5">
        <v>23.572782364450056</v>
      </c>
      <c r="J21" s="5">
        <v>23.599607992799356</v>
      </c>
      <c r="K21" s="5">
        <v>23.595669496561037</v>
      </c>
      <c r="L21" s="5">
        <v>23.400243316065371</v>
      </c>
      <c r="M21" s="5">
        <v>23.687767973982893</v>
      </c>
      <c r="N21" s="5">
        <v>23.721608060213207</v>
      </c>
      <c r="O21" s="5">
        <v>23.547039867661027</v>
      </c>
      <c r="P21" s="5">
        <v>23.221174238889844</v>
      </c>
      <c r="Q21" s="5">
        <v>22.278394422221886</v>
      </c>
      <c r="R21" s="5">
        <v>21.828032435260681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21.339172276817632</v>
      </c>
      <c r="D30" s="4">
        <v>21.63032229742678</v>
      </c>
      <c r="E30" s="4">
        <v>22.531515394832269</v>
      </c>
      <c r="F30" s="4">
        <v>22.949231451397722</v>
      </c>
      <c r="G30" s="4">
        <v>23.140331130044547</v>
      </c>
      <c r="H30" s="4">
        <v>23.083348878262342</v>
      </c>
      <c r="I30" s="4">
        <v>23.572782364450056</v>
      </c>
      <c r="J30" s="4">
        <v>23.599607992799356</v>
      </c>
      <c r="K30" s="4">
        <v>23.595669496561037</v>
      </c>
      <c r="L30" s="4">
        <v>23.400243316065371</v>
      </c>
      <c r="M30" s="4">
        <v>23.687767973982893</v>
      </c>
      <c r="N30" s="4">
        <v>23.721608060213207</v>
      </c>
      <c r="O30" s="4">
        <v>23.547039867661027</v>
      </c>
      <c r="P30" s="4">
        <v>23.221174238889844</v>
      </c>
      <c r="Q30" s="4">
        <v>22.278394422221886</v>
      </c>
      <c r="R30" s="4">
        <v>21.828032435260681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19.366113791271367</v>
      </c>
      <c r="D43" s="7">
        <v>19.471150478661229</v>
      </c>
      <c r="E43" s="7">
        <v>20.235569989935186</v>
      </c>
      <c r="F43" s="7">
        <v>20.501086554006442</v>
      </c>
      <c r="G43" s="7">
        <v>20.660628444510508</v>
      </c>
      <c r="H43" s="7">
        <v>20.613394545830875</v>
      </c>
      <c r="I43" s="7">
        <v>20.950000653564057</v>
      </c>
      <c r="J43" s="7">
        <v>20.924629562513577</v>
      </c>
      <c r="K43" s="7">
        <v>20.333048844695067</v>
      </c>
      <c r="L43" s="7">
        <v>20.183989437777942</v>
      </c>
      <c r="M43" s="7">
        <v>20.438603217246559</v>
      </c>
      <c r="N43" s="7">
        <v>20.431001148218812</v>
      </c>
      <c r="O43" s="7">
        <v>20.277931011552369</v>
      </c>
      <c r="P43" s="7">
        <v>19.893384674382414</v>
      </c>
      <c r="Q43" s="7">
        <v>19.072224514011868</v>
      </c>
      <c r="R43" s="7">
        <v>18.680062950208455</v>
      </c>
    </row>
    <row r="44" spans="1:18" ht="11.25" customHeight="1" x14ac:dyDescent="0.25">
      <c r="A44" s="50" t="s">
        <v>205</v>
      </c>
      <c r="B44" s="51" t="s">
        <v>204</v>
      </c>
      <c r="C44" s="7">
        <v>1.9730584855462656</v>
      </c>
      <c r="D44" s="7">
        <v>2.1591718187655498</v>
      </c>
      <c r="E44" s="7">
        <v>2.2959454048970822</v>
      </c>
      <c r="F44" s="7">
        <v>2.4481448973912809</v>
      </c>
      <c r="G44" s="7">
        <v>2.4797026855340385</v>
      </c>
      <c r="H44" s="7">
        <v>2.4699543324314677</v>
      </c>
      <c r="I44" s="7">
        <v>2.6227817108860005</v>
      </c>
      <c r="J44" s="7">
        <v>2.674978430285778</v>
      </c>
      <c r="K44" s="7">
        <v>3.2626206518659684</v>
      </c>
      <c r="L44" s="7">
        <v>3.2162538782874273</v>
      </c>
      <c r="M44" s="7">
        <v>3.2491647567363358</v>
      </c>
      <c r="N44" s="7">
        <v>3.290606911994395</v>
      </c>
      <c r="O44" s="7">
        <v>3.2691088561086579</v>
      </c>
      <c r="P44" s="7">
        <v>3.3277895645074285</v>
      </c>
      <c r="Q44" s="7">
        <v>3.2061699082100179</v>
      </c>
      <c r="R44" s="7">
        <v>3.1479694850522275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2.6732877779937825</v>
      </c>
      <c r="D52" s="5">
        <v>2.8932072405525364</v>
      </c>
      <c r="E52" s="5">
        <v>2.8075374967323334</v>
      </c>
      <c r="F52" s="5">
        <v>2.7120905953742098</v>
      </c>
      <c r="G52" s="5">
        <v>2.6624417872579293</v>
      </c>
      <c r="H52" s="5">
        <v>2.7408677643092383</v>
      </c>
      <c r="I52" s="5">
        <v>2.636639581882112</v>
      </c>
      <c r="J52" s="5">
        <v>2.5512082640999938</v>
      </c>
      <c r="K52" s="5">
        <v>2.4774224607716708</v>
      </c>
      <c r="L52" s="5">
        <v>2.404983736718223</v>
      </c>
      <c r="M52" s="5">
        <v>2.334673809225535</v>
      </c>
      <c r="N52" s="5">
        <v>2.2330663625442786</v>
      </c>
      <c r="O52" s="5">
        <v>1.8120707685351114</v>
      </c>
      <c r="P52" s="5">
        <v>2.0459598212974961</v>
      </c>
      <c r="Q52" s="5">
        <v>1.8703468198168973</v>
      </c>
      <c r="R52" s="5">
        <v>1.8935557574932989</v>
      </c>
    </row>
    <row r="53" spans="1:18" ht="11.25" customHeight="1" x14ac:dyDescent="0.25">
      <c r="A53" s="48" t="s">
        <v>187</v>
      </c>
      <c r="B53" s="49" t="s">
        <v>186</v>
      </c>
      <c r="C53" s="4">
        <v>2.6732877779937825</v>
      </c>
      <c r="D53" s="4">
        <v>2.8932072405525364</v>
      </c>
      <c r="E53" s="4">
        <v>2.8075374967323334</v>
      </c>
      <c r="F53" s="4">
        <v>2.7120905953742098</v>
      </c>
      <c r="G53" s="4">
        <v>2.6624417872579293</v>
      </c>
      <c r="H53" s="4">
        <v>2.7408677643092383</v>
      </c>
      <c r="I53" s="4">
        <v>2.636639581882112</v>
      </c>
      <c r="J53" s="4">
        <v>2.5512082640999938</v>
      </c>
      <c r="K53" s="4">
        <v>2.4774224607716708</v>
      </c>
      <c r="L53" s="4">
        <v>2.404983736718223</v>
      </c>
      <c r="M53" s="4">
        <v>2.334673809225535</v>
      </c>
      <c r="N53" s="4">
        <v>2.2330663625442786</v>
      </c>
      <c r="O53" s="4">
        <v>1.8120707685351114</v>
      </c>
      <c r="P53" s="4">
        <v>2.0459598212974961</v>
      </c>
      <c r="Q53" s="4">
        <v>1.8703468198168973</v>
      </c>
      <c r="R53" s="4">
        <v>1.8935557574932989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84.385901431232909</v>
      </c>
      <c r="D60" s="5">
        <v>87.149152061039132</v>
      </c>
      <c r="E60" s="5">
        <v>87.806272663552477</v>
      </c>
      <c r="F60" s="5">
        <v>89.748802573729733</v>
      </c>
      <c r="G60" s="5">
        <v>89.50494565173517</v>
      </c>
      <c r="H60" s="5">
        <v>89.730817192876813</v>
      </c>
      <c r="I60" s="5">
        <v>92.621383169756271</v>
      </c>
      <c r="J60" s="5">
        <v>100.56248513228049</v>
      </c>
      <c r="K60" s="5">
        <v>100.74368910456602</v>
      </c>
      <c r="L60" s="5">
        <v>101.19728818784276</v>
      </c>
      <c r="M60" s="5">
        <v>100.68646125633751</v>
      </c>
      <c r="N60" s="5">
        <v>100.31987722039328</v>
      </c>
      <c r="O60" s="5">
        <v>100.2635777925735</v>
      </c>
      <c r="P60" s="5">
        <v>100.39884827138714</v>
      </c>
      <c r="Q60" s="5">
        <v>100.45126113390296</v>
      </c>
      <c r="R60" s="5">
        <v>100.3232664930312</v>
      </c>
    </row>
    <row r="61" spans="1:18" ht="11.25" customHeight="1" x14ac:dyDescent="0.25">
      <c r="A61" s="46" t="s">
        <v>171</v>
      </c>
      <c r="B61" s="47" t="s">
        <v>170</v>
      </c>
      <c r="C61" s="5">
        <v>7.0346612267138742</v>
      </c>
      <c r="D61" s="5">
        <v>7.1472197812618354</v>
      </c>
      <c r="E61" s="5">
        <v>7.3999074345166438</v>
      </c>
      <c r="F61" s="5">
        <v>7.5197892164531925</v>
      </c>
      <c r="G61" s="5">
        <v>7.7734244422241963</v>
      </c>
      <c r="H61" s="5">
        <v>7.7425025817191804</v>
      </c>
      <c r="I61" s="5">
        <v>7.840173714010799</v>
      </c>
      <c r="J61" s="5">
        <v>7.9517220545764236</v>
      </c>
      <c r="K61" s="5">
        <v>7.9858366787562325</v>
      </c>
      <c r="L61" s="5">
        <v>8.2154714430023841</v>
      </c>
      <c r="M61" s="5">
        <v>8.4007696073239035</v>
      </c>
      <c r="N61" s="5">
        <v>8.4708365821638427</v>
      </c>
      <c r="O61" s="5">
        <v>8.5701065789981818</v>
      </c>
      <c r="P61" s="5">
        <v>8.0237849765737739</v>
      </c>
      <c r="Q61" s="5">
        <v>8.004211221239812</v>
      </c>
      <c r="R61" s="5">
        <v>7.8030035746575948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7.0346612267138742</v>
      </c>
      <c r="D68" s="4">
        <v>7.1472197812618354</v>
      </c>
      <c r="E68" s="4">
        <v>7.3999074345166438</v>
      </c>
      <c r="F68" s="4">
        <v>7.5197892164531925</v>
      </c>
      <c r="G68" s="4">
        <v>7.7734244422241963</v>
      </c>
      <c r="H68" s="4">
        <v>7.7425025817191804</v>
      </c>
      <c r="I68" s="4">
        <v>7.840173714010799</v>
      </c>
      <c r="J68" s="4">
        <v>7.9517220545764236</v>
      </c>
      <c r="K68" s="4">
        <v>7.9858366787562325</v>
      </c>
      <c r="L68" s="4">
        <v>8.2154714430023841</v>
      </c>
      <c r="M68" s="4">
        <v>8.4007696073239035</v>
      </c>
      <c r="N68" s="4">
        <v>8.4708365821638427</v>
      </c>
      <c r="O68" s="4">
        <v>8.5701065789981818</v>
      </c>
      <c r="P68" s="4">
        <v>8.0237849765737739</v>
      </c>
      <c r="Q68" s="4">
        <v>8.004211221239812</v>
      </c>
      <c r="R68" s="4">
        <v>7.8030035746575948</v>
      </c>
    </row>
    <row r="69" spans="1:18" ht="11.25" customHeight="1" x14ac:dyDescent="0.25">
      <c r="A69" s="50" t="s">
        <v>155</v>
      </c>
      <c r="B69" s="51" t="s">
        <v>154</v>
      </c>
      <c r="C69" s="7">
        <v>6.1022119076957511</v>
      </c>
      <c r="D69" s="7">
        <v>6.4389065957607974</v>
      </c>
      <c r="E69" s="7">
        <v>6.5772415468497254</v>
      </c>
      <c r="F69" s="7">
        <v>6.5735762247286109</v>
      </c>
      <c r="G69" s="7">
        <v>6.6845837537456942</v>
      </c>
      <c r="H69" s="7">
        <v>6.6981010139605468</v>
      </c>
      <c r="I69" s="7">
        <v>6.8830912231011991</v>
      </c>
      <c r="J69" s="7">
        <v>6.9605162118878336</v>
      </c>
      <c r="K69" s="7">
        <v>6.977576815595719</v>
      </c>
      <c r="L69" s="7">
        <v>7.0154783393886726</v>
      </c>
      <c r="M69" s="7">
        <v>7.1847628804734898</v>
      </c>
      <c r="N69" s="7">
        <v>7.2478584186440198</v>
      </c>
      <c r="O69" s="7">
        <v>7.269692457043198</v>
      </c>
      <c r="P69" s="7">
        <v>7.1829127227506282</v>
      </c>
      <c r="Q69" s="7">
        <v>7.0806124126382084</v>
      </c>
      <c r="R69" s="7">
        <v>6.9963885733704494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0.93244931901812311</v>
      </c>
      <c r="D71" s="7">
        <v>0.70831318550103783</v>
      </c>
      <c r="E71" s="7">
        <v>0.82266588766691817</v>
      </c>
      <c r="F71" s="7">
        <v>0.94621299172458129</v>
      </c>
      <c r="G71" s="7">
        <v>1.0888406884785022</v>
      </c>
      <c r="H71" s="7">
        <v>1.0444015677586334</v>
      </c>
      <c r="I71" s="7">
        <v>0.95708249090959951</v>
      </c>
      <c r="J71" s="7">
        <v>0.99120584268858991</v>
      </c>
      <c r="K71" s="7">
        <v>1.0082598631605131</v>
      </c>
      <c r="L71" s="7">
        <v>0.92521056604247276</v>
      </c>
      <c r="M71" s="7">
        <v>0.80986672934938231</v>
      </c>
      <c r="N71" s="7">
        <v>0.83908907173160274</v>
      </c>
      <c r="O71" s="7">
        <v>1.1693394767270986</v>
      </c>
      <c r="P71" s="7">
        <v>0.84087225382314579</v>
      </c>
      <c r="Q71" s="7">
        <v>0.92359880860160337</v>
      </c>
      <c r="R71" s="7">
        <v>0.80661500128714536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0.27478253757123916</v>
      </c>
      <c r="M73" s="7">
        <v>0.40613999750103119</v>
      </c>
      <c r="N73" s="7">
        <v>0.38388909178821978</v>
      </c>
      <c r="O73" s="7">
        <v>0.13107464522788465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0.27478253757123916</v>
      </c>
      <c r="M77" s="6">
        <v>0.40613999750103119</v>
      </c>
      <c r="N77" s="6">
        <v>0.38388909178821978</v>
      </c>
      <c r="O77" s="6">
        <v>0.13107464522788465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84.064364575702683</v>
      </c>
      <c r="D79" s="5">
        <v>82.227880059886459</v>
      </c>
      <c r="E79" s="5">
        <v>81.951397733412378</v>
      </c>
      <c r="F79" s="5">
        <v>80.5552621399559</v>
      </c>
      <c r="G79" s="5">
        <v>82.46086826286988</v>
      </c>
      <c r="H79" s="5">
        <v>83.639214398865064</v>
      </c>
      <c r="I79" s="5">
        <v>82.741253861628138</v>
      </c>
      <c r="J79" s="5">
        <v>77.425913330613952</v>
      </c>
      <c r="K79" s="5">
        <v>78.509608459837708</v>
      </c>
      <c r="L79" s="5">
        <v>79.011956284366931</v>
      </c>
      <c r="M79" s="5">
        <v>80.257301119726861</v>
      </c>
      <c r="N79" s="5">
        <v>82.512396047037541</v>
      </c>
      <c r="O79" s="5">
        <v>83.719828823533064</v>
      </c>
      <c r="P79" s="5">
        <v>85.895740687507413</v>
      </c>
      <c r="Q79" s="5">
        <v>87.536226769118642</v>
      </c>
      <c r="R79" s="5">
        <v>91.086854714213061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9">
    <pageSetUpPr fitToPage="1"/>
  </sheetPr>
  <dimension ref="A1:R82"/>
  <sheetViews>
    <sheetView showGridLines="0" workbookViewId="0">
      <pane xSplit="2" ySplit="1" topLeftCell="C30" activePane="bottomRight" state="frozen"/>
      <selection activeCell="C2" sqref="C2"/>
      <selection pane="topRight" activeCell="C2" sqref="C2"/>
      <selection pane="bottomLeft" activeCell="C2" sqref="C2"/>
      <selection pane="bottomRight" activeCell="C79" sqref="C79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477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211.3389192789046</v>
      </c>
      <c r="D2" s="45">
        <v>213.85619079458766</v>
      </c>
      <c r="E2" s="45">
        <v>215.31917768927627</v>
      </c>
      <c r="F2" s="45">
        <v>216.53595341557045</v>
      </c>
      <c r="G2" s="45">
        <v>218.89855783058502</v>
      </c>
      <c r="H2" s="45">
        <v>221.98163777617853</v>
      </c>
      <c r="I2" s="45">
        <v>223.90234613890536</v>
      </c>
      <c r="J2" s="45">
        <v>226.35102683006872</v>
      </c>
      <c r="K2" s="45">
        <v>228.28320507974158</v>
      </c>
      <c r="L2" s="45">
        <v>229.56291356947966</v>
      </c>
      <c r="M2" s="45">
        <v>230.31204159437013</v>
      </c>
      <c r="N2" s="45">
        <v>230.86019588022947</v>
      </c>
      <c r="O2" s="45">
        <v>231.57398145057249</v>
      </c>
      <c r="P2" s="45">
        <v>235.3516308952818</v>
      </c>
      <c r="Q2" s="45">
        <v>235.55767881001674</v>
      </c>
      <c r="R2" s="45">
        <v>241.50395493052829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3.5993643101041553</v>
      </c>
      <c r="D52" s="5">
        <v>3.9063590560619028</v>
      </c>
      <c r="E52" s="5">
        <v>3.8517647592911088</v>
      </c>
      <c r="F52" s="5">
        <v>3.7609287945501073</v>
      </c>
      <c r="G52" s="5">
        <v>3.6898994150113325</v>
      </c>
      <c r="H52" s="5">
        <v>3.7934625077179693</v>
      </c>
      <c r="I52" s="5">
        <v>3.8400241112639928</v>
      </c>
      <c r="J52" s="5">
        <v>3.7374763680124619</v>
      </c>
      <c r="K52" s="5">
        <v>3.6521349242339385</v>
      </c>
      <c r="L52" s="5">
        <v>3.4708456590248926</v>
      </c>
      <c r="M52" s="5">
        <v>3.3574975856202034</v>
      </c>
      <c r="N52" s="5">
        <v>3.0375038642389263</v>
      </c>
      <c r="O52" s="5">
        <v>2.4768672222471664</v>
      </c>
      <c r="P52" s="5">
        <v>2.869323119485645</v>
      </c>
      <c r="Q52" s="5">
        <v>2.5804966845471915</v>
      </c>
      <c r="R52" s="5">
        <v>2.6126579935585172</v>
      </c>
    </row>
    <row r="53" spans="1:18" ht="11.25" customHeight="1" x14ac:dyDescent="0.25">
      <c r="A53" s="48" t="s">
        <v>187</v>
      </c>
      <c r="B53" s="49" t="s">
        <v>186</v>
      </c>
      <c r="C53" s="4">
        <v>3.5993643101041553</v>
      </c>
      <c r="D53" s="4">
        <v>3.9063590560619028</v>
      </c>
      <c r="E53" s="4">
        <v>3.8517647592911088</v>
      </c>
      <c r="F53" s="4">
        <v>3.7609287945501073</v>
      </c>
      <c r="G53" s="4">
        <v>3.6898994150113325</v>
      </c>
      <c r="H53" s="4">
        <v>3.7934625077179693</v>
      </c>
      <c r="I53" s="4">
        <v>3.8400241112639928</v>
      </c>
      <c r="J53" s="4">
        <v>3.7374763680124619</v>
      </c>
      <c r="K53" s="4">
        <v>3.6521349242339385</v>
      </c>
      <c r="L53" s="4">
        <v>3.4708456590248926</v>
      </c>
      <c r="M53" s="4">
        <v>3.3574975856202034</v>
      </c>
      <c r="N53" s="4">
        <v>3.0375038642389263</v>
      </c>
      <c r="O53" s="4">
        <v>2.4768672222471664</v>
      </c>
      <c r="P53" s="4">
        <v>2.869323119485645</v>
      </c>
      <c r="Q53" s="4">
        <v>2.5804966845471915</v>
      </c>
      <c r="R53" s="4">
        <v>2.6126579935585172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1.2554670797071821</v>
      </c>
      <c r="D61" s="5">
        <v>0.95635237874685175</v>
      </c>
      <c r="E61" s="5">
        <v>1.1286458252024816</v>
      </c>
      <c r="F61" s="5">
        <v>1.312138942712334</v>
      </c>
      <c r="G61" s="5">
        <v>1.5090330382754533</v>
      </c>
      <c r="H61" s="5">
        <v>1.445490454477556</v>
      </c>
      <c r="I61" s="5">
        <v>1.39390300700029</v>
      </c>
      <c r="J61" s="5">
        <v>1.4520995659252387</v>
      </c>
      <c r="K61" s="5">
        <v>1.4863436161004504</v>
      </c>
      <c r="L61" s="5">
        <v>1.3352535519489561</v>
      </c>
      <c r="M61" s="5">
        <v>1.1646704467750371</v>
      </c>
      <c r="N61" s="5">
        <v>1.1413616453930437</v>
      </c>
      <c r="O61" s="5">
        <v>1.5983363739852108</v>
      </c>
      <c r="P61" s="5">
        <v>1.1792676343461421</v>
      </c>
      <c r="Q61" s="5">
        <v>1.2742789937117103</v>
      </c>
      <c r="R61" s="5">
        <v>1.1129374577418705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1.2554670797071821</v>
      </c>
      <c r="D68" s="4">
        <v>0.95635237874685175</v>
      </c>
      <c r="E68" s="4">
        <v>1.1286458252024816</v>
      </c>
      <c r="F68" s="4">
        <v>1.312138942712334</v>
      </c>
      <c r="G68" s="4">
        <v>1.5090330382754533</v>
      </c>
      <c r="H68" s="4">
        <v>1.445490454477556</v>
      </c>
      <c r="I68" s="4">
        <v>1.39390300700029</v>
      </c>
      <c r="J68" s="4">
        <v>1.4520995659252387</v>
      </c>
      <c r="K68" s="4">
        <v>1.4863436161004504</v>
      </c>
      <c r="L68" s="4">
        <v>1.3352535519489561</v>
      </c>
      <c r="M68" s="4">
        <v>1.1646704467750371</v>
      </c>
      <c r="N68" s="4">
        <v>1.1413616453930437</v>
      </c>
      <c r="O68" s="4">
        <v>1.5983363739852108</v>
      </c>
      <c r="P68" s="4">
        <v>1.1792676343461421</v>
      </c>
      <c r="Q68" s="4">
        <v>1.2742789937117103</v>
      </c>
      <c r="R68" s="4">
        <v>1.1129374577418705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1.2554670797071821</v>
      </c>
      <c r="D71" s="7">
        <v>0.95635237874685175</v>
      </c>
      <c r="E71" s="7">
        <v>1.1286458252024816</v>
      </c>
      <c r="F71" s="7">
        <v>1.312138942712334</v>
      </c>
      <c r="G71" s="7">
        <v>1.5090330382754533</v>
      </c>
      <c r="H71" s="7">
        <v>1.445490454477556</v>
      </c>
      <c r="I71" s="7">
        <v>1.39390300700029</v>
      </c>
      <c r="J71" s="7">
        <v>1.4520995659252387</v>
      </c>
      <c r="K71" s="7">
        <v>1.4863436161004504</v>
      </c>
      <c r="L71" s="7">
        <v>1.3352535519489561</v>
      </c>
      <c r="M71" s="7">
        <v>1.1646704467750371</v>
      </c>
      <c r="N71" s="7">
        <v>1.1413616453930437</v>
      </c>
      <c r="O71" s="7">
        <v>1.5983363739852108</v>
      </c>
      <c r="P71" s="7">
        <v>1.1792676343461421</v>
      </c>
      <c r="Q71" s="7">
        <v>1.2742789937117103</v>
      </c>
      <c r="R71" s="7">
        <v>1.1129374577418705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206.48408788909327</v>
      </c>
      <c r="D79" s="5">
        <v>208.99347935977892</v>
      </c>
      <c r="E79" s="5">
        <v>210.33876710478268</v>
      </c>
      <c r="F79" s="5">
        <v>211.462885678308</v>
      </c>
      <c r="G79" s="5">
        <v>213.69962537729825</v>
      </c>
      <c r="H79" s="5">
        <v>216.742684813983</v>
      </c>
      <c r="I79" s="5">
        <v>218.66841902064107</v>
      </c>
      <c r="J79" s="5">
        <v>221.16145089613102</v>
      </c>
      <c r="K79" s="5">
        <v>223.1447265394072</v>
      </c>
      <c r="L79" s="5">
        <v>224.75681435850581</v>
      </c>
      <c r="M79" s="5">
        <v>225.7898735619749</v>
      </c>
      <c r="N79" s="5">
        <v>226.68133037059749</v>
      </c>
      <c r="O79" s="5">
        <v>227.49877785434012</v>
      </c>
      <c r="P79" s="5">
        <v>231.30304014145003</v>
      </c>
      <c r="Q79" s="5">
        <v>231.70290313175784</v>
      </c>
      <c r="R79" s="5">
        <v>237.7783594792279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0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478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86.341272682229061</v>
      </c>
      <c r="D2" s="45">
        <v>89.294400726787472</v>
      </c>
      <c r="E2" s="45">
        <v>91.822647850125264</v>
      </c>
      <c r="F2" s="45">
        <v>93.401670844049576</v>
      </c>
      <c r="G2" s="45">
        <v>96.228759496014717</v>
      </c>
      <c r="H2" s="45">
        <v>99.200170472797822</v>
      </c>
      <c r="I2" s="45">
        <v>102.90207550509331</v>
      </c>
      <c r="J2" s="45">
        <v>106.37540675446354</v>
      </c>
      <c r="K2" s="45">
        <v>108.3037621147585</v>
      </c>
      <c r="L2" s="45">
        <v>109.6468680876485</v>
      </c>
      <c r="M2" s="45">
        <v>110.75703054479224</v>
      </c>
      <c r="N2" s="45">
        <v>111.41446292232934</v>
      </c>
      <c r="O2" s="45">
        <v>111.22665590466637</v>
      </c>
      <c r="P2" s="45">
        <v>111.31915051164899</v>
      </c>
      <c r="Q2" s="45">
        <v>111.45182700263229</v>
      </c>
      <c r="R2" s="45">
        <v>111.67445455208323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86.341272682229061</v>
      </c>
      <c r="D79" s="5">
        <v>89.294400726787472</v>
      </c>
      <c r="E79" s="5">
        <v>91.822647850125264</v>
      </c>
      <c r="F79" s="5">
        <v>93.401670844049576</v>
      </c>
      <c r="G79" s="5">
        <v>96.228759496014717</v>
      </c>
      <c r="H79" s="5">
        <v>99.200170472797822</v>
      </c>
      <c r="I79" s="5">
        <v>102.90207550509331</v>
      </c>
      <c r="J79" s="5">
        <v>106.37540675446354</v>
      </c>
      <c r="K79" s="5">
        <v>108.3037621147585</v>
      </c>
      <c r="L79" s="5">
        <v>109.6468680876485</v>
      </c>
      <c r="M79" s="5">
        <v>110.75703054479224</v>
      </c>
      <c r="N79" s="5">
        <v>111.41446292232934</v>
      </c>
      <c r="O79" s="5">
        <v>111.22665590466637</v>
      </c>
      <c r="P79" s="5">
        <v>111.31915051164899</v>
      </c>
      <c r="Q79" s="5">
        <v>111.45182700263229</v>
      </c>
      <c r="R79" s="5">
        <v>111.67445455208323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1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479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88.554320605531572</v>
      </c>
      <c r="D2" s="45">
        <v>88.019950216984824</v>
      </c>
      <c r="E2" s="45">
        <v>87.614269116429142</v>
      </c>
      <c r="F2" s="45">
        <v>87.063605052856218</v>
      </c>
      <c r="G2" s="45">
        <v>86.077310604101243</v>
      </c>
      <c r="H2" s="45">
        <v>86.174404227177959</v>
      </c>
      <c r="I2" s="45">
        <v>86.20514239560984</v>
      </c>
      <c r="J2" s="45">
        <v>86.385213184581062</v>
      </c>
      <c r="K2" s="45">
        <v>86.330082231994396</v>
      </c>
      <c r="L2" s="45">
        <v>86.807855911976574</v>
      </c>
      <c r="M2" s="45">
        <v>87.0847554623858</v>
      </c>
      <c r="N2" s="45">
        <v>87.00108818843222</v>
      </c>
      <c r="O2" s="45">
        <v>86.926844804859854</v>
      </c>
      <c r="P2" s="45">
        <v>86.819666867700803</v>
      </c>
      <c r="Q2" s="45">
        <v>86.676732909378856</v>
      </c>
      <c r="R2" s="45">
        <v>86.44687634602991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88.554320605531572</v>
      </c>
      <c r="D79" s="5">
        <v>88.019950216984824</v>
      </c>
      <c r="E79" s="5">
        <v>87.614269116429142</v>
      </c>
      <c r="F79" s="5">
        <v>87.063605052856218</v>
      </c>
      <c r="G79" s="5">
        <v>86.077310604101243</v>
      </c>
      <c r="H79" s="5">
        <v>86.174404227177959</v>
      </c>
      <c r="I79" s="5">
        <v>86.20514239560984</v>
      </c>
      <c r="J79" s="5">
        <v>86.385213184581062</v>
      </c>
      <c r="K79" s="5">
        <v>86.330082231994396</v>
      </c>
      <c r="L79" s="5">
        <v>86.807855911976574</v>
      </c>
      <c r="M79" s="5">
        <v>87.0847554623858</v>
      </c>
      <c r="N79" s="5">
        <v>87.00108818843222</v>
      </c>
      <c r="O79" s="5">
        <v>86.926844804859854</v>
      </c>
      <c r="P79" s="5">
        <v>86.819666867700803</v>
      </c>
      <c r="Q79" s="5">
        <v>86.676732909378856</v>
      </c>
      <c r="R79" s="5">
        <v>86.44687634602991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2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480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190.13409981094432</v>
      </c>
      <c r="D2" s="45">
        <v>191.75331001129092</v>
      </c>
      <c r="E2" s="45">
        <v>191.84638298111994</v>
      </c>
      <c r="F2" s="45">
        <v>189.04978157552125</v>
      </c>
      <c r="G2" s="45">
        <v>187.09305144694753</v>
      </c>
      <c r="H2" s="45">
        <v>186.59015723250232</v>
      </c>
      <c r="I2" s="45">
        <v>187.51805947428932</v>
      </c>
      <c r="J2" s="45">
        <v>189.16946315018305</v>
      </c>
      <c r="K2" s="45">
        <v>190.16412717992796</v>
      </c>
      <c r="L2" s="45">
        <v>191.20763156652882</v>
      </c>
      <c r="M2" s="45">
        <v>192.34576108364317</v>
      </c>
      <c r="N2" s="45">
        <v>192.63776039028826</v>
      </c>
      <c r="O2" s="45">
        <v>192.12466211351526</v>
      </c>
      <c r="P2" s="45">
        <v>190.09386500486639</v>
      </c>
      <c r="Q2" s="45">
        <v>187.97988441466134</v>
      </c>
      <c r="R2" s="45">
        <v>184.82322953780934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190.13409981094432</v>
      </c>
      <c r="D79" s="5">
        <v>191.75331001129092</v>
      </c>
      <c r="E79" s="5">
        <v>191.84638298111994</v>
      </c>
      <c r="F79" s="5">
        <v>189.04978157552125</v>
      </c>
      <c r="G79" s="5">
        <v>187.09305144694753</v>
      </c>
      <c r="H79" s="5">
        <v>186.59015723250232</v>
      </c>
      <c r="I79" s="5">
        <v>187.51805947428932</v>
      </c>
      <c r="J79" s="5">
        <v>189.16946315018305</v>
      </c>
      <c r="K79" s="5">
        <v>190.16412717992796</v>
      </c>
      <c r="L79" s="5">
        <v>191.20763156652882</v>
      </c>
      <c r="M79" s="5">
        <v>192.34576108364317</v>
      </c>
      <c r="N79" s="5">
        <v>192.63776039028826</v>
      </c>
      <c r="O79" s="5">
        <v>192.12466211351526</v>
      </c>
      <c r="P79" s="5">
        <v>190.09386500486639</v>
      </c>
      <c r="Q79" s="5">
        <v>187.97988441466134</v>
      </c>
      <c r="R79" s="5">
        <v>184.82322953780934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3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481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60.078467899285535</v>
      </c>
      <c r="D2" s="45">
        <v>66.073773266751218</v>
      </c>
      <c r="E2" s="45">
        <v>71.423858444094449</v>
      </c>
      <c r="F2" s="45">
        <v>77.237723359543907</v>
      </c>
      <c r="G2" s="45">
        <v>81.749433967526357</v>
      </c>
      <c r="H2" s="45">
        <v>85.324348790721245</v>
      </c>
      <c r="I2" s="45">
        <v>87.92999880308156</v>
      </c>
      <c r="J2" s="45">
        <v>89.942766138014534</v>
      </c>
      <c r="K2" s="45">
        <v>91.421642677178681</v>
      </c>
      <c r="L2" s="45">
        <v>92.573289972376543</v>
      </c>
      <c r="M2" s="45">
        <v>93.628903061917001</v>
      </c>
      <c r="N2" s="45">
        <v>93.881930443891633</v>
      </c>
      <c r="O2" s="45">
        <v>94.171957327232278</v>
      </c>
      <c r="P2" s="45">
        <v>94.45134971290301</v>
      </c>
      <c r="Q2" s="45">
        <v>94.716222929579928</v>
      </c>
      <c r="R2" s="45">
        <v>94.909381622528869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60.078467899285535</v>
      </c>
      <c r="D79" s="5">
        <v>66.073773266751218</v>
      </c>
      <c r="E79" s="5">
        <v>71.423858444094449</v>
      </c>
      <c r="F79" s="5">
        <v>77.237723359543907</v>
      </c>
      <c r="G79" s="5">
        <v>81.749433967526357</v>
      </c>
      <c r="H79" s="5">
        <v>85.324348790721245</v>
      </c>
      <c r="I79" s="5">
        <v>87.92999880308156</v>
      </c>
      <c r="J79" s="5">
        <v>89.942766138014534</v>
      </c>
      <c r="K79" s="5">
        <v>91.421642677178681</v>
      </c>
      <c r="L79" s="5">
        <v>92.573289972376543</v>
      </c>
      <c r="M79" s="5">
        <v>93.628903061917001</v>
      </c>
      <c r="N79" s="5">
        <v>93.881930443891633</v>
      </c>
      <c r="O79" s="5">
        <v>94.171957327232278</v>
      </c>
      <c r="P79" s="5">
        <v>94.45134971290301</v>
      </c>
      <c r="Q79" s="5">
        <v>94.716222929579928</v>
      </c>
      <c r="R79" s="5">
        <v>94.909381622528869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4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482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44.111609004007164</v>
      </c>
      <c r="D2" s="45">
        <v>46.468390526527003</v>
      </c>
      <c r="E2" s="45">
        <v>49.447043031369603</v>
      </c>
      <c r="F2" s="45">
        <v>53.305286157003664</v>
      </c>
      <c r="G2" s="45">
        <v>58.037839700614406</v>
      </c>
      <c r="H2" s="45">
        <v>63.467320612410973</v>
      </c>
      <c r="I2" s="45">
        <v>69.857170978784325</v>
      </c>
      <c r="J2" s="45">
        <v>74.889768462877683</v>
      </c>
      <c r="K2" s="45">
        <v>78.325867283652371</v>
      </c>
      <c r="L2" s="45">
        <v>80.604758910293413</v>
      </c>
      <c r="M2" s="45">
        <v>82.427887000073284</v>
      </c>
      <c r="N2" s="45">
        <v>83.525099050556207</v>
      </c>
      <c r="O2" s="45">
        <v>83.996061251852353</v>
      </c>
      <c r="P2" s="45">
        <v>84.452554093975394</v>
      </c>
      <c r="Q2" s="45">
        <v>84.829867092562367</v>
      </c>
      <c r="R2" s="45">
        <v>85.050170961940182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44.111609004007164</v>
      </c>
      <c r="D79" s="5">
        <v>46.468390526527003</v>
      </c>
      <c r="E79" s="5">
        <v>49.447043031369603</v>
      </c>
      <c r="F79" s="5">
        <v>53.305286157003664</v>
      </c>
      <c r="G79" s="5">
        <v>58.037839700614406</v>
      </c>
      <c r="H79" s="5">
        <v>63.467320612410973</v>
      </c>
      <c r="I79" s="5">
        <v>69.857170978784325</v>
      </c>
      <c r="J79" s="5">
        <v>74.889768462877683</v>
      </c>
      <c r="K79" s="5">
        <v>78.325867283652371</v>
      </c>
      <c r="L79" s="5">
        <v>80.604758910293413</v>
      </c>
      <c r="M79" s="5">
        <v>82.427887000073284</v>
      </c>
      <c r="N79" s="5">
        <v>83.525099050556207</v>
      </c>
      <c r="O79" s="5">
        <v>83.996061251852353</v>
      </c>
      <c r="P79" s="5">
        <v>84.452554093975394</v>
      </c>
      <c r="Q79" s="5">
        <v>84.829867092562367</v>
      </c>
      <c r="R79" s="5">
        <v>85.050170961940182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5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483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35.362895585537466</v>
      </c>
      <c r="D2" s="45">
        <v>36.247090063225968</v>
      </c>
      <c r="E2" s="45">
        <v>36.792462854626294</v>
      </c>
      <c r="F2" s="45">
        <v>37.74609103604795</v>
      </c>
      <c r="G2" s="45">
        <v>39.880123611402283</v>
      </c>
      <c r="H2" s="45">
        <v>44.454684129983399</v>
      </c>
      <c r="I2" s="45">
        <v>48.010876482822574</v>
      </c>
      <c r="J2" s="45">
        <v>52.775833462645416</v>
      </c>
      <c r="K2" s="45">
        <v>54.916496960609663</v>
      </c>
      <c r="L2" s="45">
        <v>55.601290397506638</v>
      </c>
      <c r="M2" s="45">
        <v>55.749007065474764</v>
      </c>
      <c r="N2" s="45">
        <v>55.401034700474021</v>
      </c>
      <c r="O2" s="45">
        <v>55.069030888886999</v>
      </c>
      <c r="P2" s="45">
        <v>55.289473689595731</v>
      </c>
      <c r="Q2" s="45">
        <v>54.934128483294899</v>
      </c>
      <c r="R2" s="45">
        <v>53.964293851155858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35.362895585537466</v>
      </c>
      <c r="D79" s="5">
        <v>36.247090063225968</v>
      </c>
      <c r="E79" s="5">
        <v>36.792462854626294</v>
      </c>
      <c r="F79" s="5">
        <v>37.74609103604795</v>
      </c>
      <c r="G79" s="5">
        <v>39.880123611402283</v>
      </c>
      <c r="H79" s="5">
        <v>44.454684129983399</v>
      </c>
      <c r="I79" s="5">
        <v>48.010876482822574</v>
      </c>
      <c r="J79" s="5">
        <v>52.775833462645416</v>
      </c>
      <c r="K79" s="5">
        <v>54.916496960609663</v>
      </c>
      <c r="L79" s="5">
        <v>55.601290397506638</v>
      </c>
      <c r="M79" s="5">
        <v>55.749007065474764</v>
      </c>
      <c r="N79" s="5">
        <v>55.401034700474021</v>
      </c>
      <c r="O79" s="5">
        <v>55.069030888886999</v>
      </c>
      <c r="P79" s="5">
        <v>55.289473689595731</v>
      </c>
      <c r="Q79" s="5">
        <v>54.934128483294899</v>
      </c>
      <c r="R79" s="5">
        <v>53.964293851155858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2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8" sqref="C8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538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883.48543389783504</v>
      </c>
      <c r="D2" s="45">
        <v>895.96116999999992</v>
      </c>
      <c r="E2" s="45">
        <v>925.54296000000011</v>
      </c>
      <c r="F2" s="45">
        <v>903.11978999999997</v>
      </c>
      <c r="G2" s="45">
        <v>886.99033000000009</v>
      </c>
      <c r="H2" s="45">
        <v>881.28396118672867</v>
      </c>
      <c r="I2" s="45">
        <v>899.6497999999998</v>
      </c>
      <c r="J2" s="45">
        <v>926.85655999999983</v>
      </c>
      <c r="K2" s="45">
        <v>906.97855000000004</v>
      </c>
      <c r="L2" s="45">
        <v>900.36766000000011</v>
      </c>
      <c r="M2" s="45">
        <v>951.70268106874937</v>
      </c>
      <c r="N2" s="45">
        <v>865.82387082885771</v>
      </c>
      <c r="O2" s="45">
        <v>927.3938371660953</v>
      </c>
      <c r="P2" s="45">
        <v>915.91785555506669</v>
      </c>
      <c r="Q2" s="45">
        <v>865.60549506828352</v>
      </c>
      <c r="R2" s="45">
        <v>834.305607573565</v>
      </c>
    </row>
    <row r="3" spans="1:18" ht="11.25" customHeight="1" x14ac:dyDescent="0.25">
      <c r="A3" s="46" t="s">
        <v>286</v>
      </c>
      <c r="B3" s="47" t="s">
        <v>285</v>
      </c>
      <c r="C3" s="5">
        <v>21.640635922827059</v>
      </c>
      <c r="D3" s="5">
        <v>24.50487</v>
      </c>
      <c r="E3" s="5">
        <v>28.098279999999999</v>
      </c>
      <c r="F3" s="5">
        <v>30.699769999999997</v>
      </c>
      <c r="G3" s="5">
        <v>33.301200000000001</v>
      </c>
      <c r="H3" s="5">
        <v>29.17822677956557</v>
      </c>
      <c r="I3" s="5">
        <v>28.900289999999998</v>
      </c>
      <c r="J3" s="5">
        <v>34.297739999999997</v>
      </c>
      <c r="K3" s="5">
        <v>39.704160000000002</v>
      </c>
      <c r="L3" s="5">
        <v>46.017919999999997</v>
      </c>
      <c r="M3" s="5">
        <v>55.12990411676455</v>
      </c>
      <c r="N3" s="5">
        <v>45.569196194677112</v>
      </c>
      <c r="O3" s="5">
        <v>50.496756850438665</v>
      </c>
      <c r="P3" s="5">
        <v>51.659091670609996</v>
      </c>
      <c r="Q3" s="5">
        <v>37.185833635770521</v>
      </c>
      <c r="R3" s="5">
        <v>34.055196162602044</v>
      </c>
    </row>
    <row r="4" spans="1:18" ht="11.25" customHeight="1" x14ac:dyDescent="0.25">
      <c r="A4" s="48" t="s">
        <v>284</v>
      </c>
      <c r="B4" s="49" t="s">
        <v>283</v>
      </c>
      <c r="C4" s="4">
        <v>3.6546616940179266</v>
      </c>
      <c r="D4" s="4">
        <v>3.06745</v>
      </c>
      <c r="E4" s="4">
        <v>4.2998599999999998</v>
      </c>
      <c r="F4" s="4">
        <v>4.2999599999999996</v>
      </c>
      <c r="G4" s="4">
        <v>4.3000499999999997</v>
      </c>
      <c r="H4" s="4">
        <v>3.6543370211123634</v>
      </c>
      <c r="I4" s="4">
        <v>3.69523</v>
      </c>
      <c r="J4" s="4">
        <v>4.2004900000000003</v>
      </c>
      <c r="K4" s="4">
        <v>4.1000800000000002</v>
      </c>
      <c r="L4" s="4">
        <v>4.2019299999999999</v>
      </c>
      <c r="M4" s="4">
        <v>4.2014279896597229</v>
      </c>
      <c r="N4" s="4">
        <v>4.1562733698631984</v>
      </c>
      <c r="O4" s="4">
        <v>3.5350145458390556</v>
      </c>
      <c r="P4" s="4">
        <v>2.3702233465953855</v>
      </c>
      <c r="Q4" s="4">
        <v>2.3646730174185078</v>
      </c>
      <c r="R4" s="4">
        <v>2.3645648256618372</v>
      </c>
    </row>
    <row r="5" spans="1:18" ht="11.25" customHeight="1" x14ac:dyDescent="0.25">
      <c r="A5" s="50" t="s">
        <v>282</v>
      </c>
      <c r="B5" s="51" t="s">
        <v>281</v>
      </c>
      <c r="C5" s="7">
        <v>3.6546616940179266</v>
      </c>
      <c r="D5" s="7">
        <v>3.06745</v>
      </c>
      <c r="E5" s="7">
        <v>4.2998599999999998</v>
      </c>
      <c r="F5" s="7">
        <v>4.2999599999999996</v>
      </c>
      <c r="G5" s="7">
        <v>4.3000499999999997</v>
      </c>
      <c r="H5" s="7">
        <v>3.6543370211123634</v>
      </c>
      <c r="I5" s="7">
        <v>3.69523</v>
      </c>
      <c r="J5" s="7">
        <v>4.2004900000000003</v>
      </c>
      <c r="K5" s="7">
        <v>4.1000800000000002</v>
      </c>
      <c r="L5" s="7">
        <v>4.2019299999999999</v>
      </c>
      <c r="M5" s="7">
        <v>4.2014279896597229</v>
      </c>
      <c r="N5" s="7">
        <v>4.1562733698631984</v>
      </c>
      <c r="O5" s="7">
        <v>3.5350145458390556</v>
      </c>
      <c r="P5" s="7">
        <v>2.3702233465953855</v>
      </c>
      <c r="Q5" s="7">
        <v>2.3646730174185078</v>
      </c>
      <c r="R5" s="7">
        <v>2.3645648256618372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3.6546616940179266</v>
      </c>
      <c r="D8" s="6">
        <v>3.06745</v>
      </c>
      <c r="E8" s="6">
        <v>4.2998599999999998</v>
      </c>
      <c r="F8" s="6">
        <v>4.2999599999999996</v>
      </c>
      <c r="G8" s="6">
        <v>4.3000499999999997</v>
      </c>
      <c r="H8" s="6">
        <v>3.6543370211123634</v>
      </c>
      <c r="I8" s="6">
        <v>3.69523</v>
      </c>
      <c r="J8" s="6">
        <v>4.2004900000000003</v>
      </c>
      <c r="K8" s="6">
        <v>4.1000800000000002</v>
      </c>
      <c r="L8" s="6">
        <v>4.2019299999999999</v>
      </c>
      <c r="M8" s="6">
        <v>4.2014279896597229</v>
      </c>
      <c r="N8" s="6">
        <v>4.1562733698631984</v>
      </c>
      <c r="O8" s="6">
        <v>3.5350145458390556</v>
      </c>
      <c r="P8" s="6">
        <v>2.3702233465953855</v>
      </c>
      <c r="Q8" s="6">
        <v>2.3646730174185078</v>
      </c>
      <c r="R8" s="6">
        <v>2.3645648256618372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17.985974228809134</v>
      </c>
      <c r="D15" s="4">
        <v>21.437419999999999</v>
      </c>
      <c r="E15" s="4">
        <v>23.79842</v>
      </c>
      <c r="F15" s="4">
        <v>26.399809999999999</v>
      </c>
      <c r="G15" s="4">
        <v>29.001149999999999</v>
      </c>
      <c r="H15" s="4">
        <v>25.523889758453205</v>
      </c>
      <c r="I15" s="4">
        <v>25.20506</v>
      </c>
      <c r="J15" s="4">
        <v>30.097249999999999</v>
      </c>
      <c r="K15" s="4">
        <v>35.604080000000003</v>
      </c>
      <c r="L15" s="4">
        <v>41.815989999999999</v>
      </c>
      <c r="M15" s="4">
        <v>50.92847612710483</v>
      </c>
      <c r="N15" s="4">
        <v>41.412922824813911</v>
      </c>
      <c r="O15" s="4">
        <v>46.961742304599611</v>
      </c>
      <c r="P15" s="4">
        <v>49.288868324014608</v>
      </c>
      <c r="Q15" s="4">
        <v>34.82116061835201</v>
      </c>
      <c r="R15" s="4">
        <v>31.690631336940204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17.985974228809134</v>
      </c>
      <c r="D17" s="7">
        <v>21.437419999999999</v>
      </c>
      <c r="E17" s="7">
        <v>23.79842</v>
      </c>
      <c r="F17" s="7">
        <v>26.399809999999999</v>
      </c>
      <c r="G17" s="7">
        <v>29.001149999999999</v>
      </c>
      <c r="H17" s="7">
        <v>25.523889758453205</v>
      </c>
      <c r="I17" s="7">
        <v>25.20506</v>
      </c>
      <c r="J17" s="7">
        <v>30.097249999999999</v>
      </c>
      <c r="K17" s="7">
        <v>35.604080000000003</v>
      </c>
      <c r="L17" s="7">
        <v>41.815989999999999</v>
      </c>
      <c r="M17" s="7">
        <v>50.92847612710483</v>
      </c>
      <c r="N17" s="7">
        <v>41.412922824813911</v>
      </c>
      <c r="O17" s="7">
        <v>46.961742304599611</v>
      </c>
      <c r="P17" s="7">
        <v>49.288868324014608</v>
      </c>
      <c r="Q17" s="7">
        <v>34.82116061835201</v>
      </c>
      <c r="R17" s="7">
        <v>31.690631336940204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612.59088534876423</v>
      </c>
      <c r="D21" s="5">
        <v>602.84906999999998</v>
      </c>
      <c r="E21" s="5">
        <v>611.89158000000009</v>
      </c>
      <c r="F21" s="5">
        <v>613.2205100000001</v>
      </c>
      <c r="G21" s="5">
        <v>586.85554999999999</v>
      </c>
      <c r="H21" s="5">
        <v>597.85445817735661</v>
      </c>
      <c r="I21" s="5">
        <v>583.64493999999991</v>
      </c>
      <c r="J21" s="5">
        <v>593.21386999999993</v>
      </c>
      <c r="K21" s="5">
        <v>576.19198000000006</v>
      </c>
      <c r="L21" s="5">
        <v>544.61247000000014</v>
      </c>
      <c r="M21" s="5">
        <v>557.31510249605924</v>
      </c>
      <c r="N21" s="5">
        <v>526.77117945847476</v>
      </c>
      <c r="O21" s="5">
        <v>552.25537724121932</v>
      </c>
      <c r="P21" s="5">
        <v>533.06652147695854</v>
      </c>
      <c r="Q21" s="5">
        <v>506.51297219641685</v>
      </c>
      <c r="R21" s="5">
        <v>497.33484135182823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612.59088534876423</v>
      </c>
      <c r="D30" s="4">
        <v>602.84906999999998</v>
      </c>
      <c r="E30" s="4">
        <v>611.89158000000009</v>
      </c>
      <c r="F30" s="4">
        <v>613.2205100000001</v>
      </c>
      <c r="G30" s="4">
        <v>586.85554999999999</v>
      </c>
      <c r="H30" s="4">
        <v>597.85445817735661</v>
      </c>
      <c r="I30" s="4">
        <v>583.64493999999991</v>
      </c>
      <c r="J30" s="4">
        <v>593.21386999999993</v>
      </c>
      <c r="K30" s="4">
        <v>576.19198000000006</v>
      </c>
      <c r="L30" s="4">
        <v>544.61247000000014</v>
      </c>
      <c r="M30" s="4">
        <v>557.31510249605924</v>
      </c>
      <c r="N30" s="4">
        <v>526.77117945847476</v>
      </c>
      <c r="O30" s="4">
        <v>552.25537724121932</v>
      </c>
      <c r="P30" s="4">
        <v>533.06652147695854</v>
      </c>
      <c r="Q30" s="4">
        <v>506.51297219641685</v>
      </c>
      <c r="R30" s="4">
        <v>497.33484135182823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5.5170466088349039</v>
      </c>
      <c r="D34" s="7">
        <v>4.3998799999999996</v>
      </c>
      <c r="E34" s="7">
        <v>4.40055</v>
      </c>
      <c r="F34" s="7">
        <v>4.4015000000000004</v>
      </c>
      <c r="G34" s="7">
        <v>4.4011500000000003</v>
      </c>
      <c r="H34" s="7">
        <v>4.4187069437604798</v>
      </c>
      <c r="I34" s="7">
        <v>5.5007999999999999</v>
      </c>
      <c r="J34" s="7">
        <v>5.5007000000000001</v>
      </c>
      <c r="K34" s="7">
        <v>4.4001799999999998</v>
      </c>
      <c r="L34" s="7">
        <v>4.3994999999999997</v>
      </c>
      <c r="M34" s="7">
        <v>4.4183197055309158</v>
      </c>
      <c r="N34" s="7">
        <v>4.4182536954964258</v>
      </c>
      <c r="O34" s="7">
        <v>5.5173392934453007</v>
      </c>
      <c r="P34" s="7">
        <v>4.419012385175427</v>
      </c>
      <c r="Q34" s="7">
        <v>4.4188223036650367</v>
      </c>
      <c r="R34" s="7">
        <v>3.311055123051728</v>
      </c>
    </row>
    <row r="35" spans="1:18" ht="11.25" customHeight="1" x14ac:dyDescent="0.25">
      <c r="A35" s="50" t="s">
        <v>223</v>
      </c>
      <c r="B35" s="51" t="s">
        <v>222</v>
      </c>
      <c r="C35" s="7">
        <v>83.212646188640946</v>
      </c>
      <c r="D35" s="7">
        <v>84.202979999999997</v>
      </c>
      <c r="E35" s="7">
        <v>85.202529999999996</v>
      </c>
      <c r="F35" s="7">
        <v>89.398949999999999</v>
      </c>
      <c r="G35" s="7">
        <v>91.595399999999998</v>
      </c>
      <c r="H35" s="7">
        <v>91.454063090260661</v>
      </c>
      <c r="I35" s="7">
        <v>92.500829999999993</v>
      </c>
      <c r="J35" s="7">
        <v>94.633319999999998</v>
      </c>
      <c r="K35" s="7">
        <v>84.280100000000004</v>
      </c>
      <c r="L35" s="7">
        <v>78.055520000000001</v>
      </c>
      <c r="M35" s="7">
        <v>81.152761265112588</v>
      </c>
      <c r="N35" s="7">
        <v>83.190348864229691</v>
      </c>
      <c r="O35" s="7">
        <v>84.216521986805745</v>
      </c>
      <c r="P35" s="7">
        <v>81.135995535127776</v>
      </c>
      <c r="Q35" s="7">
        <v>79.083544775848196</v>
      </c>
      <c r="R35" s="7">
        <v>76.000769918042948</v>
      </c>
    </row>
    <row r="36" spans="1:18" ht="11.25" customHeight="1" x14ac:dyDescent="0.25">
      <c r="A36" s="56" t="s">
        <v>221</v>
      </c>
      <c r="B36" s="53" t="s">
        <v>220</v>
      </c>
      <c r="C36" s="6">
        <v>82.161736123225623</v>
      </c>
      <c r="D36" s="6">
        <v>83.202929999999995</v>
      </c>
      <c r="E36" s="6">
        <v>84.202460000000002</v>
      </c>
      <c r="F36" s="6">
        <v>85.198939999999993</v>
      </c>
      <c r="G36" s="6">
        <v>87.395399999999995</v>
      </c>
      <c r="H36" s="6">
        <v>88.325202543270848</v>
      </c>
      <c r="I36" s="6">
        <v>88.301379999999995</v>
      </c>
      <c r="J36" s="6">
        <v>90.402500000000003</v>
      </c>
      <c r="K36" s="6">
        <v>81.104500000000002</v>
      </c>
      <c r="L36" s="6">
        <v>77.005449999999996</v>
      </c>
      <c r="M36" s="6">
        <v>80.107812956042281</v>
      </c>
      <c r="N36" s="6">
        <v>83.190348864229691</v>
      </c>
      <c r="O36" s="6">
        <v>84.216521986805745</v>
      </c>
      <c r="P36" s="6">
        <v>81.135995535127776</v>
      </c>
      <c r="Q36" s="6">
        <v>79.083544775848196</v>
      </c>
      <c r="R36" s="6">
        <v>76.000769918042948</v>
      </c>
    </row>
    <row r="37" spans="1:18" ht="11.25" customHeight="1" x14ac:dyDescent="0.25">
      <c r="A37" s="52" t="s">
        <v>219</v>
      </c>
      <c r="B37" s="53" t="s">
        <v>218</v>
      </c>
      <c r="C37" s="6">
        <v>1.0509100654153172</v>
      </c>
      <c r="D37" s="6">
        <v>1.0000499999999994</v>
      </c>
      <c r="E37" s="6">
        <v>1.0000699999999996</v>
      </c>
      <c r="F37" s="6">
        <v>4.2000099999999998</v>
      </c>
      <c r="G37" s="6">
        <v>4.2</v>
      </c>
      <c r="H37" s="6">
        <v>3.1288605469898103</v>
      </c>
      <c r="I37" s="6">
        <v>4.1994500000000015</v>
      </c>
      <c r="J37" s="6">
        <v>4.2308199999999996</v>
      </c>
      <c r="K37" s="6">
        <v>3.1756000000000002</v>
      </c>
      <c r="L37" s="6">
        <v>1.0500700000000001</v>
      </c>
      <c r="M37" s="6">
        <v>1.0449483090703111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40.34048760499536</v>
      </c>
      <c r="D38" s="7">
        <v>33.100859999999955</v>
      </c>
      <c r="E38" s="7">
        <v>40.310240000000078</v>
      </c>
      <c r="F38" s="7">
        <v>41.399650000000065</v>
      </c>
      <c r="G38" s="7">
        <v>25.899940000000015</v>
      </c>
      <c r="H38" s="7">
        <v>44.473090455012652</v>
      </c>
      <c r="I38" s="7">
        <v>46.50678999999991</v>
      </c>
      <c r="J38" s="7">
        <v>49.603619999999978</v>
      </c>
      <c r="K38" s="7">
        <v>52.710520000000088</v>
      </c>
      <c r="L38" s="7">
        <v>54.803850000000125</v>
      </c>
      <c r="M38" s="7">
        <v>61.024325481280584</v>
      </c>
      <c r="N38" s="7">
        <v>39.290311202172688</v>
      </c>
      <c r="O38" s="7">
        <v>49.633378130027381</v>
      </c>
      <c r="P38" s="7">
        <v>47.578112069791473</v>
      </c>
      <c r="Q38" s="7">
        <v>38.263913932135893</v>
      </c>
      <c r="R38" s="7">
        <v>38.264142881217708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40.34048760499536</v>
      </c>
      <c r="D40" s="6">
        <v>33.100859999999955</v>
      </c>
      <c r="E40" s="6">
        <v>40.310240000000078</v>
      </c>
      <c r="F40" s="6">
        <v>41.399650000000065</v>
      </c>
      <c r="G40" s="6">
        <v>25.899940000000015</v>
      </c>
      <c r="H40" s="6">
        <v>44.473090455012652</v>
      </c>
      <c r="I40" s="6">
        <v>46.50678999999991</v>
      </c>
      <c r="J40" s="6">
        <v>49.603619999999978</v>
      </c>
      <c r="K40" s="6">
        <v>52.710520000000088</v>
      </c>
      <c r="L40" s="6">
        <v>54.803850000000125</v>
      </c>
      <c r="M40" s="6">
        <v>61.024325481280584</v>
      </c>
      <c r="N40" s="6">
        <v>39.290311202172688</v>
      </c>
      <c r="O40" s="6">
        <v>49.633378130027381</v>
      </c>
      <c r="P40" s="6">
        <v>47.578112069791473</v>
      </c>
      <c r="Q40" s="6">
        <v>38.263913932135893</v>
      </c>
      <c r="R40" s="6">
        <v>38.264142881217708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439.57346966225862</v>
      </c>
      <c r="D43" s="7">
        <v>432.39004</v>
      </c>
      <c r="E43" s="7">
        <v>430.32501000000002</v>
      </c>
      <c r="F43" s="7">
        <v>427.35912999999999</v>
      </c>
      <c r="G43" s="7">
        <v>417.11102</v>
      </c>
      <c r="H43" s="7">
        <v>406.87304418709368</v>
      </c>
      <c r="I43" s="7">
        <v>393.24073000000004</v>
      </c>
      <c r="J43" s="7">
        <v>399.51769999999999</v>
      </c>
      <c r="K43" s="7">
        <v>398.46157999999997</v>
      </c>
      <c r="L43" s="7">
        <v>372.94479000000001</v>
      </c>
      <c r="M43" s="7">
        <v>380.14713602790607</v>
      </c>
      <c r="N43" s="7">
        <v>375.98744394968338</v>
      </c>
      <c r="O43" s="7">
        <v>399.51247444425195</v>
      </c>
      <c r="P43" s="7">
        <v>386.55821189207967</v>
      </c>
      <c r="Q43" s="7">
        <v>375.19241000119075</v>
      </c>
      <c r="R43" s="7">
        <v>372.11565065812619</v>
      </c>
    </row>
    <row r="44" spans="1:18" ht="11.25" customHeight="1" x14ac:dyDescent="0.25">
      <c r="A44" s="50" t="s">
        <v>205</v>
      </c>
      <c r="B44" s="51" t="s">
        <v>204</v>
      </c>
      <c r="C44" s="7">
        <v>43.947235284034356</v>
      </c>
      <c r="D44" s="7">
        <v>48.755310000000001</v>
      </c>
      <c r="E44" s="7">
        <v>51.65325</v>
      </c>
      <c r="F44" s="7">
        <v>50.661279999999998</v>
      </c>
      <c r="G44" s="7">
        <v>47.848039999999997</v>
      </c>
      <c r="H44" s="7">
        <v>50.635553501229111</v>
      </c>
      <c r="I44" s="7">
        <v>45.895789999999998</v>
      </c>
      <c r="J44" s="7">
        <v>43.958530000000003</v>
      </c>
      <c r="K44" s="7">
        <v>36.339599999999997</v>
      </c>
      <c r="L44" s="7">
        <v>34.408810000000003</v>
      </c>
      <c r="M44" s="7">
        <v>30.572560016229115</v>
      </c>
      <c r="N44" s="7">
        <v>23.884821746892552</v>
      </c>
      <c r="O44" s="7">
        <v>13.375663386688974</v>
      </c>
      <c r="P44" s="7">
        <v>13.375189594784148</v>
      </c>
      <c r="Q44" s="7">
        <v>9.5542811835769861</v>
      </c>
      <c r="R44" s="7">
        <v>7.6432227713896905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14.444796047364781</v>
      </c>
      <c r="D52" s="5">
        <v>13.800129999999999</v>
      </c>
      <c r="E52" s="5">
        <v>13.99757</v>
      </c>
      <c r="F52" s="5">
        <v>12.898429999999999</v>
      </c>
      <c r="G52" s="5">
        <v>14.400829999999999</v>
      </c>
      <c r="H52" s="5">
        <v>12.897999726520503</v>
      </c>
      <c r="I52" s="5">
        <v>11.801399999999999</v>
      </c>
      <c r="J52" s="5">
        <v>10.70025</v>
      </c>
      <c r="K52" s="5">
        <v>8.2900399999999994</v>
      </c>
      <c r="L52" s="5">
        <v>9.0898299999999992</v>
      </c>
      <c r="M52" s="5">
        <v>5.9709976979648145</v>
      </c>
      <c r="N52" s="5">
        <v>3.9157811599047765</v>
      </c>
      <c r="O52" s="5">
        <v>2.5078112188469581</v>
      </c>
      <c r="P52" s="5">
        <v>1.7197493079581145</v>
      </c>
      <c r="Q52" s="5">
        <v>1.1937045200736054</v>
      </c>
      <c r="R52" s="5">
        <v>0.90765153536894039</v>
      </c>
    </row>
    <row r="53" spans="1:18" ht="11.25" customHeight="1" x14ac:dyDescent="0.25">
      <c r="A53" s="48" t="s">
        <v>187</v>
      </c>
      <c r="B53" s="49" t="s">
        <v>186</v>
      </c>
      <c r="C53" s="4">
        <v>14.444796047364781</v>
      </c>
      <c r="D53" s="4">
        <v>13.800129999999999</v>
      </c>
      <c r="E53" s="4">
        <v>13.99757</v>
      </c>
      <c r="F53" s="4">
        <v>12.898429999999999</v>
      </c>
      <c r="G53" s="4">
        <v>14.400829999999999</v>
      </c>
      <c r="H53" s="4">
        <v>12.897999726520503</v>
      </c>
      <c r="I53" s="4">
        <v>11.801399999999999</v>
      </c>
      <c r="J53" s="4">
        <v>10.70025</v>
      </c>
      <c r="K53" s="4">
        <v>8.2900399999999994</v>
      </c>
      <c r="L53" s="4">
        <v>9.0898299999999992</v>
      </c>
      <c r="M53" s="4">
        <v>5.9709976979648145</v>
      </c>
      <c r="N53" s="4">
        <v>3.9157811599047765</v>
      </c>
      <c r="O53" s="4">
        <v>2.5078112188469581</v>
      </c>
      <c r="P53" s="4">
        <v>1.7197493079581145</v>
      </c>
      <c r="Q53" s="4">
        <v>1.1937045200736054</v>
      </c>
      <c r="R53" s="4">
        <v>0.90765153536894039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8.0969029094146787</v>
      </c>
      <c r="D60" s="5">
        <v>9.0999599999999994</v>
      </c>
      <c r="E60" s="5">
        <v>9.3987400000000001</v>
      </c>
      <c r="F60" s="5">
        <v>9.6995699999999996</v>
      </c>
      <c r="G60" s="5">
        <v>9.8013200000000005</v>
      </c>
      <c r="H60" s="5">
        <v>10.509183521492123</v>
      </c>
      <c r="I60" s="5">
        <v>10.900090000000001</v>
      </c>
      <c r="J60" s="5">
        <v>10.90089</v>
      </c>
      <c r="K60" s="5">
        <v>10.700519999999999</v>
      </c>
      <c r="L60" s="5">
        <v>11.801869999999999</v>
      </c>
      <c r="M60" s="5">
        <v>13.279850828689403</v>
      </c>
      <c r="N60" s="5">
        <v>13.279384430162803</v>
      </c>
      <c r="O60" s="5">
        <v>12.873419948029856</v>
      </c>
      <c r="P60" s="5">
        <v>12.038176357711029</v>
      </c>
      <c r="Q60" s="5">
        <v>12.897249891123954</v>
      </c>
      <c r="R60" s="5">
        <v>12.038256250301789</v>
      </c>
    </row>
    <row r="61" spans="1:18" ht="11.25" customHeight="1" x14ac:dyDescent="0.25">
      <c r="A61" s="46" t="s">
        <v>171</v>
      </c>
      <c r="B61" s="47" t="s">
        <v>170</v>
      </c>
      <c r="C61" s="5">
        <v>95.920951025237159</v>
      </c>
      <c r="D61" s="5">
        <v>110.20340999999999</v>
      </c>
      <c r="E61" s="5">
        <v>116.47303000000001</v>
      </c>
      <c r="F61" s="5">
        <v>120.30202</v>
      </c>
      <c r="G61" s="5">
        <v>120.61433000000001</v>
      </c>
      <c r="H61" s="5">
        <v>123.02946354841301</v>
      </c>
      <c r="I61" s="5">
        <v>129.10214999999999</v>
      </c>
      <c r="J61" s="5">
        <v>128.72404</v>
      </c>
      <c r="K61" s="5">
        <v>127.79321000000002</v>
      </c>
      <c r="L61" s="5">
        <v>150.82740000000001</v>
      </c>
      <c r="M61" s="5">
        <v>178.13172805649222</v>
      </c>
      <c r="N61" s="5">
        <v>151.78313435113472</v>
      </c>
      <c r="O61" s="5">
        <v>173.57589771683246</v>
      </c>
      <c r="P61" s="5">
        <v>188.35849848122763</v>
      </c>
      <c r="Q61" s="5">
        <v>176.69310034638761</v>
      </c>
      <c r="R61" s="5">
        <v>159.26901228399473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95.920951025237159</v>
      </c>
      <c r="D68" s="4">
        <v>110.20340999999999</v>
      </c>
      <c r="E68" s="4">
        <v>116.47303000000001</v>
      </c>
      <c r="F68" s="4">
        <v>120.30202</v>
      </c>
      <c r="G68" s="4">
        <v>120.61433000000001</v>
      </c>
      <c r="H68" s="4">
        <v>123.02946354841301</v>
      </c>
      <c r="I68" s="4">
        <v>129.10214999999999</v>
      </c>
      <c r="J68" s="4">
        <v>128.72404</v>
      </c>
      <c r="K68" s="4">
        <v>127.79321000000002</v>
      </c>
      <c r="L68" s="4">
        <v>150.82740000000001</v>
      </c>
      <c r="M68" s="4">
        <v>178.13172805649222</v>
      </c>
      <c r="N68" s="4">
        <v>151.78313435113472</v>
      </c>
      <c r="O68" s="4">
        <v>173.57589771683246</v>
      </c>
      <c r="P68" s="4">
        <v>188.35849848122763</v>
      </c>
      <c r="Q68" s="4">
        <v>176.69310034638761</v>
      </c>
      <c r="R68" s="4">
        <v>159.26901228399473</v>
      </c>
    </row>
    <row r="69" spans="1:18" ht="11.25" customHeight="1" x14ac:dyDescent="0.25">
      <c r="A69" s="50" t="s">
        <v>155</v>
      </c>
      <c r="B69" s="51" t="s">
        <v>154</v>
      </c>
      <c r="C69" s="7">
        <v>95.538797590633166</v>
      </c>
      <c r="D69" s="7">
        <v>109.90707999999999</v>
      </c>
      <c r="E69" s="7">
        <v>116.07639</v>
      </c>
      <c r="F69" s="7">
        <v>119.90201</v>
      </c>
      <c r="G69" s="7">
        <v>120.11387000000001</v>
      </c>
      <c r="H69" s="7">
        <v>122.52789155743534</v>
      </c>
      <c r="I69" s="7">
        <v>128.60214999999999</v>
      </c>
      <c r="J69" s="7">
        <v>128.22692000000001</v>
      </c>
      <c r="K69" s="7">
        <v>124.09395000000001</v>
      </c>
      <c r="L69" s="7">
        <v>137.32282000000001</v>
      </c>
      <c r="M69" s="7">
        <v>159.47770110755448</v>
      </c>
      <c r="N69" s="7">
        <v>134.94405101400017</v>
      </c>
      <c r="O69" s="7">
        <v>162.9844374086577</v>
      </c>
      <c r="P69" s="7">
        <v>183.17596150020194</v>
      </c>
      <c r="Q69" s="7">
        <v>171.46239458229931</v>
      </c>
      <c r="R69" s="7">
        <v>154.03712016064105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0.38215343460398998</v>
      </c>
      <c r="D71" s="7">
        <v>0.29632999999999998</v>
      </c>
      <c r="E71" s="7">
        <v>0.39663999999999999</v>
      </c>
      <c r="F71" s="7">
        <v>0.40000999999999998</v>
      </c>
      <c r="G71" s="7">
        <v>0.50046000000000002</v>
      </c>
      <c r="H71" s="7">
        <v>0.50157199097766303</v>
      </c>
      <c r="I71" s="7">
        <v>0.5</v>
      </c>
      <c r="J71" s="7">
        <v>0.49712000000000001</v>
      </c>
      <c r="K71" s="7">
        <v>0.49935000000000002</v>
      </c>
      <c r="L71" s="7">
        <v>0.49919999999999998</v>
      </c>
      <c r="M71" s="7">
        <v>0.45381081546789526</v>
      </c>
      <c r="N71" s="7">
        <v>0.57321217149231263</v>
      </c>
      <c r="O71" s="7">
        <v>0.90759794862484666</v>
      </c>
      <c r="P71" s="7">
        <v>0.59712793167871048</v>
      </c>
      <c r="Q71" s="7">
        <v>0.62097948703073202</v>
      </c>
      <c r="R71" s="7">
        <v>0.50156613972784769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3.1999100000000098</v>
      </c>
      <c r="L73" s="7">
        <v>13.005380000000004</v>
      </c>
      <c r="M73" s="7">
        <v>18.20021613346983</v>
      </c>
      <c r="N73" s="7">
        <v>16.265871165642231</v>
      </c>
      <c r="O73" s="7">
        <v>9.6838623595499094</v>
      </c>
      <c r="P73" s="7">
        <v>4.5854090493470068</v>
      </c>
      <c r="Q73" s="7">
        <v>4.6097262770575895</v>
      </c>
      <c r="R73" s="7">
        <v>4.7303259836258178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3.1999100000000098</v>
      </c>
      <c r="L74" s="6">
        <v>3.2959900000000033</v>
      </c>
      <c r="M74" s="6">
        <v>3.6543677146213867</v>
      </c>
      <c r="N74" s="6">
        <v>4.562469618146622</v>
      </c>
      <c r="O74" s="6">
        <v>5.2546025572185187</v>
      </c>
      <c r="P74" s="6">
        <v>4.5854090493470068</v>
      </c>
      <c r="Q74" s="6">
        <v>4.6097262770575895</v>
      </c>
      <c r="R74" s="6">
        <v>4.7303259836258178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9.7093900000000009</v>
      </c>
      <c r="M77" s="6">
        <v>14.545848418848443</v>
      </c>
      <c r="N77" s="6">
        <v>11.703401547495607</v>
      </c>
      <c r="O77" s="6">
        <v>4.4292598023313916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130.79126264422712</v>
      </c>
      <c r="D79" s="5">
        <v>135.50372999999999</v>
      </c>
      <c r="E79" s="5">
        <v>145.68376000000001</v>
      </c>
      <c r="F79" s="5">
        <v>116.29949000000001</v>
      </c>
      <c r="G79" s="5">
        <v>122.0171</v>
      </c>
      <c r="H79" s="5">
        <v>107.81462943338092</v>
      </c>
      <c r="I79" s="5">
        <v>135.30092999999999</v>
      </c>
      <c r="J79" s="5">
        <v>149.01976999999999</v>
      </c>
      <c r="K79" s="5">
        <v>144.29864000000001</v>
      </c>
      <c r="L79" s="5">
        <v>138.01817</v>
      </c>
      <c r="M79" s="5">
        <v>141.87509787277915</v>
      </c>
      <c r="N79" s="5">
        <v>124.50519523450339</v>
      </c>
      <c r="O79" s="5">
        <v>135.68457419072786</v>
      </c>
      <c r="P79" s="5">
        <v>129.07581826060152</v>
      </c>
      <c r="Q79" s="5">
        <v>131.12263447851092</v>
      </c>
      <c r="R79" s="5">
        <v>130.70064998946933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4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485</v>
      </c>
      <c r="B1" s="42" t="s">
        <v>484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4274.6812213450185</v>
      </c>
      <c r="D2" s="45">
        <v>4334.2389720025531</v>
      </c>
      <c r="E2" s="45">
        <v>4393.1491564838052</v>
      </c>
      <c r="F2" s="45">
        <v>4475.9203476072562</v>
      </c>
      <c r="G2" s="45">
        <v>4639.9760804615544</v>
      </c>
      <c r="H2" s="45">
        <v>4645.4279141088537</v>
      </c>
      <c r="I2" s="45">
        <v>4750.764882479496</v>
      </c>
      <c r="J2" s="45">
        <v>4935.6723790733304</v>
      </c>
      <c r="K2" s="45">
        <v>4842.4995534754089</v>
      </c>
      <c r="L2" s="45">
        <v>4644.1525728890556</v>
      </c>
      <c r="M2" s="45">
        <v>4842.6755585046621</v>
      </c>
      <c r="N2" s="45">
        <v>4936.5346268603944</v>
      </c>
      <c r="O2" s="45">
        <v>4813.1177001073602</v>
      </c>
      <c r="P2" s="45">
        <v>4865.2564083814723</v>
      </c>
      <c r="Q2" s="45">
        <v>4758.0243350492465</v>
      </c>
      <c r="R2" s="45">
        <v>4791.4424878430109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4212.9252786410516</v>
      </c>
      <c r="D21" s="5">
        <v>4264.079380000001</v>
      </c>
      <c r="E21" s="5">
        <v>4319.8978400000005</v>
      </c>
      <c r="F21" s="5">
        <v>4391.4736600000006</v>
      </c>
      <c r="G21" s="5">
        <v>4557.9300199999998</v>
      </c>
      <c r="H21" s="5">
        <v>4569.02540904332</v>
      </c>
      <c r="I21" s="5">
        <v>4671.4193399999995</v>
      </c>
      <c r="J21" s="5">
        <v>4856.43433</v>
      </c>
      <c r="K21" s="5">
        <v>4694.4521799999993</v>
      </c>
      <c r="L21" s="5">
        <v>4435.7878799999989</v>
      </c>
      <c r="M21" s="5">
        <v>4624.1460453048521</v>
      </c>
      <c r="N21" s="5">
        <v>4665.2451094523894</v>
      </c>
      <c r="O21" s="5">
        <v>4541.2197506524353</v>
      </c>
      <c r="P21" s="5">
        <v>4569.5480331051458</v>
      </c>
      <c r="Q21" s="5">
        <v>4188.2550622342123</v>
      </c>
      <c r="R21" s="5">
        <v>4226.8858279121196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4212.9252786410516</v>
      </c>
      <c r="D30" s="4">
        <v>4264.079380000001</v>
      </c>
      <c r="E30" s="4">
        <v>4319.8978400000005</v>
      </c>
      <c r="F30" s="4">
        <v>4391.4736600000006</v>
      </c>
      <c r="G30" s="4">
        <v>4557.9300199999998</v>
      </c>
      <c r="H30" s="4">
        <v>4569.02540904332</v>
      </c>
      <c r="I30" s="4">
        <v>4671.4193399999995</v>
      </c>
      <c r="J30" s="4">
        <v>4856.43433</v>
      </c>
      <c r="K30" s="4">
        <v>4694.4521799999993</v>
      </c>
      <c r="L30" s="4">
        <v>4435.7878799999989</v>
      </c>
      <c r="M30" s="4">
        <v>4624.1460453048521</v>
      </c>
      <c r="N30" s="4">
        <v>4665.2451094523894</v>
      </c>
      <c r="O30" s="4">
        <v>4541.2197506524353</v>
      </c>
      <c r="P30" s="4">
        <v>4569.5480331051458</v>
      </c>
      <c r="Q30" s="4">
        <v>4188.2550622342123</v>
      </c>
      <c r="R30" s="4">
        <v>4226.8858279121196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1750.1015772732733</v>
      </c>
      <c r="D35" s="7">
        <v>1773.69678</v>
      </c>
      <c r="E35" s="7">
        <v>1804.4986100000001</v>
      </c>
      <c r="F35" s="7">
        <v>1808.5775100000001</v>
      </c>
      <c r="G35" s="7">
        <v>1840.70316</v>
      </c>
      <c r="H35" s="7">
        <v>1835.3061095093231</v>
      </c>
      <c r="I35" s="7">
        <v>1821.25856</v>
      </c>
      <c r="J35" s="7">
        <v>1817.51252</v>
      </c>
      <c r="K35" s="7">
        <v>1624.7182599999999</v>
      </c>
      <c r="L35" s="7">
        <v>1566.25134</v>
      </c>
      <c r="M35" s="7">
        <v>1532.3574019276632</v>
      </c>
      <c r="N35" s="7">
        <v>1441.9832774288866</v>
      </c>
      <c r="O35" s="7">
        <v>1386.5149888046392</v>
      </c>
      <c r="P35" s="7">
        <v>1418.3562951556316</v>
      </c>
      <c r="Q35" s="7">
        <v>1364.9588686223524</v>
      </c>
      <c r="R35" s="7">
        <v>1360.8416958986872</v>
      </c>
    </row>
    <row r="36" spans="1:18" ht="11.25" customHeight="1" x14ac:dyDescent="0.25">
      <c r="A36" s="56" t="s">
        <v>221</v>
      </c>
      <c r="B36" s="53" t="s">
        <v>220</v>
      </c>
      <c r="C36" s="6">
        <v>1748.0236026294647</v>
      </c>
      <c r="D36" s="6">
        <v>1771.5967599999999</v>
      </c>
      <c r="E36" s="6">
        <v>1802.3986600000001</v>
      </c>
      <c r="F36" s="6">
        <v>1807.5775100000001</v>
      </c>
      <c r="G36" s="6">
        <v>1839.70316</v>
      </c>
      <c r="H36" s="6">
        <v>1835.3061095093231</v>
      </c>
      <c r="I36" s="6">
        <v>1820.25873</v>
      </c>
      <c r="J36" s="6">
        <v>1816.5052599999999</v>
      </c>
      <c r="K36" s="6">
        <v>1623.6939299999999</v>
      </c>
      <c r="L36" s="6">
        <v>1565.20135</v>
      </c>
      <c r="M36" s="6">
        <v>1531.3124394356037</v>
      </c>
      <c r="N36" s="6">
        <v>1440.934749708975</v>
      </c>
      <c r="O36" s="6">
        <v>1385.4640782795527</v>
      </c>
      <c r="P36" s="6">
        <v>1417.3053689886392</v>
      </c>
      <c r="Q36" s="6">
        <v>1363.9079441546296</v>
      </c>
      <c r="R36" s="6">
        <v>1359.7907802871612</v>
      </c>
    </row>
    <row r="37" spans="1:18" ht="11.25" customHeight="1" x14ac:dyDescent="0.25">
      <c r="A37" s="52" t="s">
        <v>219</v>
      </c>
      <c r="B37" s="53" t="s">
        <v>218</v>
      </c>
      <c r="C37" s="6">
        <v>2.0779746438086955</v>
      </c>
      <c r="D37" s="6">
        <v>2.1000200000000002</v>
      </c>
      <c r="E37" s="6">
        <v>2.0999500000000002</v>
      </c>
      <c r="F37" s="6">
        <v>1</v>
      </c>
      <c r="G37" s="6">
        <v>1</v>
      </c>
      <c r="H37" s="6">
        <v>0</v>
      </c>
      <c r="I37" s="6">
        <v>0.99983</v>
      </c>
      <c r="J37" s="6">
        <v>1.00726</v>
      </c>
      <c r="K37" s="6">
        <v>1.02433</v>
      </c>
      <c r="L37" s="6">
        <v>1.04999</v>
      </c>
      <c r="M37" s="6">
        <v>1.0449624920594924</v>
      </c>
      <c r="N37" s="6">
        <v>1.0485277199116378</v>
      </c>
      <c r="O37" s="6">
        <v>1.0509105250864055</v>
      </c>
      <c r="P37" s="6">
        <v>1.0509261669924808</v>
      </c>
      <c r="Q37" s="6">
        <v>1.0509244677227705</v>
      </c>
      <c r="R37" s="6">
        <v>1.0509156115261535</v>
      </c>
    </row>
    <row r="38" spans="1:18" ht="11.25" customHeight="1" x14ac:dyDescent="0.25">
      <c r="A38" s="50" t="s">
        <v>217</v>
      </c>
      <c r="B38" s="51" t="s">
        <v>216</v>
      </c>
      <c r="C38" s="7">
        <v>468.49819529723266</v>
      </c>
      <c r="D38" s="7">
        <v>475.69465000000002</v>
      </c>
      <c r="E38" s="7">
        <v>456.17698999999999</v>
      </c>
      <c r="F38" s="7">
        <v>468.49606999999997</v>
      </c>
      <c r="G38" s="7">
        <v>526.39868999999999</v>
      </c>
      <c r="H38" s="7">
        <v>526.41346613942551</v>
      </c>
      <c r="I38" s="7">
        <v>565.76098000000002</v>
      </c>
      <c r="J38" s="7">
        <v>630.89576</v>
      </c>
      <c r="K38" s="7">
        <v>672.29431</v>
      </c>
      <c r="L38" s="7">
        <v>592.60015999999996</v>
      </c>
      <c r="M38" s="7">
        <v>618.44395549136743</v>
      </c>
      <c r="N38" s="7">
        <v>726.02070646247762</v>
      </c>
      <c r="O38" s="7">
        <v>688.80025669566351</v>
      </c>
      <c r="P38" s="7">
        <v>697.04458128390809</v>
      </c>
      <c r="Q38" s="7">
        <v>686.70690677254345</v>
      </c>
      <c r="R38" s="7">
        <v>700.16822266410418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468.49819529723266</v>
      </c>
      <c r="D40" s="6">
        <v>475.69465000000002</v>
      </c>
      <c r="E40" s="6">
        <v>456.17698999999999</v>
      </c>
      <c r="F40" s="6">
        <v>468.49606999999997</v>
      </c>
      <c r="G40" s="6">
        <v>526.39868999999999</v>
      </c>
      <c r="H40" s="6">
        <v>526.41346613942551</v>
      </c>
      <c r="I40" s="6">
        <v>565.76098000000002</v>
      </c>
      <c r="J40" s="6">
        <v>630.89576</v>
      </c>
      <c r="K40" s="6">
        <v>672.29431</v>
      </c>
      <c r="L40" s="6">
        <v>592.60015999999996</v>
      </c>
      <c r="M40" s="6">
        <v>618.44395549136743</v>
      </c>
      <c r="N40" s="6">
        <v>726.02070646247762</v>
      </c>
      <c r="O40" s="6">
        <v>688.80025669566351</v>
      </c>
      <c r="P40" s="6">
        <v>697.04458128390809</v>
      </c>
      <c r="Q40" s="6">
        <v>686.70690677254345</v>
      </c>
      <c r="R40" s="6">
        <v>700.16822266410418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1942.7343255592673</v>
      </c>
      <c r="D43" s="7">
        <v>1975.4882700000001</v>
      </c>
      <c r="E43" s="7">
        <v>2014.32557</v>
      </c>
      <c r="F43" s="7">
        <v>2064.6982200000002</v>
      </c>
      <c r="G43" s="7">
        <v>2148.8308200000001</v>
      </c>
      <c r="H43" s="7">
        <v>2167.1796157388708</v>
      </c>
      <c r="I43" s="7">
        <v>2241.4001499999995</v>
      </c>
      <c r="J43" s="7">
        <v>2362.1255299999998</v>
      </c>
      <c r="K43" s="7">
        <v>2360.1420499999999</v>
      </c>
      <c r="L43" s="7">
        <v>2237.7261199999994</v>
      </c>
      <c r="M43" s="7">
        <v>2433.2178157853546</v>
      </c>
      <c r="N43" s="7">
        <v>2454.2476509379017</v>
      </c>
      <c r="O43" s="7">
        <v>2427.6878702235663</v>
      </c>
      <c r="P43" s="7">
        <v>2425.4864788172345</v>
      </c>
      <c r="Q43" s="7">
        <v>2121.3031448606812</v>
      </c>
      <c r="R43" s="7">
        <v>2155.3667783561491</v>
      </c>
    </row>
    <row r="44" spans="1:18" ht="11.25" customHeight="1" x14ac:dyDescent="0.25">
      <c r="A44" s="50" t="s">
        <v>205</v>
      </c>
      <c r="B44" s="51" t="s">
        <v>204</v>
      </c>
      <c r="C44" s="7">
        <v>51.591180511277805</v>
      </c>
      <c r="D44" s="7">
        <v>39.199680000000001</v>
      </c>
      <c r="E44" s="7">
        <v>44.89667</v>
      </c>
      <c r="F44" s="7">
        <v>49.701860000000003</v>
      </c>
      <c r="G44" s="7">
        <v>41.997349999999997</v>
      </c>
      <c r="H44" s="7">
        <v>40.126217655701623</v>
      </c>
      <c r="I44" s="7">
        <v>42.999650000000003</v>
      </c>
      <c r="J44" s="7">
        <v>45.90052</v>
      </c>
      <c r="K44" s="7">
        <v>37.297559999999997</v>
      </c>
      <c r="L44" s="7">
        <v>39.210259999999998</v>
      </c>
      <c r="M44" s="7">
        <v>40.126872100467651</v>
      </c>
      <c r="N44" s="7">
        <v>42.993474623123994</v>
      </c>
      <c r="O44" s="7">
        <v>38.216634928566769</v>
      </c>
      <c r="P44" s="7">
        <v>28.660677848370966</v>
      </c>
      <c r="Q44" s="7">
        <v>15.286141978635687</v>
      </c>
      <c r="R44" s="7">
        <v>10.509130993179502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15.429440941174729</v>
      </c>
      <c r="D52" s="5">
        <v>21.499949999999998</v>
      </c>
      <c r="E52" s="5">
        <v>21.498460000000001</v>
      </c>
      <c r="F52" s="5">
        <v>26.59676</v>
      </c>
      <c r="G52" s="5">
        <v>23.198789999999999</v>
      </c>
      <c r="H52" s="5">
        <v>20.636772896355662</v>
      </c>
      <c r="I52" s="5">
        <v>20.602260000000001</v>
      </c>
      <c r="J52" s="5">
        <v>15.498480000000001</v>
      </c>
      <c r="K52" s="5">
        <v>13.701919999999999</v>
      </c>
      <c r="L52" s="5">
        <v>14.60061</v>
      </c>
      <c r="M52" s="5">
        <v>14.616853600195904</v>
      </c>
      <c r="N52" s="5">
        <v>11.178394565929398</v>
      </c>
      <c r="O52" s="5">
        <v>13.112682270339942</v>
      </c>
      <c r="P52" s="5">
        <v>9.291130578216066</v>
      </c>
      <c r="Q52" s="5">
        <v>9.6493031832574818</v>
      </c>
      <c r="R52" s="5">
        <v>6.73548098366481</v>
      </c>
    </row>
    <row r="53" spans="1:18" ht="11.25" customHeight="1" x14ac:dyDescent="0.25">
      <c r="A53" s="48" t="s">
        <v>187</v>
      </c>
      <c r="B53" s="49" t="s">
        <v>186</v>
      </c>
      <c r="C53" s="4">
        <v>15.429440941174729</v>
      </c>
      <c r="D53" s="4">
        <v>21.499949999999998</v>
      </c>
      <c r="E53" s="4">
        <v>21.498460000000001</v>
      </c>
      <c r="F53" s="4">
        <v>26.59676</v>
      </c>
      <c r="G53" s="4">
        <v>23.198789999999999</v>
      </c>
      <c r="H53" s="4">
        <v>20.636772896355662</v>
      </c>
      <c r="I53" s="4">
        <v>20.602260000000001</v>
      </c>
      <c r="J53" s="4">
        <v>15.498480000000001</v>
      </c>
      <c r="K53" s="4">
        <v>13.701919999999999</v>
      </c>
      <c r="L53" s="4">
        <v>14.60061</v>
      </c>
      <c r="M53" s="4">
        <v>14.616853600195904</v>
      </c>
      <c r="N53" s="4">
        <v>11.178394565929398</v>
      </c>
      <c r="O53" s="4">
        <v>13.112682270339942</v>
      </c>
      <c r="P53" s="4">
        <v>9.291130578216066</v>
      </c>
      <c r="Q53" s="4">
        <v>9.6493031832574818</v>
      </c>
      <c r="R53" s="4">
        <v>6.73548098366481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0.7</v>
      </c>
      <c r="F61" s="5">
        <v>3.9000999999999997</v>
      </c>
      <c r="G61" s="5">
        <v>4.5999800000000004</v>
      </c>
      <c r="H61" s="5">
        <v>0</v>
      </c>
      <c r="I61" s="5">
        <v>0.69996000000000003</v>
      </c>
      <c r="J61" s="5">
        <v>1.40004</v>
      </c>
      <c r="K61" s="5">
        <v>71.198700000000002</v>
      </c>
      <c r="L61" s="5">
        <v>132.11433000000002</v>
      </c>
      <c r="M61" s="5">
        <v>140.22640008956137</v>
      </c>
      <c r="N61" s="5">
        <v>197.26997476270986</v>
      </c>
      <c r="O61" s="5">
        <v>195.29173026199194</v>
      </c>
      <c r="P61" s="5">
        <v>223.21960405447209</v>
      </c>
      <c r="Q61" s="5">
        <v>497.80322723132338</v>
      </c>
      <c r="R61" s="5">
        <v>497.09973725752445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0.7</v>
      </c>
      <c r="F68" s="4">
        <v>3.9000999999999997</v>
      </c>
      <c r="G68" s="4">
        <v>4.5999800000000004</v>
      </c>
      <c r="H68" s="4">
        <v>0</v>
      </c>
      <c r="I68" s="4">
        <v>0.69996000000000003</v>
      </c>
      <c r="J68" s="4">
        <v>1.40004</v>
      </c>
      <c r="K68" s="4">
        <v>71.198700000000002</v>
      </c>
      <c r="L68" s="4">
        <v>132.11433000000002</v>
      </c>
      <c r="M68" s="4">
        <v>140.22640008956137</v>
      </c>
      <c r="N68" s="4">
        <v>197.26997476270986</v>
      </c>
      <c r="O68" s="4">
        <v>195.29173026199194</v>
      </c>
      <c r="P68" s="4">
        <v>223.21960405447209</v>
      </c>
      <c r="Q68" s="4">
        <v>497.80322723132338</v>
      </c>
      <c r="R68" s="4">
        <v>497.09973725752445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4.7768855104616564E-2</v>
      </c>
      <c r="N71" s="7">
        <v>7.1645317391107938E-2</v>
      </c>
      <c r="O71" s="7">
        <v>7.1654441792750032E-2</v>
      </c>
      <c r="P71" s="7">
        <v>9.5548066863708009E-2</v>
      </c>
      <c r="Q71" s="7">
        <v>0.16719214108278574</v>
      </c>
      <c r="R71" s="7">
        <v>0.16719176477993797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0.7</v>
      </c>
      <c r="F73" s="7">
        <v>3.9000999999999997</v>
      </c>
      <c r="G73" s="7">
        <v>4.5999800000000004</v>
      </c>
      <c r="H73" s="7">
        <v>0</v>
      </c>
      <c r="I73" s="7">
        <v>0.69996000000000003</v>
      </c>
      <c r="J73" s="7">
        <v>1.40004</v>
      </c>
      <c r="K73" s="7">
        <v>71.198700000000002</v>
      </c>
      <c r="L73" s="7">
        <v>132.11433000000002</v>
      </c>
      <c r="M73" s="7">
        <v>140.17863123445676</v>
      </c>
      <c r="N73" s="7">
        <v>197.19832944531876</v>
      </c>
      <c r="O73" s="7">
        <v>195.22007582019918</v>
      </c>
      <c r="P73" s="7">
        <v>223.12405598760839</v>
      </c>
      <c r="Q73" s="7">
        <v>497.63603509024057</v>
      </c>
      <c r="R73" s="7">
        <v>496.93254549274451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0.7</v>
      </c>
      <c r="F74" s="6">
        <v>3.9000999999999997</v>
      </c>
      <c r="G74" s="6">
        <v>4.5999800000000004</v>
      </c>
      <c r="H74" s="6">
        <v>0</v>
      </c>
      <c r="I74" s="6">
        <v>0.69996000000000003</v>
      </c>
      <c r="J74" s="6">
        <v>1.40004</v>
      </c>
      <c r="K74" s="6">
        <v>61.098739999999999</v>
      </c>
      <c r="L74" s="6">
        <v>73.405919999999995</v>
      </c>
      <c r="M74" s="6">
        <v>77.624890907715553</v>
      </c>
      <c r="N74" s="6">
        <v>88.014144087055243</v>
      </c>
      <c r="O74" s="6">
        <v>91.406653544796612</v>
      </c>
      <c r="P74" s="6">
        <v>66.256371860931964</v>
      </c>
      <c r="Q74" s="6">
        <v>69.957970287573488</v>
      </c>
      <c r="R74" s="6">
        <v>64.913379778360238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10.099959999999999</v>
      </c>
      <c r="L75" s="6">
        <v>58.708410000000001</v>
      </c>
      <c r="M75" s="6">
        <v>62.553740326741199</v>
      </c>
      <c r="N75" s="6">
        <v>109.18418535826352</v>
      </c>
      <c r="O75" s="6">
        <v>103.81342227540259</v>
      </c>
      <c r="P75" s="6">
        <v>156.86768412667641</v>
      </c>
      <c r="Q75" s="6">
        <v>427.67806480266711</v>
      </c>
      <c r="R75" s="6">
        <v>432.01916571438426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46.326501762791814</v>
      </c>
      <c r="D79" s="5">
        <v>48.659642002552815</v>
      </c>
      <c r="E79" s="5">
        <v>51.05285648380525</v>
      </c>
      <c r="F79" s="5">
        <v>53.949827607256005</v>
      </c>
      <c r="G79" s="5">
        <v>54.247290461554137</v>
      </c>
      <c r="H79" s="5">
        <v>55.765732169178037</v>
      </c>
      <c r="I79" s="5">
        <v>58.043322479497235</v>
      </c>
      <c r="J79" s="5">
        <v>62.339529073330574</v>
      </c>
      <c r="K79" s="5">
        <v>63.146753475409433</v>
      </c>
      <c r="L79" s="5">
        <v>61.649752889056074</v>
      </c>
      <c r="M79" s="5">
        <v>63.686259510051585</v>
      </c>
      <c r="N79" s="5">
        <v>62.841148079366278</v>
      </c>
      <c r="O79" s="5">
        <v>63.493536922593123</v>
      </c>
      <c r="P79" s="5">
        <v>63.19764064363806</v>
      </c>
      <c r="Q79" s="5">
        <v>62.316742400452753</v>
      </c>
      <c r="R79" s="5">
        <v>60.721441689702296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5">
    <pageSetUpPr fitToPage="1"/>
  </sheetPr>
  <dimension ref="A1:R82"/>
  <sheetViews>
    <sheetView showGridLines="0" workbookViewId="0">
      <pane xSplit="2" ySplit="1" topLeftCell="C33" activePane="bottomRight" state="frozen"/>
      <selection activeCell="C2" sqref="C2"/>
      <selection pane="topRight" activeCell="C2" sqref="C2"/>
      <selection pane="bottomLeft" activeCell="C2" sqref="C2"/>
      <selection pane="bottomRight" activeCell="C79" sqref="C79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539</v>
      </c>
      <c r="B1" s="42" t="s">
        <v>486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3535.6649804483923</v>
      </c>
      <c r="D2" s="45">
        <v>3596.0595820025528</v>
      </c>
      <c r="E2" s="45">
        <v>3669.381756483805</v>
      </c>
      <c r="F2" s="45">
        <v>3728.1223676072559</v>
      </c>
      <c r="G2" s="45">
        <v>3842.1252104615542</v>
      </c>
      <c r="H2" s="45">
        <v>3849.5013636535368</v>
      </c>
      <c r="I2" s="45">
        <v>3900.0360924794963</v>
      </c>
      <c r="J2" s="45">
        <v>4023.8347890733298</v>
      </c>
      <c r="K2" s="45">
        <v>3917.9543334754089</v>
      </c>
      <c r="L2" s="45">
        <v>3802.1680428890554</v>
      </c>
      <c r="M2" s="45">
        <v>3952.2626052190913</v>
      </c>
      <c r="N2" s="45">
        <v>3948.7642158220929</v>
      </c>
      <c r="O2" s="45">
        <v>3870.925953452253</v>
      </c>
      <c r="P2" s="45">
        <v>3917.9274442159426</v>
      </c>
      <c r="Q2" s="45">
        <v>3842.908730951297</v>
      </c>
      <c r="R2" s="45">
        <v>3868.0692626319542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3533.8832388284882</v>
      </c>
      <c r="D21" s="5">
        <v>3594.2911400000003</v>
      </c>
      <c r="E21" s="5">
        <v>3666.0281300000001</v>
      </c>
      <c r="F21" s="5">
        <v>3721.5725200000002</v>
      </c>
      <c r="G21" s="5">
        <v>3834.8786100000002</v>
      </c>
      <c r="H21" s="5">
        <v>3846.878498020631</v>
      </c>
      <c r="I21" s="5">
        <v>3895.8939899999996</v>
      </c>
      <c r="J21" s="5">
        <v>4018.9715799999994</v>
      </c>
      <c r="K21" s="5">
        <v>3843.7094799999995</v>
      </c>
      <c r="L21" s="5">
        <v>3666.8362799999995</v>
      </c>
      <c r="M21" s="5">
        <v>3809.0165967799157</v>
      </c>
      <c r="N21" s="5">
        <v>3749.9408117113917</v>
      </c>
      <c r="O21" s="5">
        <v>3671.9956776108534</v>
      </c>
      <c r="P21" s="5">
        <v>3692.4154588786578</v>
      </c>
      <c r="Q21" s="5">
        <v>3343.0972251322096</v>
      </c>
      <c r="R21" s="5">
        <v>3368.932377167539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3533.8832388284882</v>
      </c>
      <c r="D30" s="4">
        <v>3594.2911400000003</v>
      </c>
      <c r="E30" s="4">
        <v>3666.0281300000001</v>
      </c>
      <c r="F30" s="4">
        <v>3721.5725200000002</v>
      </c>
      <c r="G30" s="4">
        <v>3834.8786100000002</v>
      </c>
      <c r="H30" s="4">
        <v>3846.878498020631</v>
      </c>
      <c r="I30" s="4">
        <v>3895.8939899999996</v>
      </c>
      <c r="J30" s="4">
        <v>4018.9715799999994</v>
      </c>
      <c r="K30" s="4">
        <v>3843.7094799999995</v>
      </c>
      <c r="L30" s="4">
        <v>3666.8362799999995</v>
      </c>
      <c r="M30" s="4">
        <v>3809.0165967799157</v>
      </c>
      <c r="N30" s="4">
        <v>3749.9408117113917</v>
      </c>
      <c r="O30" s="4">
        <v>3671.9956776108534</v>
      </c>
      <c r="P30" s="4">
        <v>3692.4154588786578</v>
      </c>
      <c r="Q30" s="4">
        <v>3343.0972251322096</v>
      </c>
      <c r="R30" s="4">
        <v>3368.932377167539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1701.8067623719289</v>
      </c>
      <c r="D35" s="7">
        <v>1725.3968399999999</v>
      </c>
      <c r="E35" s="7">
        <v>1756.1987000000001</v>
      </c>
      <c r="F35" s="7">
        <v>1761.37688</v>
      </c>
      <c r="G35" s="7">
        <v>1793.4044200000001</v>
      </c>
      <c r="H35" s="7">
        <v>1789.0896713851375</v>
      </c>
      <c r="I35" s="7">
        <v>1772.98892</v>
      </c>
      <c r="J35" s="7">
        <v>1768.20778</v>
      </c>
      <c r="K35" s="7">
        <v>1585.7204499999998</v>
      </c>
      <c r="L35" s="7">
        <v>1528.2272700000001</v>
      </c>
      <c r="M35" s="7">
        <v>1492.2850264922415</v>
      </c>
      <c r="N35" s="7">
        <v>1411.1506387028737</v>
      </c>
      <c r="O35" s="7">
        <v>1355.6803750297995</v>
      </c>
      <c r="P35" s="7">
        <v>1383.4132840780414</v>
      </c>
      <c r="Q35" s="7">
        <v>1331.0424931314924</v>
      </c>
      <c r="R35" s="7">
        <v>1324.8774415493624</v>
      </c>
    </row>
    <row r="36" spans="1:18" ht="11.25" customHeight="1" x14ac:dyDescent="0.25">
      <c r="A36" s="56" t="s">
        <v>221</v>
      </c>
      <c r="B36" s="53" t="s">
        <v>220</v>
      </c>
      <c r="C36" s="6">
        <v>1701.8067623719289</v>
      </c>
      <c r="D36" s="6">
        <v>1725.3968399999999</v>
      </c>
      <c r="E36" s="6">
        <v>1756.1987000000001</v>
      </c>
      <c r="F36" s="6">
        <v>1761.37688</v>
      </c>
      <c r="G36" s="6">
        <v>1793.4044200000001</v>
      </c>
      <c r="H36" s="6">
        <v>1789.0896713851375</v>
      </c>
      <c r="I36" s="6">
        <v>1772.98892</v>
      </c>
      <c r="J36" s="6">
        <v>1768.20778</v>
      </c>
      <c r="K36" s="6">
        <v>1585.7204499999998</v>
      </c>
      <c r="L36" s="6">
        <v>1528.2272700000001</v>
      </c>
      <c r="M36" s="6">
        <v>1492.2850264922415</v>
      </c>
      <c r="N36" s="6">
        <v>1411.1506387028737</v>
      </c>
      <c r="O36" s="6">
        <v>1355.6803750297995</v>
      </c>
      <c r="P36" s="6">
        <v>1383.4132840780414</v>
      </c>
      <c r="Q36" s="6">
        <v>1331.0424931314924</v>
      </c>
      <c r="R36" s="6">
        <v>1324.8774415493624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1832.0764764565592</v>
      </c>
      <c r="D43" s="7">
        <v>1868.8943000000002</v>
      </c>
      <c r="E43" s="7">
        <v>1909.82943</v>
      </c>
      <c r="F43" s="7">
        <v>1960.1956400000001</v>
      </c>
      <c r="G43" s="7">
        <v>2041.4741900000001</v>
      </c>
      <c r="H43" s="7">
        <v>2057.7888266354935</v>
      </c>
      <c r="I43" s="7">
        <v>2122.9050699999998</v>
      </c>
      <c r="J43" s="7">
        <v>2250.7637999999997</v>
      </c>
      <c r="K43" s="7">
        <v>2257.9890299999997</v>
      </c>
      <c r="L43" s="7">
        <v>2138.6090099999997</v>
      </c>
      <c r="M43" s="7">
        <v>2316.7315702876745</v>
      </c>
      <c r="N43" s="7">
        <v>2338.7901730085182</v>
      </c>
      <c r="O43" s="7">
        <v>2316.3153025810539</v>
      </c>
      <c r="P43" s="7">
        <v>2309.0021748006161</v>
      </c>
      <c r="Q43" s="7">
        <v>2012.0547320007172</v>
      </c>
      <c r="R43" s="7">
        <v>2044.0549356181768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1.7196900120194698</v>
      </c>
      <c r="D52" s="5">
        <v>1.7079399999999971</v>
      </c>
      <c r="E52" s="5">
        <v>2.5997500000000002</v>
      </c>
      <c r="F52" s="5">
        <v>2.5996799999999993</v>
      </c>
      <c r="G52" s="5">
        <v>2.5998599999999996</v>
      </c>
      <c r="H52" s="5">
        <v>2.5795966120444618</v>
      </c>
      <c r="I52" s="5">
        <v>3.4003700000000023</v>
      </c>
      <c r="J52" s="5">
        <v>3.4218100000000007</v>
      </c>
      <c r="K52" s="5">
        <v>4.3005999999999993</v>
      </c>
      <c r="L52" s="5">
        <v>5.1648399999999999</v>
      </c>
      <c r="M52" s="5">
        <v>5.1588895059514943</v>
      </c>
      <c r="N52" s="5">
        <v>3.4395060202859673</v>
      </c>
      <c r="O52" s="5">
        <v>5.4934931425749136</v>
      </c>
      <c r="P52" s="5">
        <v>3.4393902397509333</v>
      </c>
      <c r="Q52" s="5">
        <v>3.6543012026050405</v>
      </c>
      <c r="R52" s="5">
        <v>3.5349229094331642</v>
      </c>
    </row>
    <row r="53" spans="1:18" ht="11.25" customHeight="1" x14ac:dyDescent="0.25">
      <c r="A53" s="48" t="s">
        <v>187</v>
      </c>
      <c r="B53" s="49" t="s">
        <v>186</v>
      </c>
      <c r="C53" s="4">
        <v>1.7196900120194698</v>
      </c>
      <c r="D53" s="4">
        <v>1.7079399999999971</v>
      </c>
      <c r="E53" s="4">
        <v>2.5997500000000002</v>
      </c>
      <c r="F53" s="4">
        <v>2.5996799999999993</v>
      </c>
      <c r="G53" s="4">
        <v>2.5998599999999996</v>
      </c>
      <c r="H53" s="4">
        <v>2.5795966120444618</v>
      </c>
      <c r="I53" s="4">
        <v>3.4003700000000023</v>
      </c>
      <c r="J53" s="4">
        <v>3.4218100000000007</v>
      </c>
      <c r="K53" s="4">
        <v>4.3005999999999993</v>
      </c>
      <c r="L53" s="4">
        <v>5.1648399999999999</v>
      </c>
      <c r="M53" s="4">
        <v>5.1588895059514943</v>
      </c>
      <c r="N53" s="4">
        <v>3.4395060202859673</v>
      </c>
      <c r="O53" s="4">
        <v>5.4934931425749136</v>
      </c>
      <c r="P53" s="4">
        <v>3.4393902397509333</v>
      </c>
      <c r="Q53" s="4">
        <v>3.6543012026050405</v>
      </c>
      <c r="R53" s="4">
        <v>3.5349229094331642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0.7</v>
      </c>
      <c r="F61" s="5">
        <v>3.9000999999999997</v>
      </c>
      <c r="G61" s="5">
        <v>4.5999800000000004</v>
      </c>
      <c r="H61" s="5">
        <v>0</v>
      </c>
      <c r="I61" s="5">
        <v>0.69996000000000003</v>
      </c>
      <c r="J61" s="5">
        <v>1.40004</v>
      </c>
      <c r="K61" s="5">
        <v>69.89873</v>
      </c>
      <c r="L61" s="5">
        <v>130.11689000000001</v>
      </c>
      <c r="M61" s="5">
        <v>138.02901856232756</v>
      </c>
      <c r="N61" s="5">
        <v>195.31145106796399</v>
      </c>
      <c r="O61" s="5">
        <v>193.30931415368985</v>
      </c>
      <c r="P61" s="5">
        <v>221.90607989812554</v>
      </c>
      <c r="Q61" s="5">
        <v>495.82079411339072</v>
      </c>
      <c r="R61" s="5">
        <v>495.06938225066574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0.7</v>
      </c>
      <c r="F68" s="4">
        <v>3.9000999999999997</v>
      </c>
      <c r="G68" s="4">
        <v>4.5999800000000004</v>
      </c>
      <c r="H68" s="4">
        <v>0</v>
      </c>
      <c r="I68" s="4">
        <v>0.69996000000000003</v>
      </c>
      <c r="J68" s="4">
        <v>1.40004</v>
      </c>
      <c r="K68" s="4">
        <v>69.89873</v>
      </c>
      <c r="L68" s="4">
        <v>130.11689000000001</v>
      </c>
      <c r="M68" s="4">
        <v>138.02901856232756</v>
      </c>
      <c r="N68" s="4">
        <v>195.31145106796399</v>
      </c>
      <c r="O68" s="4">
        <v>193.30931415368985</v>
      </c>
      <c r="P68" s="4">
        <v>221.90607989812554</v>
      </c>
      <c r="Q68" s="4">
        <v>495.82079411339072</v>
      </c>
      <c r="R68" s="4">
        <v>495.06938225066574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4.7768855104616564E-2</v>
      </c>
      <c r="N71" s="7">
        <v>7.1645317391107938E-2</v>
      </c>
      <c r="O71" s="7">
        <v>7.1654441792750032E-2</v>
      </c>
      <c r="P71" s="7">
        <v>9.5548066863708009E-2</v>
      </c>
      <c r="Q71" s="7">
        <v>0.16719214108278574</v>
      </c>
      <c r="R71" s="7">
        <v>0.16719176477993797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0.7</v>
      </c>
      <c r="F73" s="7">
        <v>3.9000999999999997</v>
      </c>
      <c r="G73" s="7">
        <v>4.5999800000000004</v>
      </c>
      <c r="H73" s="7">
        <v>0</v>
      </c>
      <c r="I73" s="7">
        <v>0.69996000000000003</v>
      </c>
      <c r="J73" s="7">
        <v>1.40004</v>
      </c>
      <c r="K73" s="7">
        <v>69.89873</v>
      </c>
      <c r="L73" s="7">
        <v>130.11689000000001</v>
      </c>
      <c r="M73" s="7">
        <v>137.98124970722296</v>
      </c>
      <c r="N73" s="7">
        <v>195.23980575057288</v>
      </c>
      <c r="O73" s="7">
        <v>193.23765971189709</v>
      </c>
      <c r="P73" s="7">
        <v>221.81053183126184</v>
      </c>
      <c r="Q73" s="7">
        <v>495.65360197230791</v>
      </c>
      <c r="R73" s="7">
        <v>494.9021904858858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0.7</v>
      </c>
      <c r="F74" s="6">
        <v>3.9000999999999997</v>
      </c>
      <c r="G74" s="6">
        <v>4.5999800000000004</v>
      </c>
      <c r="H74" s="6">
        <v>0</v>
      </c>
      <c r="I74" s="6">
        <v>0.69996000000000003</v>
      </c>
      <c r="J74" s="6">
        <v>1.40004</v>
      </c>
      <c r="K74" s="6">
        <v>59.798769999999998</v>
      </c>
      <c r="L74" s="6">
        <v>71.408479999999997</v>
      </c>
      <c r="M74" s="6">
        <v>75.427509380481766</v>
      </c>
      <c r="N74" s="6">
        <v>86.055620392309365</v>
      </c>
      <c r="O74" s="6">
        <v>89.424237436494522</v>
      </c>
      <c r="P74" s="6">
        <v>64.942847704585432</v>
      </c>
      <c r="Q74" s="6">
        <v>67.97553716964083</v>
      </c>
      <c r="R74" s="6">
        <v>62.883024771501546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10.099959999999999</v>
      </c>
      <c r="L75" s="6">
        <v>58.708410000000001</v>
      </c>
      <c r="M75" s="6">
        <v>62.553740326741199</v>
      </c>
      <c r="N75" s="6">
        <v>109.18418535826352</v>
      </c>
      <c r="O75" s="6">
        <v>103.81342227540259</v>
      </c>
      <c r="P75" s="6">
        <v>156.86768412667641</v>
      </c>
      <c r="Q75" s="6">
        <v>427.67806480266711</v>
      </c>
      <c r="R75" s="6">
        <v>432.01916571438426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6.2051607884614148E-2</v>
      </c>
      <c r="D79" s="5">
        <v>6.0502002552818387E-2</v>
      </c>
      <c r="E79" s="5">
        <v>5.3876483805248586E-2</v>
      </c>
      <c r="F79" s="5">
        <v>5.0067607256003344E-2</v>
      </c>
      <c r="G79" s="5">
        <v>4.6760461554137427E-2</v>
      </c>
      <c r="H79" s="5">
        <v>4.3269020861116635E-2</v>
      </c>
      <c r="I79" s="5">
        <v>4.1772479497233214E-2</v>
      </c>
      <c r="J79" s="5">
        <v>4.135907333057573E-2</v>
      </c>
      <c r="K79" s="5">
        <v>4.5523475409435521E-2</v>
      </c>
      <c r="L79" s="5">
        <v>5.0032889056078458E-2</v>
      </c>
      <c r="M79" s="5">
        <v>5.8100370896338599E-2</v>
      </c>
      <c r="N79" s="5">
        <v>7.2447022451437221E-2</v>
      </c>
      <c r="O79" s="5">
        <v>0.1274685451347326</v>
      </c>
      <c r="P79" s="5">
        <v>0.16651519940834264</v>
      </c>
      <c r="Q79" s="5">
        <v>0.33641050309191556</v>
      </c>
      <c r="R79" s="5">
        <v>0.53258030431626513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8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487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39.47603358400351</v>
      </c>
      <c r="D2" s="45">
        <v>39.052742790331465</v>
      </c>
      <c r="E2" s="45">
        <v>38.56963998875522</v>
      </c>
      <c r="F2" s="45">
        <v>38.049852932165578</v>
      </c>
      <c r="G2" s="45">
        <v>37.620821938670503</v>
      </c>
      <c r="H2" s="45">
        <v>37.189699561091622</v>
      </c>
      <c r="I2" s="45">
        <v>36.808357554391222</v>
      </c>
      <c r="J2" s="45">
        <v>36.601332242680499</v>
      </c>
      <c r="K2" s="45">
        <v>36.05506132794617</v>
      </c>
      <c r="L2" s="45">
        <v>35.582321579192097</v>
      </c>
      <c r="M2" s="45">
        <v>46.715149625673874</v>
      </c>
      <c r="N2" s="45">
        <v>46.027313984756631</v>
      </c>
      <c r="O2" s="45">
        <v>45.422095960895057</v>
      </c>
      <c r="P2" s="45">
        <v>44.911515966187729</v>
      </c>
      <c r="Q2" s="45">
        <v>44.481977088256436</v>
      </c>
      <c r="R2" s="45">
        <v>44.182144498030311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39.47603358400351</v>
      </c>
      <c r="D21" s="5">
        <v>39.052742790331465</v>
      </c>
      <c r="E21" s="5">
        <v>38.554272712319687</v>
      </c>
      <c r="F21" s="5">
        <v>37.965787806351308</v>
      </c>
      <c r="G21" s="5">
        <v>37.524573548788119</v>
      </c>
      <c r="H21" s="5">
        <v>37.189699561091622</v>
      </c>
      <c r="I21" s="5">
        <v>36.793831682213586</v>
      </c>
      <c r="J21" s="5">
        <v>36.572374793118009</v>
      </c>
      <c r="K21" s="5">
        <v>34.74480721879894</v>
      </c>
      <c r="L21" s="5">
        <v>33.9939102806566</v>
      </c>
      <c r="M21" s="5">
        <v>44.467538978968427</v>
      </c>
      <c r="N21" s="5">
        <v>43.381780655004476</v>
      </c>
      <c r="O21" s="5">
        <v>42.611340075798154</v>
      </c>
      <c r="P21" s="5">
        <v>42.897728281259468</v>
      </c>
      <c r="Q21" s="5">
        <v>42.320685223925672</v>
      </c>
      <c r="R21" s="5">
        <v>42.180136979907708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39.47603358400351</v>
      </c>
      <c r="D30" s="4">
        <v>39.052742790331465</v>
      </c>
      <c r="E30" s="4">
        <v>38.554272712319687</v>
      </c>
      <c r="F30" s="4">
        <v>37.965787806351308</v>
      </c>
      <c r="G30" s="4">
        <v>37.524573548788119</v>
      </c>
      <c r="H30" s="4">
        <v>37.189699561091622</v>
      </c>
      <c r="I30" s="4">
        <v>36.793831682213586</v>
      </c>
      <c r="J30" s="4">
        <v>36.572374793118009</v>
      </c>
      <c r="K30" s="4">
        <v>34.74480721879894</v>
      </c>
      <c r="L30" s="4">
        <v>33.9939102806566</v>
      </c>
      <c r="M30" s="4">
        <v>44.467538978968427</v>
      </c>
      <c r="N30" s="4">
        <v>43.381780655004476</v>
      </c>
      <c r="O30" s="4">
        <v>42.611340075798154</v>
      </c>
      <c r="P30" s="4">
        <v>42.897728281259468</v>
      </c>
      <c r="Q30" s="4">
        <v>42.320685223925672</v>
      </c>
      <c r="R30" s="4">
        <v>42.180136979907708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39.47603358400351</v>
      </c>
      <c r="D35" s="7">
        <v>39.052742790331465</v>
      </c>
      <c r="E35" s="7">
        <v>38.554272712319687</v>
      </c>
      <c r="F35" s="7">
        <v>37.965787806351308</v>
      </c>
      <c r="G35" s="7">
        <v>37.524573548788119</v>
      </c>
      <c r="H35" s="7">
        <v>37.189699561091622</v>
      </c>
      <c r="I35" s="7">
        <v>36.793831682213586</v>
      </c>
      <c r="J35" s="7">
        <v>36.572374793118009</v>
      </c>
      <c r="K35" s="7">
        <v>34.74480721879894</v>
      </c>
      <c r="L35" s="7">
        <v>33.9939102806566</v>
      </c>
      <c r="M35" s="7">
        <v>44.467538978968427</v>
      </c>
      <c r="N35" s="7">
        <v>43.381780655004476</v>
      </c>
      <c r="O35" s="7">
        <v>42.611340075798154</v>
      </c>
      <c r="P35" s="7">
        <v>42.897728281259468</v>
      </c>
      <c r="Q35" s="7">
        <v>42.320685223925672</v>
      </c>
      <c r="R35" s="7">
        <v>42.180136979907708</v>
      </c>
    </row>
    <row r="36" spans="1:18" ht="11.25" customHeight="1" x14ac:dyDescent="0.25">
      <c r="A36" s="56" t="s">
        <v>221</v>
      </c>
      <c r="B36" s="53" t="s">
        <v>220</v>
      </c>
      <c r="C36" s="6">
        <v>39.47603358400351</v>
      </c>
      <c r="D36" s="6">
        <v>39.052742790331465</v>
      </c>
      <c r="E36" s="6">
        <v>38.554272712319687</v>
      </c>
      <c r="F36" s="6">
        <v>37.965787806351308</v>
      </c>
      <c r="G36" s="6">
        <v>37.524573548788119</v>
      </c>
      <c r="H36" s="6">
        <v>37.189699561091622</v>
      </c>
      <c r="I36" s="6">
        <v>36.793831682213586</v>
      </c>
      <c r="J36" s="6">
        <v>36.572374793118009</v>
      </c>
      <c r="K36" s="6">
        <v>34.74480721879894</v>
      </c>
      <c r="L36" s="6">
        <v>33.9939102806566</v>
      </c>
      <c r="M36" s="6">
        <v>44.467538978968427</v>
      </c>
      <c r="N36" s="6">
        <v>43.381780655004476</v>
      </c>
      <c r="O36" s="6">
        <v>42.611340075798154</v>
      </c>
      <c r="P36" s="6">
        <v>42.897728281259468</v>
      </c>
      <c r="Q36" s="6">
        <v>42.320685223925672</v>
      </c>
      <c r="R36" s="6">
        <v>42.180136979907708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1.536727643553305E-2</v>
      </c>
      <c r="F61" s="5">
        <v>8.4065125814272473E-2</v>
      </c>
      <c r="G61" s="5">
        <v>9.6248389882386015E-2</v>
      </c>
      <c r="H61" s="5">
        <v>0</v>
      </c>
      <c r="I61" s="5">
        <v>1.4525872177634493E-2</v>
      </c>
      <c r="J61" s="5">
        <v>2.8957449562492556E-2</v>
      </c>
      <c r="K61" s="5">
        <v>1.3102541091472317</v>
      </c>
      <c r="L61" s="5">
        <v>1.5884112985354992</v>
      </c>
      <c r="M61" s="5">
        <v>2.2476106467054455</v>
      </c>
      <c r="N61" s="5">
        <v>2.6455333297521562</v>
      </c>
      <c r="O61" s="5">
        <v>2.810755885096905</v>
      </c>
      <c r="P61" s="5">
        <v>2.0137876849282605</v>
      </c>
      <c r="Q61" s="5">
        <v>2.1612918643307624</v>
      </c>
      <c r="R61" s="5">
        <v>2.0020075181226042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1.536727643553305E-2</v>
      </c>
      <c r="F68" s="4">
        <v>8.4065125814272473E-2</v>
      </c>
      <c r="G68" s="4">
        <v>9.6248389882386015E-2</v>
      </c>
      <c r="H68" s="4">
        <v>0</v>
      </c>
      <c r="I68" s="4">
        <v>1.4525872177634493E-2</v>
      </c>
      <c r="J68" s="4">
        <v>2.8957449562492556E-2</v>
      </c>
      <c r="K68" s="4">
        <v>1.3102541091472317</v>
      </c>
      <c r="L68" s="4">
        <v>1.5884112985354992</v>
      </c>
      <c r="M68" s="4">
        <v>2.2476106467054455</v>
      </c>
      <c r="N68" s="4">
        <v>2.6455333297521562</v>
      </c>
      <c r="O68" s="4">
        <v>2.810755885096905</v>
      </c>
      <c r="P68" s="4">
        <v>2.0137876849282605</v>
      </c>
      <c r="Q68" s="4">
        <v>2.1612918643307624</v>
      </c>
      <c r="R68" s="4">
        <v>2.0020075181226042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1.536727643553305E-2</v>
      </c>
      <c r="F73" s="7">
        <v>8.4065125814272473E-2</v>
      </c>
      <c r="G73" s="7">
        <v>9.6248389882386015E-2</v>
      </c>
      <c r="H73" s="7">
        <v>0</v>
      </c>
      <c r="I73" s="7">
        <v>1.4525872177634493E-2</v>
      </c>
      <c r="J73" s="7">
        <v>2.8957449562492556E-2</v>
      </c>
      <c r="K73" s="7">
        <v>1.3102541091472317</v>
      </c>
      <c r="L73" s="7">
        <v>1.5884112985354992</v>
      </c>
      <c r="M73" s="7">
        <v>2.2476106467054455</v>
      </c>
      <c r="N73" s="7">
        <v>2.6455333297521562</v>
      </c>
      <c r="O73" s="7">
        <v>2.810755885096905</v>
      </c>
      <c r="P73" s="7">
        <v>2.0137876849282605</v>
      </c>
      <c r="Q73" s="7">
        <v>2.1612918643307624</v>
      </c>
      <c r="R73" s="7">
        <v>2.0020075181226042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1.536727643553305E-2</v>
      </c>
      <c r="F74" s="6">
        <v>8.4065125814272473E-2</v>
      </c>
      <c r="G74" s="6">
        <v>9.6248389882386015E-2</v>
      </c>
      <c r="H74" s="6">
        <v>0</v>
      </c>
      <c r="I74" s="6">
        <v>1.4525872177634493E-2</v>
      </c>
      <c r="J74" s="6">
        <v>2.8957449562492556E-2</v>
      </c>
      <c r="K74" s="6">
        <v>1.3102541091472317</v>
      </c>
      <c r="L74" s="6">
        <v>1.5884112985354992</v>
      </c>
      <c r="M74" s="6">
        <v>2.2476106467054455</v>
      </c>
      <c r="N74" s="6">
        <v>2.6455333297521562</v>
      </c>
      <c r="O74" s="6">
        <v>2.810755885096905</v>
      </c>
      <c r="P74" s="6">
        <v>2.0137876849282605</v>
      </c>
      <c r="Q74" s="6">
        <v>2.1612918643307624</v>
      </c>
      <c r="R74" s="6">
        <v>2.0020075181226042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9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488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1972.3224229352056</v>
      </c>
      <c r="D2" s="45">
        <v>2004.1927577804045</v>
      </c>
      <c r="E2" s="45">
        <v>2055.3025413891069</v>
      </c>
      <c r="F2" s="45">
        <v>2092.2251911561812</v>
      </c>
      <c r="G2" s="45">
        <v>2142.0046863970151</v>
      </c>
      <c r="H2" s="45">
        <v>2157.3521682251903</v>
      </c>
      <c r="I2" s="45">
        <v>2196.148192620919</v>
      </c>
      <c r="J2" s="45">
        <v>2260.5104075299946</v>
      </c>
      <c r="K2" s="45">
        <v>2186.6550319759695</v>
      </c>
      <c r="L2" s="45">
        <v>2198.0481367150637</v>
      </c>
      <c r="M2" s="45">
        <v>2217.8388810046258</v>
      </c>
      <c r="N2" s="45">
        <v>2246.3931950874216</v>
      </c>
      <c r="O2" s="45">
        <v>2235.5104708907893</v>
      </c>
      <c r="P2" s="45">
        <v>2245.8076525511751</v>
      </c>
      <c r="Q2" s="45">
        <v>2224.1701634389601</v>
      </c>
      <c r="R2" s="45">
        <v>2267.0430685088813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1972.3224229352056</v>
      </c>
      <c r="D21" s="5">
        <v>2004.1927577804045</v>
      </c>
      <c r="E21" s="5">
        <v>2054.6302694965689</v>
      </c>
      <c r="F21" s="5">
        <v>2088.4726023180506</v>
      </c>
      <c r="G21" s="5">
        <v>2137.5696234933739</v>
      </c>
      <c r="H21" s="5">
        <v>2157.3521682251903</v>
      </c>
      <c r="I21" s="5">
        <v>2195.4690150324659</v>
      </c>
      <c r="J21" s="5">
        <v>2259.0455997791605</v>
      </c>
      <c r="K21" s="5">
        <v>2126.0940774562732</v>
      </c>
      <c r="L21" s="5">
        <v>2111.320587761069</v>
      </c>
      <c r="M21" s="5">
        <v>2126.3436137831286</v>
      </c>
      <c r="N21" s="5">
        <v>2127.19780736861</v>
      </c>
      <c r="O21" s="5">
        <v>2112.6144040009431</v>
      </c>
      <c r="P21" s="5">
        <v>2127.9969323964506</v>
      </c>
      <c r="Q21" s="5">
        <v>2002.5876337445304</v>
      </c>
      <c r="R21" s="5">
        <v>2041.4785944939595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1972.3224229352056</v>
      </c>
      <c r="D30" s="4">
        <v>2004.1927577804045</v>
      </c>
      <c r="E30" s="4">
        <v>2054.6302694965689</v>
      </c>
      <c r="F30" s="4">
        <v>2088.4726023180506</v>
      </c>
      <c r="G30" s="4">
        <v>2137.5696234933739</v>
      </c>
      <c r="H30" s="4">
        <v>2157.3521682251903</v>
      </c>
      <c r="I30" s="4">
        <v>2195.4690150324659</v>
      </c>
      <c r="J30" s="4">
        <v>2259.0455997791605</v>
      </c>
      <c r="K30" s="4">
        <v>2126.0940774562732</v>
      </c>
      <c r="L30" s="4">
        <v>2111.320587761069</v>
      </c>
      <c r="M30" s="4">
        <v>2126.3436137831286</v>
      </c>
      <c r="N30" s="4">
        <v>2127.19780736861</v>
      </c>
      <c r="O30" s="4">
        <v>2112.6144040009431</v>
      </c>
      <c r="P30" s="4">
        <v>2127.9969323964506</v>
      </c>
      <c r="Q30" s="4">
        <v>2002.5876337445304</v>
      </c>
      <c r="R30" s="4">
        <v>2041.4785944939595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1627.4895078399427</v>
      </c>
      <c r="D35" s="7">
        <v>1653.4395013354363</v>
      </c>
      <c r="E35" s="7">
        <v>1686.6328910311086</v>
      </c>
      <c r="F35" s="7">
        <v>1694.7573702287248</v>
      </c>
      <c r="G35" s="7">
        <v>1729.1078253314795</v>
      </c>
      <c r="H35" s="7">
        <v>1726.0727945836709</v>
      </c>
      <c r="I35" s="7">
        <v>1712.5250429130758</v>
      </c>
      <c r="J35" s="7">
        <v>1709.3854180450228</v>
      </c>
      <c r="K35" s="7">
        <v>1529.6277364608825</v>
      </c>
      <c r="L35" s="7">
        <v>1474.1511352896932</v>
      </c>
      <c r="M35" s="7">
        <v>1428.1206377307326</v>
      </c>
      <c r="N35" s="7">
        <v>1348.6639761364206</v>
      </c>
      <c r="O35" s="7">
        <v>1294.7044507404314</v>
      </c>
      <c r="P35" s="7">
        <v>1322.5623938444414</v>
      </c>
      <c r="Q35" s="7">
        <v>1271.5153049408545</v>
      </c>
      <c r="R35" s="7">
        <v>1265.9715862905289</v>
      </c>
    </row>
    <row r="36" spans="1:18" ht="11.25" customHeight="1" x14ac:dyDescent="0.25">
      <c r="A36" s="56" t="s">
        <v>221</v>
      </c>
      <c r="B36" s="53" t="s">
        <v>220</v>
      </c>
      <c r="C36" s="6">
        <v>1627.4895078399427</v>
      </c>
      <c r="D36" s="6">
        <v>1653.4395013354363</v>
      </c>
      <c r="E36" s="6">
        <v>1686.6328910311086</v>
      </c>
      <c r="F36" s="6">
        <v>1694.7573702287248</v>
      </c>
      <c r="G36" s="6">
        <v>1729.1078253314795</v>
      </c>
      <c r="H36" s="6">
        <v>1726.0727945836709</v>
      </c>
      <c r="I36" s="6">
        <v>1712.5250429130758</v>
      </c>
      <c r="J36" s="6">
        <v>1709.3854180450228</v>
      </c>
      <c r="K36" s="6">
        <v>1529.6277364608825</v>
      </c>
      <c r="L36" s="6">
        <v>1474.1511352896932</v>
      </c>
      <c r="M36" s="6">
        <v>1428.1206377307326</v>
      </c>
      <c r="N36" s="6">
        <v>1348.6639761364206</v>
      </c>
      <c r="O36" s="6">
        <v>1294.7044507404314</v>
      </c>
      <c r="P36" s="6">
        <v>1322.5623938444414</v>
      </c>
      <c r="Q36" s="6">
        <v>1271.5153049408545</v>
      </c>
      <c r="R36" s="6">
        <v>1265.9715862905289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344.83291509526293</v>
      </c>
      <c r="D43" s="7">
        <v>350.7532564449682</v>
      </c>
      <c r="E43" s="7">
        <v>367.99737846546049</v>
      </c>
      <c r="F43" s="7">
        <v>393.71523208932592</v>
      </c>
      <c r="G43" s="7">
        <v>408.46179816189442</v>
      </c>
      <c r="H43" s="7">
        <v>431.27937364151921</v>
      </c>
      <c r="I43" s="7">
        <v>482.94397211939008</v>
      </c>
      <c r="J43" s="7">
        <v>549.66018173413795</v>
      </c>
      <c r="K43" s="7">
        <v>596.46634099539062</v>
      </c>
      <c r="L43" s="7">
        <v>637.16945247137562</v>
      </c>
      <c r="M43" s="7">
        <v>698.22297605239612</v>
      </c>
      <c r="N43" s="7">
        <v>778.53383123218953</v>
      </c>
      <c r="O43" s="7">
        <v>817.90995326051154</v>
      </c>
      <c r="P43" s="7">
        <v>805.43453855200914</v>
      </c>
      <c r="Q43" s="7">
        <v>731.07232880367587</v>
      </c>
      <c r="R43" s="7">
        <v>775.50700820343047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3.0881806087870419E-3</v>
      </c>
      <c r="J52" s="5">
        <v>0.11024624598809918</v>
      </c>
      <c r="K52" s="5">
        <v>0.20661849143042466</v>
      </c>
      <c r="L52" s="5">
        <v>0.34890856431495187</v>
      </c>
      <c r="M52" s="5">
        <v>0.44388893550904429</v>
      </c>
      <c r="N52" s="5">
        <v>0.56943111990706197</v>
      </c>
      <c r="O52" s="5">
        <v>0.76736913710126942</v>
      </c>
      <c r="P52" s="5">
        <v>0.88442105977553864</v>
      </c>
      <c r="Q52" s="5">
        <v>1.006200635641785</v>
      </c>
      <c r="R52" s="5">
        <v>1.1517595947126376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3.0881806087870419E-3</v>
      </c>
      <c r="J53" s="4">
        <v>0.11024624598809918</v>
      </c>
      <c r="K53" s="4">
        <v>0.20661849143042466</v>
      </c>
      <c r="L53" s="4">
        <v>0.34890856431495187</v>
      </c>
      <c r="M53" s="4">
        <v>0.44388893550904429</v>
      </c>
      <c r="N53" s="4">
        <v>0.56943111990706197</v>
      </c>
      <c r="O53" s="4">
        <v>0.76736913710126942</v>
      </c>
      <c r="P53" s="4">
        <v>0.88442105977553864</v>
      </c>
      <c r="Q53" s="4">
        <v>1.006200635641785</v>
      </c>
      <c r="R53" s="4">
        <v>1.1517595947126376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0.67227189253800035</v>
      </c>
      <c r="F61" s="5">
        <v>3.7525888381304564</v>
      </c>
      <c r="G61" s="5">
        <v>4.4350629036412768</v>
      </c>
      <c r="H61" s="5">
        <v>0</v>
      </c>
      <c r="I61" s="5">
        <v>0.67608940784437421</v>
      </c>
      <c r="J61" s="5">
        <v>1.3534653493492455</v>
      </c>
      <c r="K61" s="5">
        <v>60.351456848125025</v>
      </c>
      <c r="L61" s="5">
        <v>86.373071543293662</v>
      </c>
      <c r="M61" s="5">
        <v>91.041051634309653</v>
      </c>
      <c r="N61" s="5">
        <v>118.6019915088673</v>
      </c>
      <c r="O61" s="5">
        <v>122.06948638791194</v>
      </c>
      <c r="P61" s="5">
        <v>116.82999408288167</v>
      </c>
      <c r="Q61" s="5">
        <v>220.37673122975059</v>
      </c>
      <c r="R61" s="5">
        <v>224.04813498646709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0.67227189253800035</v>
      </c>
      <c r="F68" s="4">
        <v>3.7525888381304564</v>
      </c>
      <c r="G68" s="4">
        <v>4.4350629036412768</v>
      </c>
      <c r="H68" s="4">
        <v>0</v>
      </c>
      <c r="I68" s="4">
        <v>0.67608940784437421</v>
      </c>
      <c r="J68" s="4">
        <v>1.3534653493492455</v>
      </c>
      <c r="K68" s="4">
        <v>60.351456848125025</v>
      </c>
      <c r="L68" s="4">
        <v>86.373071543293662</v>
      </c>
      <c r="M68" s="4">
        <v>91.041051634309653</v>
      </c>
      <c r="N68" s="4">
        <v>118.6019915088673</v>
      </c>
      <c r="O68" s="4">
        <v>122.06948638791194</v>
      </c>
      <c r="P68" s="4">
        <v>116.82999408288167</v>
      </c>
      <c r="Q68" s="4">
        <v>220.37673122975059</v>
      </c>
      <c r="R68" s="4">
        <v>224.04813498646709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4.1101997277538486E-3</v>
      </c>
      <c r="N71" s="7">
        <v>1.1861317607091599E-2</v>
      </c>
      <c r="O71" s="7">
        <v>1.0009188278007558E-2</v>
      </c>
      <c r="P71" s="7">
        <v>2.4569681444820336E-2</v>
      </c>
      <c r="Q71" s="7">
        <v>4.603584360038105E-2</v>
      </c>
      <c r="R71" s="7">
        <v>5.4474941653850764E-2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0.67227189253800035</v>
      </c>
      <c r="F73" s="7">
        <v>3.7525888381304564</v>
      </c>
      <c r="G73" s="7">
        <v>4.4350629036412768</v>
      </c>
      <c r="H73" s="7">
        <v>0</v>
      </c>
      <c r="I73" s="7">
        <v>0.67608940784437421</v>
      </c>
      <c r="J73" s="7">
        <v>1.3534653493492455</v>
      </c>
      <c r="K73" s="7">
        <v>60.351456848125025</v>
      </c>
      <c r="L73" s="7">
        <v>86.373071543293662</v>
      </c>
      <c r="M73" s="7">
        <v>91.036941434581905</v>
      </c>
      <c r="N73" s="7">
        <v>118.59013019126022</v>
      </c>
      <c r="O73" s="7">
        <v>122.05947719963393</v>
      </c>
      <c r="P73" s="7">
        <v>116.80542440143685</v>
      </c>
      <c r="Q73" s="7">
        <v>220.33069538615021</v>
      </c>
      <c r="R73" s="7">
        <v>223.99366004481325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0.67227189253800035</v>
      </c>
      <c r="F74" s="6">
        <v>3.7525888381304564</v>
      </c>
      <c r="G74" s="6">
        <v>4.4350629036412768</v>
      </c>
      <c r="H74" s="6">
        <v>0</v>
      </c>
      <c r="I74" s="6">
        <v>0.67608940784437421</v>
      </c>
      <c r="J74" s="6">
        <v>1.3534653493492455</v>
      </c>
      <c r="K74" s="6">
        <v>57.683469490631175</v>
      </c>
      <c r="L74" s="6">
        <v>68.881699684178074</v>
      </c>
      <c r="M74" s="6">
        <v>72.184321953628142</v>
      </c>
      <c r="N74" s="6">
        <v>82.245021887854989</v>
      </c>
      <c r="O74" s="6">
        <v>85.402105352859166</v>
      </c>
      <c r="P74" s="6">
        <v>62.086268154127531</v>
      </c>
      <c r="Q74" s="6">
        <v>64.935519578664355</v>
      </c>
      <c r="R74" s="6">
        <v>60.087159856558252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2.6679873574938524</v>
      </c>
      <c r="L75" s="6">
        <v>17.491371859115581</v>
      </c>
      <c r="M75" s="6">
        <v>18.85261948095377</v>
      </c>
      <c r="N75" s="6">
        <v>36.345108303405226</v>
      </c>
      <c r="O75" s="6">
        <v>36.657371846774758</v>
      </c>
      <c r="P75" s="6">
        <v>54.719156247309314</v>
      </c>
      <c r="Q75" s="6">
        <v>155.39517580748586</v>
      </c>
      <c r="R75" s="6">
        <v>163.906500188255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1.0961554965211349E-3</v>
      </c>
      <c r="K79" s="5">
        <v>2.879180140445671E-3</v>
      </c>
      <c r="L79" s="5">
        <v>5.5688463862063799E-3</v>
      </c>
      <c r="M79" s="5">
        <v>1.0326651678588863E-2</v>
      </c>
      <c r="N79" s="5">
        <v>2.3965090037180968E-2</v>
      </c>
      <c r="O79" s="5">
        <v>5.9211364832874494E-2</v>
      </c>
      <c r="P79" s="5">
        <v>9.6305012067509937E-2</v>
      </c>
      <c r="Q79" s="5">
        <v>0.19959782903757159</v>
      </c>
      <c r="R79" s="5">
        <v>0.36457943374212265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0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489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191.51931466281044</v>
      </c>
      <c r="D2" s="45">
        <v>188.41912619780041</v>
      </c>
      <c r="E2" s="45">
        <v>191.40355727957282</v>
      </c>
      <c r="F2" s="45">
        <v>198.03899629320463</v>
      </c>
      <c r="G2" s="45">
        <v>206.89040408505556</v>
      </c>
      <c r="H2" s="45">
        <v>204.93970663658902</v>
      </c>
      <c r="I2" s="45">
        <v>214.39895328203301</v>
      </c>
      <c r="J2" s="45">
        <v>223.89388635069699</v>
      </c>
      <c r="K2" s="45">
        <v>225.82406147342701</v>
      </c>
      <c r="L2" s="45">
        <v>238.58876824567346</v>
      </c>
      <c r="M2" s="45">
        <v>248.887571831998</v>
      </c>
      <c r="N2" s="45">
        <v>257.90758832103762</v>
      </c>
      <c r="O2" s="45">
        <v>270.71466001974085</v>
      </c>
      <c r="P2" s="45">
        <v>280.31826055588647</v>
      </c>
      <c r="Q2" s="45">
        <v>289.72508848206144</v>
      </c>
      <c r="R2" s="45">
        <v>304.18410876075745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189.79962465079097</v>
      </c>
      <c r="D21" s="5">
        <v>186.71510176285651</v>
      </c>
      <c r="E21" s="5">
        <v>188.80767280067667</v>
      </c>
      <c r="F21" s="5">
        <v>195.44296070700125</v>
      </c>
      <c r="G21" s="5">
        <v>204.29390056957993</v>
      </c>
      <c r="H21" s="5">
        <v>202.365183700991</v>
      </c>
      <c r="I21" s="5">
        <v>211.00636924266121</v>
      </c>
      <c r="J21" s="5">
        <v>220.59524194308102</v>
      </c>
      <c r="K21" s="5">
        <v>220.75961854007704</v>
      </c>
      <c r="L21" s="5">
        <v>227.54792157427445</v>
      </c>
      <c r="M21" s="5">
        <v>237.73915603872513</v>
      </c>
      <c r="N21" s="5">
        <v>243.63829990670658</v>
      </c>
      <c r="O21" s="5">
        <v>254.5456723632216</v>
      </c>
      <c r="P21" s="5">
        <v>260.0698971066218</v>
      </c>
      <c r="Q21" s="5">
        <v>236.66092459202812</v>
      </c>
      <c r="R21" s="5">
        <v>249.05938603364089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189.79962465079097</v>
      </c>
      <c r="D30" s="4">
        <v>186.71510176285651</v>
      </c>
      <c r="E30" s="4">
        <v>188.80767280067667</v>
      </c>
      <c r="F30" s="4">
        <v>195.44296070700125</v>
      </c>
      <c r="G30" s="4">
        <v>204.29390056957993</v>
      </c>
      <c r="H30" s="4">
        <v>202.365183700991</v>
      </c>
      <c r="I30" s="4">
        <v>211.00636924266121</v>
      </c>
      <c r="J30" s="4">
        <v>220.59524194308102</v>
      </c>
      <c r="K30" s="4">
        <v>220.75961854007704</v>
      </c>
      <c r="L30" s="4">
        <v>227.54792157427445</v>
      </c>
      <c r="M30" s="4">
        <v>237.73915603872513</v>
      </c>
      <c r="N30" s="4">
        <v>243.63829990670658</v>
      </c>
      <c r="O30" s="4">
        <v>254.5456723632216</v>
      </c>
      <c r="P30" s="4">
        <v>260.0698971066218</v>
      </c>
      <c r="Q30" s="4">
        <v>236.66092459202812</v>
      </c>
      <c r="R30" s="4">
        <v>249.05938603364089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8.9370075903445673E-2</v>
      </c>
      <c r="D35" s="7">
        <v>9.8003902385453798E-2</v>
      </c>
      <c r="E35" s="7">
        <v>9.4867420185106008E-2</v>
      </c>
      <c r="F35" s="7">
        <v>9.4916850587799584E-2</v>
      </c>
      <c r="G35" s="7">
        <v>9.8014854171918048E-2</v>
      </c>
      <c r="H35" s="7">
        <v>0.10724155706785229</v>
      </c>
      <c r="I35" s="7">
        <v>0.10073758202091532</v>
      </c>
      <c r="J35" s="7">
        <v>0.10384520715135308</v>
      </c>
      <c r="K35" s="7">
        <v>9.714208987574649E-2</v>
      </c>
      <c r="L35" s="7">
        <v>9.5206130844532361E-2</v>
      </c>
      <c r="M35" s="7">
        <v>9.7541910911983082E-2</v>
      </c>
      <c r="N35" s="7">
        <v>9.3608859801068534E-2</v>
      </c>
      <c r="O35" s="7">
        <v>9.3392447175554408E-2</v>
      </c>
      <c r="P35" s="7">
        <v>9.5312440403496498E-2</v>
      </c>
      <c r="Q35" s="7">
        <v>9.516265481476921E-2</v>
      </c>
      <c r="R35" s="7">
        <v>9.5713874961163958E-2</v>
      </c>
    </row>
    <row r="36" spans="1:18" ht="11.25" customHeight="1" x14ac:dyDescent="0.25">
      <c r="A36" s="56" t="s">
        <v>221</v>
      </c>
      <c r="B36" s="53" t="s">
        <v>220</v>
      </c>
      <c r="C36" s="6">
        <v>8.9370075903445673E-2</v>
      </c>
      <c r="D36" s="6">
        <v>9.8003902385453798E-2</v>
      </c>
      <c r="E36" s="6">
        <v>9.4867420185106008E-2</v>
      </c>
      <c r="F36" s="6">
        <v>9.4916850587799584E-2</v>
      </c>
      <c r="G36" s="6">
        <v>9.8014854171918048E-2</v>
      </c>
      <c r="H36" s="6">
        <v>0.10724155706785229</v>
      </c>
      <c r="I36" s="6">
        <v>0.10073758202091532</v>
      </c>
      <c r="J36" s="6">
        <v>0.10384520715135308</v>
      </c>
      <c r="K36" s="6">
        <v>9.714208987574649E-2</v>
      </c>
      <c r="L36" s="6">
        <v>9.5206130844532361E-2</v>
      </c>
      <c r="M36" s="6">
        <v>9.7541910911983082E-2</v>
      </c>
      <c r="N36" s="6">
        <v>9.3608859801068534E-2</v>
      </c>
      <c r="O36" s="6">
        <v>9.3392447175554408E-2</v>
      </c>
      <c r="P36" s="6">
        <v>9.5312440403496498E-2</v>
      </c>
      <c r="Q36" s="6">
        <v>9.516265481476921E-2</v>
      </c>
      <c r="R36" s="6">
        <v>9.5713874961163958E-2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189.71025457488753</v>
      </c>
      <c r="D43" s="7">
        <v>186.61709786047106</v>
      </c>
      <c r="E43" s="7">
        <v>188.71280538049157</v>
      </c>
      <c r="F43" s="7">
        <v>195.34804385641345</v>
      </c>
      <c r="G43" s="7">
        <v>204.19588571540802</v>
      </c>
      <c r="H43" s="7">
        <v>202.25794214392315</v>
      </c>
      <c r="I43" s="7">
        <v>210.9056316606403</v>
      </c>
      <c r="J43" s="7">
        <v>220.49139673592967</v>
      </c>
      <c r="K43" s="7">
        <v>220.6624764502013</v>
      </c>
      <c r="L43" s="7">
        <v>227.45271544342992</v>
      </c>
      <c r="M43" s="7">
        <v>237.64161412781314</v>
      </c>
      <c r="N43" s="7">
        <v>243.54469104690551</v>
      </c>
      <c r="O43" s="7">
        <v>254.45227991604605</v>
      </c>
      <c r="P43" s="7">
        <v>259.97458466621828</v>
      </c>
      <c r="Q43" s="7">
        <v>236.56576193721335</v>
      </c>
      <c r="R43" s="7">
        <v>248.96367215867971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1.7196900120194698</v>
      </c>
      <c r="D52" s="5">
        <v>1.7040244349438971</v>
      </c>
      <c r="E52" s="5">
        <v>2.5958466658661652</v>
      </c>
      <c r="F52" s="5">
        <v>2.5958254181165858</v>
      </c>
      <c r="G52" s="5">
        <v>2.5962521129677119</v>
      </c>
      <c r="H52" s="5">
        <v>2.5745229355980377</v>
      </c>
      <c r="I52" s="5">
        <v>3.3925442690849592</v>
      </c>
      <c r="J52" s="5">
        <v>3.2985621845619488</v>
      </c>
      <c r="K52" s="5">
        <v>4.0737588076972262</v>
      </c>
      <c r="L52" s="5">
        <v>4.7924388970222722</v>
      </c>
      <c r="M52" s="5">
        <v>4.6835902334471893</v>
      </c>
      <c r="N52" s="5">
        <v>2.8348777814079655</v>
      </c>
      <c r="O52" s="5">
        <v>4.683127489992736</v>
      </c>
      <c r="P52" s="5">
        <v>2.4979690222920405</v>
      </c>
      <c r="Q52" s="5">
        <v>2.5848019560371425</v>
      </c>
      <c r="R52" s="5">
        <v>2.3047748472510863</v>
      </c>
    </row>
    <row r="53" spans="1:18" ht="11.25" customHeight="1" x14ac:dyDescent="0.25">
      <c r="A53" s="48" t="s">
        <v>187</v>
      </c>
      <c r="B53" s="49" t="s">
        <v>186</v>
      </c>
      <c r="C53" s="4">
        <v>1.7196900120194698</v>
      </c>
      <c r="D53" s="4">
        <v>1.7040244349438971</v>
      </c>
      <c r="E53" s="4">
        <v>2.5958466658661652</v>
      </c>
      <c r="F53" s="4">
        <v>2.5958254181165858</v>
      </c>
      <c r="G53" s="4">
        <v>2.5962521129677119</v>
      </c>
      <c r="H53" s="4">
        <v>2.5745229355980377</v>
      </c>
      <c r="I53" s="4">
        <v>3.3925442690849592</v>
      </c>
      <c r="J53" s="4">
        <v>3.2985621845619488</v>
      </c>
      <c r="K53" s="4">
        <v>4.0737588076972262</v>
      </c>
      <c r="L53" s="4">
        <v>4.7924388970222722</v>
      </c>
      <c r="M53" s="4">
        <v>4.6835902334471893</v>
      </c>
      <c r="N53" s="4">
        <v>2.8348777814079655</v>
      </c>
      <c r="O53" s="4">
        <v>4.683127489992736</v>
      </c>
      <c r="P53" s="4">
        <v>2.4979690222920405</v>
      </c>
      <c r="Q53" s="4">
        <v>2.5848019560371425</v>
      </c>
      <c r="R53" s="4">
        <v>2.3047748472510863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3.781303000029222E-5</v>
      </c>
      <c r="F61" s="5">
        <v>2.1016808678530919E-4</v>
      </c>
      <c r="G61" s="5">
        <v>2.514025079149407E-4</v>
      </c>
      <c r="H61" s="5">
        <v>0</v>
      </c>
      <c r="I61" s="5">
        <v>3.9770286839333373E-5</v>
      </c>
      <c r="J61" s="5">
        <v>8.2223054023764305E-5</v>
      </c>
      <c r="K61" s="5">
        <v>0.99068412565272967</v>
      </c>
      <c r="L61" s="5">
        <v>6.2484077743767541</v>
      </c>
      <c r="M61" s="5">
        <v>6.4648255598256945</v>
      </c>
      <c r="N61" s="5">
        <v>11.434410632923083</v>
      </c>
      <c r="O61" s="5">
        <v>11.47137533646557</v>
      </c>
      <c r="P61" s="5">
        <v>17.73587556150575</v>
      </c>
      <c r="Q61" s="5">
        <v>50.407034227100134</v>
      </c>
      <c r="R61" s="5">
        <v>52.733017556073221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3.781303000029222E-5</v>
      </c>
      <c r="F68" s="4">
        <v>2.1016808678530919E-4</v>
      </c>
      <c r="G68" s="4">
        <v>2.514025079149407E-4</v>
      </c>
      <c r="H68" s="4">
        <v>0</v>
      </c>
      <c r="I68" s="4">
        <v>3.9770286839333373E-5</v>
      </c>
      <c r="J68" s="4">
        <v>8.2223054023764305E-5</v>
      </c>
      <c r="K68" s="4">
        <v>0.99068412565272967</v>
      </c>
      <c r="L68" s="4">
        <v>6.2484077743767541</v>
      </c>
      <c r="M68" s="4">
        <v>6.4648255598256945</v>
      </c>
      <c r="N68" s="4">
        <v>11.434410632923083</v>
      </c>
      <c r="O68" s="4">
        <v>11.47137533646557</v>
      </c>
      <c r="P68" s="4">
        <v>17.73587556150575</v>
      </c>
      <c r="Q68" s="4">
        <v>50.407034227100134</v>
      </c>
      <c r="R68" s="4">
        <v>52.733017556073221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4.336781064468094E-2</v>
      </c>
      <c r="N71" s="7">
        <v>5.9050839631060448E-2</v>
      </c>
      <c r="O71" s="7">
        <v>6.1084427964248796E-2</v>
      </c>
      <c r="P71" s="7">
        <v>6.9394891107999179E-2</v>
      </c>
      <c r="Q71" s="7">
        <v>0.11826024986576086</v>
      </c>
      <c r="R71" s="7">
        <v>0.1090092723391559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3.781303000029222E-5</v>
      </c>
      <c r="F73" s="7">
        <v>2.1016808678530919E-4</v>
      </c>
      <c r="G73" s="7">
        <v>2.514025079149407E-4</v>
      </c>
      <c r="H73" s="7">
        <v>0</v>
      </c>
      <c r="I73" s="7">
        <v>3.9770286839333373E-5</v>
      </c>
      <c r="J73" s="7">
        <v>8.2223054023764305E-5</v>
      </c>
      <c r="K73" s="7">
        <v>0.99068412565272967</v>
      </c>
      <c r="L73" s="7">
        <v>6.2484077743767541</v>
      </c>
      <c r="M73" s="7">
        <v>6.4214577491810134</v>
      </c>
      <c r="N73" s="7">
        <v>11.375359793292022</v>
      </c>
      <c r="O73" s="7">
        <v>11.410290908501322</v>
      </c>
      <c r="P73" s="7">
        <v>17.66648067039775</v>
      </c>
      <c r="Q73" s="7">
        <v>50.288773977234371</v>
      </c>
      <c r="R73" s="7">
        <v>52.624008283734064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3.781303000029222E-5</v>
      </c>
      <c r="F74" s="6">
        <v>2.1016808678530919E-4</v>
      </c>
      <c r="G74" s="6">
        <v>2.514025079149407E-4</v>
      </c>
      <c r="H74" s="6">
        <v>0</v>
      </c>
      <c r="I74" s="6">
        <v>3.9770286839333373E-5</v>
      </c>
      <c r="J74" s="6">
        <v>8.2223054023764305E-5</v>
      </c>
      <c r="K74" s="6">
        <v>3.6633048970258872E-3</v>
      </c>
      <c r="L74" s="6">
        <v>4.4486348488527961E-3</v>
      </c>
      <c r="M74" s="6">
        <v>4.9302534500382002E-3</v>
      </c>
      <c r="N74" s="6">
        <v>5.7085106886975026E-3</v>
      </c>
      <c r="O74" s="6">
        <v>6.1604110561963932E-3</v>
      </c>
      <c r="P74" s="6">
        <v>4.4743399334941369E-3</v>
      </c>
      <c r="Q74" s="6">
        <v>4.8598993742899272E-3</v>
      </c>
      <c r="R74" s="6">
        <v>4.5428941435674873E-3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0.98702082075570374</v>
      </c>
      <c r="L75" s="6">
        <v>6.2439591395279015</v>
      </c>
      <c r="M75" s="6">
        <v>6.4165274957309748</v>
      </c>
      <c r="N75" s="6">
        <v>11.369651282603325</v>
      </c>
      <c r="O75" s="6">
        <v>11.404130497445125</v>
      </c>
      <c r="P75" s="6">
        <v>17.662006330464255</v>
      </c>
      <c r="Q75" s="6">
        <v>50.283914077860082</v>
      </c>
      <c r="R75" s="6">
        <v>52.619465389590495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1.4484830060905458E-2</v>
      </c>
      <c r="P79" s="5">
        <v>1.4518865466840275E-2</v>
      </c>
      <c r="Q79" s="5">
        <v>7.2327706896030977E-2</v>
      </c>
      <c r="R79" s="5">
        <v>8.693032379227203E-2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1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6" sqref="C6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490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332.49865020805805</v>
      </c>
      <c r="D2" s="45">
        <v>332.69288186236543</v>
      </c>
      <c r="E2" s="45">
        <v>333.98611149031342</v>
      </c>
      <c r="F2" s="45">
        <v>335.87494483481942</v>
      </c>
      <c r="G2" s="45">
        <v>360.05672052727226</v>
      </c>
      <c r="H2" s="45">
        <v>361.60901863725843</v>
      </c>
      <c r="I2" s="45">
        <v>372.10630151307669</v>
      </c>
      <c r="J2" s="45">
        <v>394.18986904814864</v>
      </c>
      <c r="K2" s="45">
        <v>406.12001302761456</v>
      </c>
      <c r="L2" s="45">
        <v>409.75332871274043</v>
      </c>
      <c r="M2" s="45">
        <v>429.48338140379673</v>
      </c>
      <c r="N2" s="45">
        <v>453.82418725757009</v>
      </c>
      <c r="O2" s="45">
        <v>463.11903082609422</v>
      </c>
      <c r="P2" s="45">
        <v>482.65800553959048</v>
      </c>
      <c r="Q2" s="45">
        <v>488.50195664682718</v>
      </c>
      <c r="R2" s="45">
        <v>508.89446501649883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332.43659860017345</v>
      </c>
      <c r="D21" s="5">
        <v>332.6284642947565</v>
      </c>
      <c r="E21" s="5">
        <v>333.91600865437783</v>
      </c>
      <c r="F21" s="5">
        <v>335.75778677771154</v>
      </c>
      <c r="G21" s="5">
        <v>359.93793487471743</v>
      </c>
      <c r="H21" s="5">
        <v>361.5606759399509</v>
      </c>
      <c r="I21" s="5">
        <v>372.05048653358205</v>
      </c>
      <c r="J21" s="5">
        <v>394.11906958283038</v>
      </c>
      <c r="K21" s="5">
        <v>403.54576163380659</v>
      </c>
      <c r="L21" s="5">
        <v>398.36435812987446</v>
      </c>
      <c r="M21" s="5">
        <v>417.66514091375672</v>
      </c>
      <c r="N21" s="5">
        <v>433.24243235794984</v>
      </c>
      <c r="O21" s="5">
        <v>442.79024331820244</v>
      </c>
      <c r="P21" s="5">
        <v>452.19749200567139</v>
      </c>
      <c r="Q21" s="5">
        <v>405.04010079965502</v>
      </c>
      <c r="R21" s="5">
        <v>422.21910861391189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332.43659860017345</v>
      </c>
      <c r="D30" s="4">
        <v>332.6284642947565</v>
      </c>
      <c r="E30" s="4">
        <v>333.91600865437783</v>
      </c>
      <c r="F30" s="4">
        <v>335.75778677771154</v>
      </c>
      <c r="G30" s="4">
        <v>359.93793487471743</v>
      </c>
      <c r="H30" s="4">
        <v>361.5606759399509</v>
      </c>
      <c r="I30" s="4">
        <v>372.05048653358205</v>
      </c>
      <c r="J30" s="4">
        <v>394.11906958283038</v>
      </c>
      <c r="K30" s="4">
        <v>403.54576163380659</v>
      </c>
      <c r="L30" s="4">
        <v>398.36435812987446</v>
      </c>
      <c r="M30" s="4">
        <v>417.66514091375672</v>
      </c>
      <c r="N30" s="4">
        <v>433.24243235794984</v>
      </c>
      <c r="O30" s="4">
        <v>442.79024331820244</v>
      </c>
      <c r="P30" s="4">
        <v>452.19749200567139</v>
      </c>
      <c r="Q30" s="4">
        <v>405.04010079965502</v>
      </c>
      <c r="R30" s="4">
        <v>422.21910861391189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34.751850872079366</v>
      </c>
      <c r="D35" s="7">
        <v>32.806591971846764</v>
      </c>
      <c r="E35" s="7">
        <v>30.916668836386652</v>
      </c>
      <c r="F35" s="7">
        <v>28.558805114336153</v>
      </c>
      <c r="G35" s="7">
        <v>26.674006265560642</v>
      </c>
      <c r="H35" s="7">
        <v>25.719935683307057</v>
      </c>
      <c r="I35" s="7">
        <v>23.569307822689705</v>
      </c>
      <c r="J35" s="7">
        <v>22.146141954707755</v>
      </c>
      <c r="K35" s="7">
        <v>21.250764230442719</v>
      </c>
      <c r="L35" s="7">
        <v>19.987018298805733</v>
      </c>
      <c r="M35" s="7">
        <v>19.599307871628277</v>
      </c>
      <c r="N35" s="7">
        <v>19.011273051647525</v>
      </c>
      <c r="O35" s="7">
        <v>18.271191766394349</v>
      </c>
      <c r="P35" s="7">
        <v>17.857849511937147</v>
      </c>
      <c r="Q35" s="7">
        <v>17.111340311897582</v>
      </c>
      <c r="R35" s="7">
        <v>16.630004403964421</v>
      </c>
    </row>
    <row r="36" spans="1:18" ht="11.25" customHeight="1" x14ac:dyDescent="0.25">
      <c r="A36" s="56" t="s">
        <v>221</v>
      </c>
      <c r="B36" s="53" t="s">
        <v>220</v>
      </c>
      <c r="C36" s="6">
        <v>34.751850872079366</v>
      </c>
      <c r="D36" s="6">
        <v>32.806591971846764</v>
      </c>
      <c r="E36" s="6">
        <v>30.916668836386652</v>
      </c>
      <c r="F36" s="6">
        <v>28.558805114336153</v>
      </c>
      <c r="G36" s="6">
        <v>26.674006265560642</v>
      </c>
      <c r="H36" s="6">
        <v>25.719935683307057</v>
      </c>
      <c r="I36" s="6">
        <v>23.569307822689705</v>
      </c>
      <c r="J36" s="6">
        <v>22.146141954707755</v>
      </c>
      <c r="K36" s="6">
        <v>21.250764230442719</v>
      </c>
      <c r="L36" s="6">
        <v>19.987018298805733</v>
      </c>
      <c r="M36" s="6">
        <v>19.599307871628277</v>
      </c>
      <c r="N36" s="6">
        <v>19.011273051647525</v>
      </c>
      <c r="O36" s="6">
        <v>18.271191766394349</v>
      </c>
      <c r="P36" s="6">
        <v>17.857849511937147</v>
      </c>
      <c r="Q36" s="6">
        <v>17.111340311897582</v>
      </c>
      <c r="R36" s="6">
        <v>16.630004403964421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297.68474772809407</v>
      </c>
      <c r="D43" s="7">
        <v>299.82187232290971</v>
      </c>
      <c r="E43" s="7">
        <v>302.9993398179912</v>
      </c>
      <c r="F43" s="7">
        <v>307.19898166337538</v>
      </c>
      <c r="G43" s="7">
        <v>333.26392860915678</v>
      </c>
      <c r="H43" s="7">
        <v>335.84074025664381</v>
      </c>
      <c r="I43" s="7">
        <v>348.48117871089232</v>
      </c>
      <c r="J43" s="7">
        <v>371.97292762812265</v>
      </c>
      <c r="K43" s="7">
        <v>382.29499740336388</v>
      </c>
      <c r="L43" s="7">
        <v>378.37733983106875</v>
      </c>
      <c r="M43" s="7">
        <v>398.06583304212842</v>
      </c>
      <c r="N43" s="7">
        <v>414.23115930630229</v>
      </c>
      <c r="O43" s="7">
        <v>424.5190515518081</v>
      </c>
      <c r="P43" s="7">
        <v>434.33964249373423</v>
      </c>
      <c r="Q43" s="7">
        <v>387.92876048775742</v>
      </c>
      <c r="R43" s="7">
        <v>405.58910420994744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3.9155650560999322E-3</v>
      </c>
      <c r="E52" s="5">
        <v>3.9033341338351466E-3</v>
      </c>
      <c r="F52" s="5">
        <v>3.8545818834134428E-3</v>
      </c>
      <c r="G52" s="5">
        <v>3.6078870322877347E-3</v>
      </c>
      <c r="H52" s="5">
        <v>5.0736764464241113E-3</v>
      </c>
      <c r="I52" s="5">
        <v>4.7375503062561915E-3</v>
      </c>
      <c r="J52" s="5">
        <v>1.3001569449952748E-2</v>
      </c>
      <c r="K52" s="5">
        <v>2.0222700872348426E-2</v>
      </c>
      <c r="L52" s="5">
        <v>2.3492538662775814E-2</v>
      </c>
      <c r="M52" s="5">
        <v>3.1410336995261301E-2</v>
      </c>
      <c r="N52" s="5">
        <v>3.519711897094005E-2</v>
      </c>
      <c r="O52" s="5">
        <v>4.2996515480908562E-2</v>
      </c>
      <c r="P52" s="5">
        <v>5.7000157683354244E-2</v>
      </c>
      <c r="Q52" s="5">
        <v>6.3298610926112997E-2</v>
      </c>
      <c r="R52" s="5">
        <v>7.8388467469440171E-2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3.9155650560999322E-3</v>
      </c>
      <c r="E53" s="4">
        <v>3.9033341338351466E-3</v>
      </c>
      <c r="F53" s="4">
        <v>3.8545818834134428E-3</v>
      </c>
      <c r="G53" s="4">
        <v>3.6078870322877347E-3</v>
      </c>
      <c r="H53" s="4">
        <v>5.0736764464241113E-3</v>
      </c>
      <c r="I53" s="4">
        <v>4.7375503062561915E-3</v>
      </c>
      <c r="J53" s="4">
        <v>1.3001569449952748E-2</v>
      </c>
      <c r="K53" s="4">
        <v>2.0222700872348426E-2</v>
      </c>
      <c r="L53" s="4">
        <v>2.3492538662775814E-2</v>
      </c>
      <c r="M53" s="4">
        <v>3.1410336995261301E-2</v>
      </c>
      <c r="N53" s="4">
        <v>3.519711897094005E-2</v>
      </c>
      <c r="O53" s="4">
        <v>4.2996515480908562E-2</v>
      </c>
      <c r="P53" s="4">
        <v>5.7000157683354244E-2</v>
      </c>
      <c r="Q53" s="4">
        <v>6.3298610926112997E-2</v>
      </c>
      <c r="R53" s="4">
        <v>7.8388467469440171E-2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1.2323017996466261E-2</v>
      </c>
      <c r="F61" s="5">
        <v>6.323586796848521E-2</v>
      </c>
      <c r="G61" s="5">
        <v>6.8417303968423174E-2</v>
      </c>
      <c r="H61" s="5">
        <v>0</v>
      </c>
      <c r="I61" s="5">
        <v>9.3049496911519827E-3</v>
      </c>
      <c r="J61" s="5">
        <v>1.7534978034238171E-2</v>
      </c>
      <c r="K61" s="5">
        <v>2.5113843976666281</v>
      </c>
      <c r="L61" s="5">
        <v>11.321014001533323</v>
      </c>
      <c r="M61" s="5">
        <v>11.73905643382704</v>
      </c>
      <c r="N61" s="5">
        <v>20.498075848235072</v>
      </c>
      <c r="O61" s="5">
        <v>20.232018642169923</v>
      </c>
      <c r="P61" s="5">
        <v>30.347822054361686</v>
      </c>
      <c r="Q61" s="5">
        <v>83.334072269087784</v>
      </c>
      <c r="R61" s="5">
        <v>86.515897388335645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1.2323017996466261E-2</v>
      </c>
      <c r="F68" s="4">
        <v>6.323586796848521E-2</v>
      </c>
      <c r="G68" s="4">
        <v>6.8417303968423174E-2</v>
      </c>
      <c r="H68" s="4">
        <v>0</v>
      </c>
      <c r="I68" s="4">
        <v>9.3049496911519827E-3</v>
      </c>
      <c r="J68" s="4">
        <v>1.7534978034238171E-2</v>
      </c>
      <c r="K68" s="4">
        <v>2.5113843976666281</v>
      </c>
      <c r="L68" s="4">
        <v>11.321014001533323</v>
      </c>
      <c r="M68" s="4">
        <v>11.73905643382704</v>
      </c>
      <c r="N68" s="4">
        <v>20.498075848235072</v>
      </c>
      <c r="O68" s="4">
        <v>20.232018642169923</v>
      </c>
      <c r="P68" s="4">
        <v>30.347822054361686</v>
      </c>
      <c r="Q68" s="4">
        <v>83.334072269087784</v>
      </c>
      <c r="R68" s="4">
        <v>86.515897388335645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2.9084473218177155E-4</v>
      </c>
      <c r="N71" s="7">
        <v>7.3316015295589638E-4</v>
      </c>
      <c r="O71" s="7">
        <v>5.6082555049368106E-4</v>
      </c>
      <c r="P71" s="7">
        <v>1.5834943108884985E-3</v>
      </c>
      <c r="Q71" s="7">
        <v>2.8960476166438403E-3</v>
      </c>
      <c r="R71" s="7">
        <v>3.7075507869313144E-3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1.2323017996466261E-2</v>
      </c>
      <c r="F73" s="7">
        <v>6.323586796848521E-2</v>
      </c>
      <c r="G73" s="7">
        <v>6.8417303968423174E-2</v>
      </c>
      <c r="H73" s="7">
        <v>0</v>
      </c>
      <c r="I73" s="7">
        <v>9.3049496911519827E-3</v>
      </c>
      <c r="J73" s="7">
        <v>1.7534978034238171E-2</v>
      </c>
      <c r="K73" s="7">
        <v>2.5113843976666281</v>
      </c>
      <c r="L73" s="7">
        <v>11.321014001533323</v>
      </c>
      <c r="M73" s="7">
        <v>11.738765589094857</v>
      </c>
      <c r="N73" s="7">
        <v>20.497342688082117</v>
      </c>
      <c r="O73" s="7">
        <v>20.231457816619429</v>
      </c>
      <c r="P73" s="7">
        <v>30.346238560050796</v>
      </c>
      <c r="Q73" s="7">
        <v>83.331176221471139</v>
      </c>
      <c r="R73" s="7">
        <v>86.512189837548718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1.2323017996466261E-2</v>
      </c>
      <c r="F74" s="6">
        <v>6.323586796848521E-2</v>
      </c>
      <c r="G74" s="6">
        <v>6.8417303968423174E-2</v>
      </c>
      <c r="H74" s="6">
        <v>0</v>
      </c>
      <c r="I74" s="6">
        <v>9.3049496911519827E-3</v>
      </c>
      <c r="J74" s="6">
        <v>1.7534978034238171E-2</v>
      </c>
      <c r="K74" s="6">
        <v>0.80138309532457075</v>
      </c>
      <c r="L74" s="6">
        <v>0.93392038243755648</v>
      </c>
      <c r="M74" s="6">
        <v>0.99064652669814734</v>
      </c>
      <c r="N74" s="6">
        <v>1.159356664013526</v>
      </c>
      <c r="O74" s="6">
        <v>1.20521578748225</v>
      </c>
      <c r="P74" s="6">
        <v>0.83831752559614425</v>
      </c>
      <c r="Q74" s="6">
        <v>0.87386582727142204</v>
      </c>
      <c r="R74" s="6">
        <v>0.78931450267712322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1.7100013023420573</v>
      </c>
      <c r="L75" s="6">
        <v>10.387093619095767</v>
      </c>
      <c r="M75" s="6">
        <v>10.748119062396709</v>
      </c>
      <c r="N75" s="6">
        <v>19.337986024068591</v>
      </c>
      <c r="O75" s="6">
        <v>19.02624202913718</v>
      </c>
      <c r="P75" s="6">
        <v>29.507921034454654</v>
      </c>
      <c r="Q75" s="6">
        <v>82.457310394199723</v>
      </c>
      <c r="R75" s="6">
        <v>85.722875334871588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6.2051607884614148E-2</v>
      </c>
      <c r="D79" s="5">
        <v>6.0502002552818387E-2</v>
      </c>
      <c r="E79" s="5">
        <v>5.3876483805248586E-2</v>
      </c>
      <c r="F79" s="5">
        <v>5.0067607256003344E-2</v>
      </c>
      <c r="G79" s="5">
        <v>4.6760461554137427E-2</v>
      </c>
      <c r="H79" s="5">
        <v>4.3269020861116635E-2</v>
      </c>
      <c r="I79" s="5">
        <v>4.1772479497233214E-2</v>
      </c>
      <c r="J79" s="5">
        <v>4.0262917834054592E-2</v>
      </c>
      <c r="K79" s="5">
        <v>4.264429526898985E-2</v>
      </c>
      <c r="L79" s="5">
        <v>4.4464042669872077E-2</v>
      </c>
      <c r="M79" s="5">
        <v>4.7773719217749741E-2</v>
      </c>
      <c r="N79" s="5">
        <v>4.8481932414256253E-2</v>
      </c>
      <c r="O79" s="5">
        <v>5.377235024095265E-2</v>
      </c>
      <c r="P79" s="5">
        <v>5.5691321873992443E-2</v>
      </c>
      <c r="Q79" s="5">
        <v>6.4484967158313033E-2</v>
      </c>
      <c r="R79" s="5">
        <v>8.1070546781870437E-2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2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491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999.84855905831478</v>
      </c>
      <c r="D2" s="45">
        <v>1031.7020733716511</v>
      </c>
      <c r="E2" s="45">
        <v>1050.1199063360566</v>
      </c>
      <c r="F2" s="45">
        <v>1063.9333823908855</v>
      </c>
      <c r="G2" s="45">
        <v>1095.5525775135409</v>
      </c>
      <c r="H2" s="45">
        <v>1088.4107705934071</v>
      </c>
      <c r="I2" s="45">
        <v>1080.5742875090771</v>
      </c>
      <c r="J2" s="45">
        <v>1108.6392939018097</v>
      </c>
      <c r="K2" s="45">
        <v>1063.3001656704523</v>
      </c>
      <c r="L2" s="45">
        <v>920.19548763638613</v>
      </c>
      <c r="M2" s="45">
        <v>1009.3376213529966</v>
      </c>
      <c r="N2" s="45">
        <v>944.61193117130733</v>
      </c>
      <c r="O2" s="45">
        <v>856.15969575473355</v>
      </c>
      <c r="P2" s="45">
        <v>864.23200960310271</v>
      </c>
      <c r="Q2" s="45">
        <v>796.02954529519184</v>
      </c>
      <c r="R2" s="45">
        <v>743.76547584778655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999.84855905831478</v>
      </c>
      <c r="D21" s="5">
        <v>1031.7020733716511</v>
      </c>
      <c r="E21" s="5">
        <v>1050.1199063360566</v>
      </c>
      <c r="F21" s="5">
        <v>1063.9333823908855</v>
      </c>
      <c r="G21" s="5">
        <v>1095.5525775135409</v>
      </c>
      <c r="H21" s="5">
        <v>1088.4107705934071</v>
      </c>
      <c r="I21" s="5">
        <v>1080.5742875090771</v>
      </c>
      <c r="J21" s="5">
        <v>1108.6392939018097</v>
      </c>
      <c r="K21" s="5">
        <v>1058.565215151044</v>
      </c>
      <c r="L21" s="5">
        <v>895.60950225412535</v>
      </c>
      <c r="M21" s="5">
        <v>982.80114706533686</v>
      </c>
      <c r="N21" s="5">
        <v>902.48049142312095</v>
      </c>
      <c r="O21" s="5">
        <v>819.43401785268804</v>
      </c>
      <c r="P21" s="5">
        <v>809.25340908865451</v>
      </c>
      <c r="Q21" s="5">
        <v>656.48788077207041</v>
      </c>
      <c r="R21" s="5">
        <v>613.99515104611942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999.84855905831478</v>
      </c>
      <c r="D30" s="4">
        <v>1031.7020733716511</v>
      </c>
      <c r="E30" s="4">
        <v>1050.1199063360566</v>
      </c>
      <c r="F30" s="4">
        <v>1063.9333823908855</v>
      </c>
      <c r="G30" s="4">
        <v>1095.5525775135409</v>
      </c>
      <c r="H30" s="4">
        <v>1088.4107705934071</v>
      </c>
      <c r="I30" s="4">
        <v>1080.5742875090771</v>
      </c>
      <c r="J30" s="4">
        <v>1108.6392939018097</v>
      </c>
      <c r="K30" s="4">
        <v>1058.565215151044</v>
      </c>
      <c r="L30" s="4">
        <v>895.60950225412535</v>
      </c>
      <c r="M30" s="4">
        <v>982.80114706533686</v>
      </c>
      <c r="N30" s="4">
        <v>902.48049142312095</v>
      </c>
      <c r="O30" s="4">
        <v>819.43401785268804</v>
      </c>
      <c r="P30" s="4">
        <v>809.25340908865451</v>
      </c>
      <c r="Q30" s="4">
        <v>656.48788077207041</v>
      </c>
      <c r="R30" s="4">
        <v>613.99515104611942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999.84855905831478</v>
      </c>
      <c r="D43" s="7">
        <v>1031.7020733716511</v>
      </c>
      <c r="E43" s="7">
        <v>1050.1199063360566</v>
      </c>
      <c r="F43" s="7">
        <v>1063.9333823908855</v>
      </c>
      <c r="G43" s="7">
        <v>1095.5525775135409</v>
      </c>
      <c r="H43" s="7">
        <v>1088.4107705934071</v>
      </c>
      <c r="I43" s="7">
        <v>1080.5742875090771</v>
      </c>
      <c r="J43" s="7">
        <v>1108.6392939018097</v>
      </c>
      <c r="K43" s="7">
        <v>1058.565215151044</v>
      </c>
      <c r="L43" s="7">
        <v>895.60950225412535</v>
      </c>
      <c r="M43" s="7">
        <v>982.80114706533686</v>
      </c>
      <c r="N43" s="7">
        <v>902.48049142312095</v>
      </c>
      <c r="O43" s="7">
        <v>819.43401785268804</v>
      </c>
      <c r="P43" s="7">
        <v>809.25340908865451</v>
      </c>
      <c r="Q43" s="7">
        <v>656.48788077207041</v>
      </c>
      <c r="R43" s="7">
        <v>613.99515104611942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4.7349505194083861</v>
      </c>
      <c r="L61" s="5">
        <v>24.585985382260748</v>
      </c>
      <c r="M61" s="5">
        <v>26.536474287659743</v>
      </c>
      <c r="N61" s="5">
        <v>42.131439748186359</v>
      </c>
      <c r="O61" s="5">
        <v>36.725677902045526</v>
      </c>
      <c r="P61" s="5">
        <v>54.978600514448189</v>
      </c>
      <c r="Q61" s="5">
        <v>139.54166452312145</v>
      </c>
      <c r="R61" s="5">
        <v>129.77032480166719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4.7349505194083861</v>
      </c>
      <c r="L68" s="4">
        <v>24.585985382260748</v>
      </c>
      <c r="M68" s="4">
        <v>26.536474287659743</v>
      </c>
      <c r="N68" s="4">
        <v>42.131439748186359</v>
      </c>
      <c r="O68" s="4">
        <v>36.725677902045526</v>
      </c>
      <c r="P68" s="4">
        <v>54.978600514448189</v>
      </c>
      <c r="Q68" s="4">
        <v>139.54166452312145</v>
      </c>
      <c r="R68" s="4">
        <v>129.77032480166719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4.7349505194083861</v>
      </c>
      <c r="L73" s="7">
        <v>24.585985382260748</v>
      </c>
      <c r="M73" s="7">
        <v>26.536474287659743</v>
      </c>
      <c r="N73" s="7">
        <v>42.131439748186359</v>
      </c>
      <c r="O73" s="7">
        <v>36.725677902045526</v>
      </c>
      <c r="P73" s="7">
        <v>54.978600514448189</v>
      </c>
      <c r="Q73" s="7">
        <v>139.54166452312145</v>
      </c>
      <c r="R73" s="7">
        <v>129.77032480166719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4.7349505194083861</v>
      </c>
      <c r="L75" s="6">
        <v>24.585985382260748</v>
      </c>
      <c r="M75" s="6">
        <v>26.536474287659743</v>
      </c>
      <c r="N75" s="6">
        <v>42.131439748186359</v>
      </c>
      <c r="O75" s="6">
        <v>36.725677902045526</v>
      </c>
      <c r="P75" s="6">
        <v>54.978600514448189</v>
      </c>
      <c r="Q75" s="6">
        <v>139.54166452312145</v>
      </c>
      <c r="R75" s="6">
        <v>129.77032480166719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6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540</v>
      </c>
      <c r="B1" s="42" t="s">
        <v>492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94.416020150819051</v>
      </c>
      <c r="D2" s="45">
        <v>93.69659</v>
      </c>
      <c r="E2" s="45">
        <v>93.997389999999996</v>
      </c>
      <c r="F2" s="45">
        <v>96.90082000000001</v>
      </c>
      <c r="G2" s="45">
        <v>98.156309999999991</v>
      </c>
      <c r="H2" s="45">
        <v>97.639676003431958</v>
      </c>
      <c r="I2" s="45">
        <v>101.94361000000001</v>
      </c>
      <c r="J2" s="45">
        <v>98.061109999999999</v>
      </c>
      <c r="K2" s="45">
        <v>99.901049999999998</v>
      </c>
      <c r="L2" s="45">
        <v>92.265749999999997</v>
      </c>
      <c r="M2" s="45">
        <v>96.326471644040197</v>
      </c>
      <c r="N2" s="45">
        <v>95.46652631246431</v>
      </c>
      <c r="O2" s="45">
        <v>96.06369760812521</v>
      </c>
      <c r="P2" s="45">
        <v>94.988476023322619</v>
      </c>
      <c r="Q2" s="45">
        <v>89.805955199035111</v>
      </c>
      <c r="R2" s="45">
        <v>82.855607270315872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48.151569995911849</v>
      </c>
      <c r="D21" s="5">
        <v>45.097450000000002</v>
      </c>
      <c r="E21" s="5">
        <v>42.99841</v>
      </c>
      <c r="F21" s="5">
        <v>43.001060000000003</v>
      </c>
      <c r="G21" s="5">
        <v>43.955779999999997</v>
      </c>
      <c r="H21" s="5">
        <v>41.917212855115046</v>
      </c>
      <c r="I21" s="5">
        <v>43.942059999999998</v>
      </c>
      <c r="J21" s="5">
        <v>35.76294</v>
      </c>
      <c r="K21" s="5">
        <v>36.799819999999997</v>
      </c>
      <c r="L21" s="5">
        <v>30.666029999999999</v>
      </c>
      <c r="M21" s="5">
        <v>32.69831250488496</v>
      </c>
      <c r="N21" s="5">
        <v>32.697825255549461</v>
      </c>
      <c r="O21" s="5">
        <v>32.697629230666813</v>
      </c>
      <c r="P21" s="5">
        <v>31.957350579092907</v>
      </c>
      <c r="Q21" s="5">
        <v>27.82562330167427</v>
      </c>
      <c r="R21" s="5">
        <v>22.666745884929838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48.151569995911849</v>
      </c>
      <c r="D30" s="4">
        <v>45.097450000000002</v>
      </c>
      <c r="E30" s="4">
        <v>42.99841</v>
      </c>
      <c r="F30" s="4">
        <v>43.001060000000003</v>
      </c>
      <c r="G30" s="4">
        <v>43.955779999999997</v>
      </c>
      <c r="H30" s="4">
        <v>41.917212855115046</v>
      </c>
      <c r="I30" s="4">
        <v>43.942059999999998</v>
      </c>
      <c r="J30" s="4">
        <v>35.76294</v>
      </c>
      <c r="K30" s="4">
        <v>36.799819999999997</v>
      </c>
      <c r="L30" s="4">
        <v>30.666029999999999</v>
      </c>
      <c r="M30" s="4">
        <v>32.69831250488496</v>
      </c>
      <c r="N30" s="4">
        <v>32.697825255549461</v>
      </c>
      <c r="O30" s="4">
        <v>32.697629230666813</v>
      </c>
      <c r="P30" s="4">
        <v>31.957350579092907</v>
      </c>
      <c r="Q30" s="4">
        <v>27.82562330167427</v>
      </c>
      <c r="R30" s="4">
        <v>22.666745884929838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48.151569995911849</v>
      </c>
      <c r="D43" s="7">
        <v>45.097450000000002</v>
      </c>
      <c r="E43" s="7">
        <v>42.99841</v>
      </c>
      <c r="F43" s="7">
        <v>43.001060000000003</v>
      </c>
      <c r="G43" s="7">
        <v>43.955779999999997</v>
      </c>
      <c r="H43" s="7">
        <v>41.917212855115046</v>
      </c>
      <c r="I43" s="7">
        <v>43.942059999999998</v>
      </c>
      <c r="J43" s="7">
        <v>35.76294</v>
      </c>
      <c r="K43" s="7">
        <v>36.799819999999997</v>
      </c>
      <c r="L43" s="7">
        <v>30.666029999999999</v>
      </c>
      <c r="M43" s="7">
        <v>32.69831250488496</v>
      </c>
      <c r="N43" s="7">
        <v>32.697825255549461</v>
      </c>
      <c r="O43" s="7">
        <v>32.697629230666813</v>
      </c>
      <c r="P43" s="7">
        <v>31.957350579092907</v>
      </c>
      <c r="Q43" s="7">
        <v>27.82562330167427</v>
      </c>
      <c r="R43" s="7">
        <v>22.666745884929838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46.264450154907202</v>
      </c>
      <c r="D79" s="5">
        <v>48.599139999999998</v>
      </c>
      <c r="E79" s="5">
        <v>50.998980000000003</v>
      </c>
      <c r="F79" s="5">
        <v>53.899760000000001</v>
      </c>
      <c r="G79" s="5">
        <v>54.200530000000001</v>
      </c>
      <c r="H79" s="5">
        <v>55.722463148316919</v>
      </c>
      <c r="I79" s="5">
        <v>58.001550000000002</v>
      </c>
      <c r="J79" s="5">
        <v>62.298169999999999</v>
      </c>
      <c r="K79" s="5">
        <v>63.101230000000001</v>
      </c>
      <c r="L79" s="5">
        <v>61.599719999999998</v>
      </c>
      <c r="M79" s="5">
        <v>63.628159139155244</v>
      </c>
      <c r="N79" s="5">
        <v>62.768701056914843</v>
      </c>
      <c r="O79" s="5">
        <v>63.36606837745839</v>
      </c>
      <c r="P79" s="5">
        <v>63.031125444229716</v>
      </c>
      <c r="Q79" s="5">
        <v>61.980331897360841</v>
      </c>
      <c r="R79" s="5">
        <v>60.188861385386033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3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493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34.187356656287641</v>
      </c>
      <c r="D2" s="45">
        <v>35.130494641613979</v>
      </c>
      <c r="E2" s="45">
        <v>36.37292020167606</v>
      </c>
      <c r="F2" s="45">
        <v>38.840596673779224</v>
      </c>
      <c r="G2" s="45">
        <v>38.343417289888215</v>
      </c>
      <c r="H2" s="45">
        <v>37.261199040071489</v>
      </c>
      <c r="I2" s="45">
        <v>36.922692681161145</v>
      </c>
      <c r="J2" s="45">
        <v>36.808166002472618</v>
      </c>
      <c r="K2" s="45">
        <v>37.487679028035025</v>
      </c>
      <c r="L2" s="45">
        <v>39.385652263034949</v>
      </c>
      <c r="M2" s="45">
        <v>40.185541140129367</v>
      </c>
      <c r="N2" s="45">
        <v>39.808714765342984</v>
      </c>
      <c r="O2" s="45">
        <v>41.91978133844848</v>
      </c>
      <c r="P2" s="45">
        <v>42.984972802397003</v>
      </c>
      <c r="Q2" s="45">
        <v>41.810241213037393</v>
      </c>
      <c r="R2" s="45">
        <v>41.974483674333861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13.373997160185889</v>
      </c>
      <c r="D21" s="5">
        <v>10.981551973724194</v>
      </c>
      <c r="E21" s="5">
        <v>10.899903593950228</v>
      </c>
      <c r="F21" s="5">
        <v>10.69952801064022</v>
      </c>
      <c r="G21" s="5">
        <v>9.8144260056683752</v>
      </c>
      <c r="H21" s="5">
        <v>7.3344466976252045</v>
      </c>
      <c r="I21" s="5">
        <v>7.7253202002551387</v>
      </c>
      <c r="J21" s="5">
        <v>5.6183695331381935</v>
      </c>
      <c r="K21" s="5">
        <v>5.6054009778176592</v>
      </c>
      <c r="L21" s="5">
        <v>4.3127148845402914</v>
      </c>
      <c r="M21" s="5">
        <v>4.25043265163215</v>
      </c>
      <c r="N21" s="5">
        <v>4.2129998505495001</v>
      </c>
      <c r="O21" s="5">
        <v>4.3043781550562796</v>
      </c>
      <c r="P21" s="5">
        <v>5.7167860031722002</v>
      </c>
      <c r="Q21" s="5">
        <v>4.5211981725107862</v>
      </c>
      <c r="R21" s="5">
        <v>4.6318125070547396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13.373997160185889</v>
      </c>
      <c r="D30" s="4">
        <v>10.981551973724194</v>
      </c>
      <c r="E30" s="4">
        <v>10.899903593950228</v>
      </c>
      <c r="F30" s="4">
        <v>10.69952801064022</v>
      </c>
      <c r="G30" s="4">
        <v>9.8144260056683752</v>
      </c>
      <c r="H30" s="4">
        <v>7.3344466976252045</v>
      </c>
      <c r="I30" s="4">
        <v>7.7253202002551387</v>
      </c>
      <c r="J30" s="4">
        <v>5.6183695331381935</v>
      </c>
      <c r="K30" s="4">
        <v>5.6054009778176592</v>
      </c>
      <c r="L30" s="4">
        <v>4.3127148845402914</v>
      </c>
      <c r="M30" s="4">
        <v>4.25043265163215</v>
      </c>
      <c r="N30" s="4">
        <v>4.2129998505495001</v>
      </c>
      <c r="O30" s="4">
        <v>4.3043781550562796</v>
      </c>
      <c r="P30" s="4">
        <v>5.7167860031722002</v>
      </c>
      <c r="Q30" s="4">
        <v>4.5211981725107862</v>
      </c>
      <c r="R30" s="4">
        <v>4.6318125070547396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13.373997160185889</v>
      </c>
      <c r="D43" s="7">
        <v>10.981551973724194</v>
      </c>
      <c r="E43" s="7">
        <v>10.899903593950228</v>
      </c>
      <c r="F43" s="7">
        <v>10.69952801064022</v>
      </c>
      <c r="G43" s="7">
        <v>9.8144260056683752</v>
      </c>
      <c r="H43" s="7">
        <v>7.3344466976252045</v>
      </c>
      <c r="I43" s="7">
        <v>7.7253202002551387</v>
      </c>
      <c r="J43" s="7">
        <v>5.6183695331381935</v>
      </c>
      <c r="K43" s="7">
        <v>5.6054009778176592</v>
      </c>
      <c r="L43" s="7">
        <v>4.3127148845402914</v>
      </c>
      <c r="M43" s="7">
        <v>4.25043265163215</v>
      </c>
      <c r="N43" s="7">
        <v>4.2129998505495001</v>
      </c>
      <c r="O43" s="7">
        <v>4.3043781550562796</v>
      </c>
      <c r="P43" s="7">
        <v>5.7167860031722002</v>
      </c>
      <c r="Q43" s="7">
        <v>4.5211981725107862</v>
      </c>
      <c r="R43" s="7">
        <v>4.6318125070547396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20.813359496101754</v>
      </c>
      <c r="D79" s="5">
        <v>24.148942667889781</v>
      </c>
      <c r="E79" s="5">
        <v>25.473016607725832</v>
      </c>
      <c r="F79" s="5">
        <v>28.141068663139002</v>
      </c>
      <c r="G79" s="5">
        <v>28.528991284219838</v>
      </c>
      <c r="H79" s="5">
        <v>29.926752342446282</v>
      </c>
      <c r="I79" s="5">
        <v>29.197372480906008</v>
      </c>
      <c r="J79" s="5">
        <v>31.189796469334425</v>
      </c>
      <c r="K79" s="5">
        <v>31.882278050217366</v>
      </c>
      <c r="L79" s="5">
        <v>35.072937378494657</v>
      </c>
      <c r="M79" s="5">
        <v>35.935108488497214</v>
      </c>
      <c r="N79" s="5">
        <v>35.595714914793483</v>
      </c>
      <c r="O79" s="5">
        <v>37.615403183392203</v>
      </c>
      <c r="P79" s="5">
        <v>37.2681867992248</v>
      </c>
      <c r="Q79" s="5">
        <v>37.289043040526607</v>
      </c>
      <c r="R79" s="5">
        <v>37.342671167279121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4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568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0.66504044461809197</v>
      </c>
      <c r="D2" s="45">
        <v>0.57165373200029346</v>
      </c>
      <c r="E2" s="45">
        <v>1.300152447413796</v>
      </c>
      <c r="F2" s="45">
        <v>1.9152894675380807</v>
      </c>
      <c r="G2" s="45">
        <v>1.5438335716699441</v>
      </c>
      <c r="H2" s="45">
        <v>2.9320772474029706</v>
      </c>
      <c r="I2" s="45">
        <v>4.0874496201969919</v>
      </c>
      <c r="J2" s="45">
        <v>5.4405479401020873</v>
      </c>
      <c r="K2" s="45">
        <v>5.74383342143891</v>
      </c>
      <c r="L2" s="45">
        <v>5.5754707807168131</v>
      </c>
      <c r="M2" s="45">
        <v>5.9516628663336038</v>
      </c>
      <c r="N2" s="45">
        <v>6.4969756578097062</v>
      </c>
      <c r="O2" s="45">
        <v>6.4022871928347289</v>
      </c>
      <c r="P2" s="45">
        <v>6.8271545613934537</v>
      </c>
      <c r="Q2" s="45">
        <v>5.8933094361120855</v>
      </c>
      <c r="R2" s="45">
        <v>5.0480558245398415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0.66504044461809197</v>
      </c>
      <c r="D79" s="5">
        <v>0.57165373200029346</v>
      </c>
      <c r="E79" s="5">
        <v>1.300152447413796</v>
      </c>
      <c r="F79" s="5">
        <v>1.9152894675380807</v>
      </c>
      <c r="G79" s="5">
        <v>1.5438335716699441</v>
      </c>
      <c r="H79" s="5">
        <v>2.9320772474029706</v>
      </c>
      <c r="I79" s="5">
        <v>4.0874496201969919</v>
      </c>
      <c r="J79" s="5">
        <v>5.4405479401020873</v>
      </c>
      <c r="K79" s="5">
        <v>5.74383342143891</v>
      </c>
      <c r="L79" s="5">
        <v>5.5754707807168131</v>
      </c>
      <c r="M79" s="5">
        <v>5.9516628663336038</v>
      </c>
      <c r="N79" s="5">
        <v>6.4969756578097062</v>
      </c>
      <c r="O79" s="5">
        <v>6.4022871928347289</v>
      </c>
      <c r="P79" s="5">
        <v>6.8271545613934537</v>
      </c>
      <c r="Q79" s="5">
        <v>5.8933094361120855</v>
      </c>
      <c r="R79" s="5">
        <v>5.0480558245398415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5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494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2.5400666421048776</v>
      </c>
      <c r="D2" s="45">
        <v>2.6065166690190185</v>
      </c>
      <c r="E2" s="45">
        <v>2.6850967946132185</v>
      </c>
      <c r="F2" s="45">
        <v>2.6991930945566467</v>
      </c>
      <c r="G2" s="45">
        <v>2.6792608974758885</v>
      </c>
      <c r="H2" s="45">
        <v>2.6491076351914402</v>
      </c>
      <c r="I2" s="45">
        <v>2.6276270584232955</v>
      </c>
      <c r="J2" s="45">
        <v>2.5843551815115506</v>
      </c>
      <c r="K2" s="45">
        <v>2.5859410995518743</v>
      </c>
      <c r="L2" s="45">
        <v>2.5994968816687964</v>
      </c>
      <c r="M2" s="45">
        <v>2.5609306862723087</v>
      </c>
      <c r="N2" s="45">
        <v>2.5010068219441228</v>
      </c>
      <c r="O2" s="45">
        <v>2.5268251472170089</v>
      </c>
      <c r="P2" s="45">
        <v>2.506574874833857</v>
      </c>
      <c r="Q2" s="45">
        <v>2.4478908979697298</v>
      </c>
      <c r="R2" s="45">
        <v>2.3693878744408794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2.5400666421048776</v>
      </c>
      <c r="D79" s="5">
        <v>2.6065166690190185</v>
      </c>
      <c r="E79" s="5">
        <v>2.6850967946132185</v>
      </c>
      <c r="F79" s="5">
        <v>2.6991930945566467</v>
      </c>
      <c r="G79" s="5">
        <v>2.6792608974758885</v>
      </c>
      <c r="H79" s="5">
        <v>2.6491076351914402</v>
      </c>
      <c r="I79" s="5">
        <v>2.6276270584232955</v>
      </c>
      <c r="J79" s="5">
        <v>2.5843551815115506</v>
      </c>
      <c r="K79" s="5">
        <v>2.5859410995518743</v>
      </c>
      <c r="L79" s="5">
        <v>2.5994968816687964</v>
      </c>
      <c r="M79" s="5">
        <v>2.5609306862723087</v>
      </c>
      <c r="N79" s="5">
        <v>2.5010068219441228</v>
      </c>
      <c r="O79" s="5">
        <v>2.5268251472170089</v>
      </c>
      <c r="P79" s="5">
        <v>2.506574874833857</v>
      </c>
      <c r="Q79" s="5">
        <v>2.4478908979697298</v>
      </c>
      <c r="R79" s="5">
        <v>2.3693878744408794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6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495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57.023556407808442</v>
      </c>
      <c r="D2" s="45">
        <v>55.387924957366721</v>
      </c>
      <c r="E2" s="45">
        <v>53.639220556296934</v>
      </c>
      <c r="F2" s="45">
        <v>53.445740764126057</v>
      </c>
      <c r="G2" s="45">
        <v>55.589798240965962</v>
      </c>
      <c r="H2" s="45">
        <v>54.79729208076607</v>
      </c>
      <c r="I2" s="45">
        <v>58.30584064021857</v>
      </c>
      <c r="J2" s="45">
        <v>53.228040875913749</v>
      </c>
      <c r="K2" s="45">
        <v>54.083596450974184</v>
      </c>
      <c r="L2" s="45">
        <v>44.705130074579429</v>
      </c>
      <c r="M2" s="45">
        <v>47.628336951304931</v>
      </c>
      <c r="N2" s="45">
        <v>46.65982906736749</v>
      </c>
      <c r="O2" s="45">
        <v>45.214803929624985</v>
      </c>
      <c r="P2" s="45">
        <v>42.669773784698307</v>
      </c>
      <c r="Q2" s="45">
        <v>39.654513651915906</v>
      </c>
      <c r="R2" s="45">
        <v>33.463679897001285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34.777572835725962</v>
      </c>
      <c r="D21" s="5">
        <v>34.115898026275808</v>
      </c>
      <c r="E21" s="5">
        <v>32.098506406049772</v>
      </c>
      <c r="F21" s="5">
        <v>32.301531989359788</v>
      </c>
      <c r="G21" s="5">
        <v>34.141353994331624</v>
      </c>
      <c r="H21" s="5">
        <v>34.582766157489843</v>
      </c>
      <c r="I21" s="5">
        <v>36.216739799744857</v>
      </c>
      <c r="J21" s="5">
        <v>30.144570466861808</v>
      </c>
      <c r="K21" s="5">
        <v>31.194419022182334</v>
      </c>
      <c r="L21" s="5">
        <v>26.353315115459708</v>
      </c>
      <c r="M21" s="5">
        <v>28.447879853252811</v>
      </c>
      <c r="N21" s="5">
        <v>28.48482540499996</v>
      </c>
      <c r="O21" s="5">
        <v>28.393251075610532</v>
      </c>
      <c r="P21" s="5">
        <v>26.240564575920704</v>
      </c>
      <c r="Q21" s="5">
        <v>23.304425129163484</v>
      </c>
      <c r="R21" s="5">
        <v>18.034933377875099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34.777572835725962</v>
      </c>
      <c r="D30" s="4">
        <v>34.115898026275808</v>
      </c>
      <c r="E30" s="4">
        <v>32.098506406049772</v>
      </c>
      <c r="F30" s="4">
        <v>32.301531989359788</v>
      </c>
      <c r="G30" s="4">
        <v>34.141353994331624</v>
      </c>
      <c r="H30" s="4">
        <v>34.582766157489843</v>
      </c>
      <c r="I30" s="4">
        <v>36.216739799744857</v>
      </c>
      <c r="J30" s="4">
        <v>30.144570466861808</v>
      </c>
      <c r="K30" s="4">
        <v>31.194419022182334</v>
      </c>
      <c r="L30" s="4">
        <v>26.353315115459708</v>
      </c>
      <c r="M30" s="4">
        <v>28.447879853252811</v>
      </c>
      <c r="N30" s="4">
        <v>28.48482540499996</v>
      </c>
      <c r="O30" s="4">
        <v>28.393251075610532</v>
      </c>
      <c r="P30" s="4">
        <v>26.240564575920704</v>
      </c>
      <c r="Q30" s="4">
        <v>23.304425129163484</v>
      </c>
      <c r="R30" s="4">
        <v>18.034933377875099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34.777572835725962</v>
      </c>
      <c r="D43" s="7">
        <v>34.115898026275808</v>
      </c>
      <c r="E43" s="7">
        <v>32.098506406049772</v>
      </c>
      <c r="F43" s="7">
        <v>32.301531989359788</v>
      </c>
      <c r="G43" s="7">
        <v>34.141353994331624</v>
      </c>
      <c r="H43" s="7">
        <v>34.582766157489843</v>
      </c>
      <c r="I43" s="7">
        <v>36.216739799744857</v>
      </c>
      <c r="J43" s="7">
        <v>30.144570466861808</v>
      </c>
      <c r="K43" s="7">
        <v>31.194419022182334</v>
      </c>
      <c r="L43" s="7">
        <v>26.353315115459708</v>
      </c>
      <c r="M43" s="7">
        <v>28.447879853252811</v>
      </c>
      <c r="N43" s="7">
        <v>28.48482540499996</v>
      </c>
      <c r="O43" s="7">
        <v>28.393251075610532</v>
      </c>
      <c r="P43" s="7">
        <v>26.240564575920704</v>
      </c>
      <c r="Q43" s="7">
        <v>23.304425129163484</v>
      </c>
      <c r="R43" s="7">
        <v>18.034933377875099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22.24598357208248</v>
      </c>
      <c r="D79" s="5">
        <v>21.272026931090913</v>
      </c>
      <c r="E79" s="5">
        <v>21.540714150247162</v>
      </c>
      <c r="F79" s="5">
        <v>21.14420877476627</v>
      </c>
      <c r="G79" s="5">
        <v>21.448444246634335</v>
      </c>
      <c r="H79" s="5">
        <v>20.214525923276224</v>
      </c>
      <c r="I79" s="5">
        <v>22.089100840473712</v>
      </c>
      <c r="J79" s="5">
        <v>23.083470409051941</v>
      </c>
      <c r="K79" s="5">
        <v>22.88917742879185</v>
      </c>
      <c r="L79" s="5">
        <v>18.351814959119725</v>
      </c>
      <c r="M79" s="5">
        <v>19.180457098052116</v>
      </c>
      <c r="N79" s="5">
        <v>18.17500366236753</v>
      </c>
      <c r="O79" s="5">
        <v>16.821552854014453</v>
      </c>
      <c r="P79" s="5">
        <v>16.4292092087776</v>
      </c>
      <c r="Q79" s="5">
        <v>16.350088522752426</v>
      </c>
      <c r="R79" s="5">
        <v>15.428746519126184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7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496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470.57616994104137</v>
      </c>
      <c r="D2" s="45">
        <v>477.79467</v>
      </c>
      <c r="E2" s="45">
        <v>458.27693999999997</v>
      </c>
      <c r="F2" s="45">
        <v>469.49606999999997</v>
      </c>
      <c r="G2" s="45">
        <v>527.39868999999999</v>
      </c>
      <c r="H2" s="45">
        <v>526.41346613942551</v>
      </c>
      <c r="I2" s="45">
        <v>566.76080999999999</v>
      </c>
      <c r="J2" s="45">
        <v>631.90301999999997</v>
      </c>
      <c r="K2" s="45">
        <v>673.31863999999996</v>
      </c>
      <c r="L2" s="45">
        <v>593.65014999999994</v>
      </c>
      <c r="M2" s="45">
        <v>619.48891798342697</v>
      </c>
      <c r="N2" s="45">
        <v>727.06923418238921</v>
      </c>
      <c r="O2" s="45">
        <v>689.85116722074986</v>
      </c>
      <c r="P2" s="45">
        <v>698.09550745090053</v>
      </c>
      <c r="Q2" s="45">
        <v>687.75783124026623</v>
      </c>
      <c r="R2" s="45">
        <v>701.21913827563037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470.57616994104137</v>
      </c>
      <c r="D21" s="5">
        <v>477.79467</v>
      </c>
      <c r="E21" s="5">
        <v>458.27693999999997</v>
      </c>
      <c r="F21" s="5">
        <v>469.49606999999997</v>
      </c>
      <c r="G21" s="5">
        <v>527.39868999999999</v>
      </c>
      <c r="H21" s="5">
        <v>526.41346613942551</v>
      </c>
      <c r="I21" s="5">
        <v>566.76080999999999</v>
      </c>
      <c r="J21" s="5">
        <v>631.90301999999997</v>
      </c>
      <c r="K21" s="5">
        <v>673.31863999999996</v>
      </c>
      <c r="L21" s="5">
        <v>593.65014999999994</v>
      </c>
      <c r="M21" s="5">
        <v>619.48891798342697</v>
      </c>
      <c r="N21" s="5">
        <v>727.06923418238921</v>
      </c>
      <c r="O21" s="5">
        <v>689.85116722074986</v>
      </c>
      <c r="P21" s="5">
        <v>698.09550745090053</v>
      </c>
      <c r="Q21" s="5">
        <v>687.75783124026623</v>
      </c>
      <c r="R21" s="5">
        <v>701.21913827563037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470.57616994104137</v>
      </c>
      <c r="D30" s="4">
        <v>477.79467</v>
      </c>
      <c r="E30" s="4">
        <v>458.27693999999997</v>
      </c>
      <c r="F30" s="4">
        <v>469.49606999999997</v>
      </c>
      <c r="G30" s="4">
        <v>527.39868999999999</v>
      </c>
      <c r="H30" s="4">
        <v>526.41346613942551</v>
      </c>
      <c r="I30" s="4">
        <v>566.76080999999999</v>
      </c>
      <c r="J30" s="4">
        <v>631.90301999999997</v>
      </c>
      <c r="K30" s="4">
        <v>673.31863999999996</v>
      </c>
      <c r="L30" s="4">
        <v>593.65014999999994</v>
      </c>
      <c r="M30" s="4">
        <v>619.48891798342697</v>
      </c>
      <c r="N30" s="4">
        <v>727.06923418238921</v>
      </c>
      <c r="O30" s="4">
        <v>689.85116722074986</v>
      </c>
      <c r="P30" s="4">
        <v>698.09550745090053</v>
      </c>
      <c r="Q30" s="4">
        <v>687.75783124026623</v>
      </c>
      <c r="R30" s="4">
        <v>701.21913827563037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2.0779746438086955</v>
      </c>
      <c r="D35" s="7">
        <v>2.1000200000000002</v>
      </c>
      <c r="E35" s="7">
        <v>2.0999500000000002</v>
      </c>
      <c r="F35" s="7">
        <v>1</v>
      </c>
      <c r="G35" s="7">
        <v>1</v>
      </c>
      <c r="H35" s="7">
        <v>0</v>
      </c>
      <c r="I35" s="7">
        <v>0.99983</v>
      </c>
      <c r="J35" s="7">
        <v>1.00726</v>
      </c>
      <c r="K35" s="7">
        <v>1.02433</v>
      </c>
      <c r="L35" s="7">
        <v>1.04999</v>
      </c>
      <c r="M35" s="7">
        <v>1.0449624920594924</v>
      </c>
      <c r="N35" s="7">
        <v>1.0485277199116378</v>
      </c>
      <c r="O35" s="7">
        <v>1.0509105250864055</v>
      </c>
      <c r="P35" s="7">
        <v>1.0509261669924808</v>
      </c>
      <c r="Q35" s="7">
        <v>1.0509244677227705</v>
      </c>
      <c r="R35" s="7">
        <v>1.0509156115261535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2.0779746438086955</v>
      </c>
      <c r="D37" s="6">
        <v>2.1000200000000002</v>
      </c>
      <c r="E37" s="6">
        <v>2.0999500000000002</v>
      </c>
      <c r="F37" s="6">
        <v>1</v>
      </c>
      <c r="G37" s="6">
        <v>1</v>
      </c>
      <c r="H37" s="6">
        <v>0</v>
      </c>
      <c r="I37" s="6">
        <v>0.99983</v>
      </c>
      <c r="J37" s="6">
        <v>1.00726</v>
      </c>
      <c r="K37" s="6">
        <v>1.02433</v>
      </c>
      <c r="L37" s="6">
        <v>1.04999</v>
      </c>
      <c r="M37" s="6">
        <v>1.0449624920594924</v>
      </c>
      <c r="N37" s="6">
        <v>1.0485277199116378</v>
      </c>
      <c r="O37" s="6">
        <v>1.0509105250864055</v>
      </c>
      <c r="P37" s="6">
        <v>1.0509261669924808</v>
      </c>
      <c r="Q37" s="6">
        <v>1.0509244677227705</v>
      </c>
      <c r="R37" s="6">
        <v>1.0509156115261535</v>
      </c>
    </row>
    <row r="38" spans="1:18" ht="11.25" customHeight="1" x14ac:dyDescent="0.25">
      <c r="A38" s="50" t="s">
        <v>217</v>
      </c>
      <c r="B38" s="51" t="s">
        <v>216</v>
      </c>
      <c r="C38" s="7">
        <v>468.49819529723266</v>
      </c>
      <c r="D38" s="7">
        <v>475.69465000000002</v>
      </c>
      <c r="E38" s="7">
        <v>456.17698999999999</v>
      </c>
      <c r="F38" s="7">
        <v>468.49606999999997</v>
      </c>
      <c r="G38" s="7">
        <v>526.39868999999999</v>
      </c>
      <c r="H38" s="7">
        <v>526.41346613942551</v>
      </c>
      <c r="I38" s="7">
        <v>565.76098000000002</v>
      </c>
      <c r="J38" s="7">
        <v>630.89576</v>
      </c>
      <c r="K38" s="7">
        <v>672.29431</v>
      </c>
      <c r="L38" s="7">
        <v>592.60015999999996</v>
      </c>
      <c r="M38" s="7">
        <v>618.44395549136743</v>
      </c>
      <c r="N38" s="7">
        <v>726.02070646247762</v>
      </c>
      <c r="O38" s="7">
        <v>688.80025669566351</v>
      </c>
      <c r="P38" s="7">
        <v>697.04458128390809</v>
      </c>
      <c r="Q38" s="7">
        <v>686.70690677254345</v>
      </c>
      <c r="R38" s="7">
        <v>700.16822266410418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468.49819529723266</v>
      </c>
      <c r="D40" s="6">
        <v>475.69465000000002</v>
      </c>
      <c r="E40" s="6">
        <v>456.17698999999999</v>
      </c>
      <c r="F40" s="6">
        <v>468.49606999999997</v>
      </c>
      <c r="G40" s="6">
        <v>526.39868999999999</v>
      </c>
      <c r="H40" s="6">
        <v>526.41346613942551</v>
      </c>
      <c r="I40" s="6">
        <v>565.76098000000002</v>
      </c>
      <c r="J40" s="6">
        <v>630.89576</v>
      </c>
      <c r="K40" s="6">
        <v>672.29431</v>
      </c>
      <c r="L40" s="6">
        <v>592.60015999999996</v>
      </c>
      <c r="M40" s="6">
        <v>618.44395549136743</v>
      </c>
      <c r="N40" s="6">
        <v>726.02070646247762</v>
      </c>
      <c r="O40" s="6">
        <v>688.80025669566351</v>
      </c>
      <c r="P40" s="6">
        <v>697.04458128390809</v>
      </c>
      <c r="Q40" s="6">
        <v>686.70690677254345</v>
      </c>
      <c r="R40" s="6">
        <v>700.16822266410418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8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497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211.42222306681001</v>
      </c>
      <c r="D2" s="45">
        <v>205.17345</v>
      </c>
      <c r="E2" s="45">
        <v>202.24198999999999</v>
      </c>
      <c r="F2" s="45">
        <v>175.99912000000003</v>
      </c>
      <c r="G2" s="45">
        <v>175.97930000000002</v>
      </c>
      <c r="H2" s="45">
        <v>165.39765335471171</v>
      </c>
      <c r="I2" s="45">
        <v>155.79228000000003</v>
      </c>
      <c r="J2" s="45">
        <v>149.89127999999999</v>
      </c>
      <c r="K2" s="45">
        <v>149.92260999999996</v>
      </c>
      <c r="L2" s="45">
        <v>133.95000999999999</v>
      </c>
      <c r="M2" s="45">
        <v>128.22557254888724</v>
      </c>
      <c r="N2" s="45">
        <v>150.34681038150907</v>
      </c>
      <c r="O2" s="45">
        <v>135.24683181104777</v>
      </c>
      <c r="P2" s="45">
        <v>124.15224978779824</v>
      </c>
      <c r="Q2" s="45">
        <v>126.92522250625557</v>
      </c>
      <c r="R2" s="45">
        <v>127.42643608329951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211.42222306681001</v>
      </c>
      <c r="D21" s="5">
        <v>205.17345</v>
      </c>
      <c r="E21" s="5">
        <v>202.24198999999999</v>
      </c>
      <c r="F21" s="5">
        <v>175.99912000000003</v>
      </c>
      <c r="G21" s="5">
        <v>175.97930000000002</v>
      </c>
      <c r="H21" s="5">
        <v>165.39765335471171</v>
      </c>
      <c r="I21" s="5">
        <v>155.79228000000003</v>
      </c>
      <c r="J21" s="5">
        <v>149.89127999999999</v>
      </c>
      <c r="K21" s="5">
        <v>149.92260999999996</v>
      </c>
      <c r="L21" s="5">
        <v>133.95000999999999</v>
      </c>
      <c r="M21" s="5">
        <v>128.22557254888724</v>
      </c>
      <c r="N21" s="5">
        <v>150.34681038150907</v>
      </c>
      <c r="O21" s="5">
        <v>135.24683181104777</v>
      </c>
      <c r="P21" s="5">
        <v>124.15224978779824</v>
      </c>
      <c r="Q21" s="5">
        <v>126.92522250625557</v>
      </c>
      <c r="R21" s="5">
        <v>127.42643608329951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211.42222306681001</v>
      </c>
      <c r="D30" s="4">
        <v>205.17345</v>
      </c>
      <c r="E30" s="4">
        <v>202.24198999999999</v>
      </c>
      <c r="F30" s="4">
        <v>175.99912000000003</v>
      </c>
      <c r="G30" s="4">
        <v>175.97930000000002</v>
      </c>
      <c r="H30" s="4">
        <v>165.39765335471171</v>
      </c>
      <c r="I30" s="4">
        <v>155.79228000000003</v>
      </c>
      <c r="J30" s="4">
        <v>149.89127999999999</v>
      </c>
      <c r="K30" s="4">
        <v>149.92260999999996</v>
      </c>
      <c r="L30" s="4">
        <v>133.95000999999999</v>
      </c>
      <c r="M30" s="4">
        <v>128.22557254888724</v>
      </c>
      <c r="N30" s="4">
        <v>150.34681038150907</v>
      </c>
      <c r="O30" s="4">
        <v>135.24683181104777</v>
      </c>
      <c r="P30" s="4">
        <v>124.15224978779824</v>
      </c>
      <c r="Q30" s="4">
        <v>126.92522250625557</v>
      </c>
      <c r="R30" s="4">
        <v>127.42643608329951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0.93360022613457216</v>
      </c>
      <c r="D35" s="7">
        <v>0.90178559017621529</v>
      </c>
      <c r="E35" s="7">
        <v>0.92672798875828244</v>
      </c>
      <c r="F35" s="7">
        <v>0.37486814319872802</v>
      </c>
      <c r="G35" s="7">
        <v>0.33367413180339911</v>
      </c>
      <c r="H35" s="7">
        <v>0</v>
      </c>
      <c r="I35" s="7">
        <v>0.27483515543779402</v>
      </c>
      <c r="J35" s="7">
        <v>0.23892826258814209</v>
      </c>
      <c r="K35" s="7">
        <v>0.22807957180763622</v>
      </c>
      <c r="L35" s="7">
        <v>0.23691760374338319</v>
      </c>
      <c r="M35" s="7">
        <v>0.2162926727932607</v>
      </c>
      <c r="N35" s="7">
        <v>0.21681951439271813</v>
      </c>
      <c r="O35" s="7">
        <v>0.20603330948534751</v>
      </c>
      <c r="P35" s="7">
        <v>0.1869011426092877</v>
      </c>
      <c r="Q35" s="7">
        <v>0.19394736903603768</v>
      </c>
      <c r="R35" s="7">
        <v>0.19097372517582495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0.93360022613457216</v>
      </c>
      <c r="D37" s="6">
        <v>0.90178559017621529</v>
      </c>
      <c r="E37" s="6">
        <v>0.92672798875828244</v>
      </c>
      <c r="F37" s="6">
        <v>0.37486814319872802</v>
      </c>
      <c r="G37" s="6">
        <v>0.33367413180339911</v>
      </c>
      <c r="H37" s="6">
        <v>0</v>
      </c>
      <c r="I37" s="6">
        <v>0.27483515543779402</v>
      </c>
      <c r="J37" s="6">
        <v>0.23892826258814209</v>
      </c>
      <c r="K37" s="6">
        <v>0.22807957180763622</v>
      </c>
      <c r="L37" s="6">
        <v>0.23691760374338319</v>
      </c>
      <c r="M37" s="6">
        <v>0.2162926727932607</v>
      </c>
      <c r="N37" s="6">
        <v>0.21681951439271813</v>
      </c>
      <c r="O37" s="6">
        <v>0.20603330948534751</v>
      </c>
      <c r="P37" s="6">
        <v>0.1869011426092877</v>
      </c>
      <c r="Q37" s="6">
        <v>0.19394736903603768</v>
      </c>
      <c r="R37" s="6">
        <v>0.19097372517582495</v>
      </c>
    </row>
    <row r="38" spans="1:18" ht="11.25" customHeight="1" x14ac:dyDescent="0.25">
      <c r="A38" s="50" t="s">
        <v>217</v>
      </c>
      <c r="B38" s="51" t="s">
        <v>216</v>
      </c>
      <c r="C38" s="7">
        <v>210.48862284067545</v>
      </c>
      <c r="D38" s="7">
        <v>204.27166440982379</v>
      </c>
      <c r="E38" s="7">
        <v>201.31526201124171</v>
      </c>
      <c r="F38" s="7">
        <v>175.62425185680129</v>
      </c>
      <c r="G38" s="7">
        <v>175.64562586819662</v>
      </c>
      <c r="H38" s="7">
        <v>165.39765335471171</v>
      </c>
      <c r="I38" s="7">
        <v>155.51744484456225</v>
      </c>
      <c r="J38" s="7">
        <v>149.65235173741186</v>
      </c>
      <c r="K38" s="7">
        <v>149.69453042819234</v>
      </c>
      <c r="L38" s="7">
        <v>133.7130923962566</v>
      </c>
      <c r="M38" s="7">
        <v>128.00927987609398</v>
      </c>
      <c r="N38" s="7">
        <v>150.12999086711636</v>
      </c>
      <c r="O38" s="7">
        <v>135.04079850156242</v>
      </c>
      <c r="P38" s="7">
        <v>123.96534864518895</v>
      </c>
      <c r="Q38" s="7">
        <v>126.73127513721953</v>
      </c>
      <c r="R38" s="7">
        <v>127.23546235812368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210.48862284067545</v>
      </c>
      <c r="D40" s="6">
        <v>204.27166440982379</v>
      </c>
      <c r="E40" s="6">
        <v>201.31526201124171</v>
      </c>
      <c r="F40" s="6">
        <v>175.62425185680129</v>
      </c>
      <c r="G40" s="6">
        <v>175.64562586819662</v>
      </c>
      <c r="H40" s="6">
        <v>165.39765335471171</v>
      </c>
      <c r="I40" s="6">
        <v>155.51744484456225</v>
      </c>
      <c r="J40" s="6">
        <v>149.65235173741186</v>
      </c>
      <c r="K40" s="6">
        <v>149.69453042819234</v>
      </c>
      <c r="L40" s="6">
        <v>133.7130923962566</v>
      </c>
      <c r="M40" s="6">
        <v>128.00927987609398</v>
      </c>
      <c r="N40" s="6">
        <v>150.12999086711636</v>
      </c>
      <c r="O40" s="6">
        <v>135.04079850156242</v>
      </c>
      <c r="P40" s="6">
        <v>123.96534864518895</v>
      </c>
      <c r="Q40" s="6">
        <v>126.73127513721953</v>
      </c>
      <c r="R40" s="6">
        <v>127.23546235812368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1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498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196.1917534294069</v>
      </c>
      <c r="D2" s="45">
        <v>204.89661840810274</v>
      </c>
      <c r="E2" s="45">
        <v>196.1796662699974</v>
      </c>
      <c r="F2" s="45">
        <v>204.92473126542416</v>
      </c>
      <c r="G2" s="45">
        <v>221.84369701646284</v>
      </c>
      <c r="H2" s="45">
        <v>228.75216449656708</v>
      </c>
      <c r="I2" s="45">
        <v>253.68277228125658</v>
      </c>
      <c r="J2" s="45">
        <v>266.55431731068245</v>
      </c>
      <c r="K2" s="45">
        <v>275.58390760882759</v>
      </c>
      <c r="L2" s="45">
        <v>254.89810135192002</v>
      </c>
      <c r="M2" s="45">
        <v>266.30926566626761</v>
      </c>
      <c r="N2" s="45">
        <v>311.60512341184563</v>
      </c>
      <c r="O2" s="45">
        <v>289.02726022865028</v>
      </c>
      <c r="P2" s="45">
        <v>299.18440719671702</v>
      </c>
      <c r="Q2" s="45">
        <v>287.63801090126464</v>
      </c>
      <c r="R2" s="45">
        <v>287.69139297765275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196.1917534294069</v>
      </c>
      <c r="D21" s="5">
        <v>204.89661840810274</v>
      </c>
      <c r="E21" s="5">
        <v>196.1796662699974</v>
      </c>
      <c r="F21" s="5">
        <v>204.92473126542416</v>
      </c>
      <c r="G21" s="5">
        <v>221.84369701646284</v>
      </c>
      <c r="H21" s="5">
        <v>228.75216449656708</v>
      </c>
      <c r="I21" s="5">
        <v>253.68277228125658</v>
      </c>
      <c r="J21" s="5">
        <v>266.55431731068245</v>
      </c>
      <c r="K21" s="5">
        <v>275.58390760882759</v>
      </c>
      <c r="L21" s="5">
        <v>254.89810135192002</v>
      </c>
      <c r="M21" s="5">
        <v>266.30926566626761</v>
      </c>
      <c r="N21" s="5">
        <v>311.60512341184563</v>
      </c>
      <c r="O21" s="5">
        <v>289.02726022865028</v>
      </c>
      <c r="P21" s="5">
        <v>299.18440719671702</v>
      </c>
      <c r="Q21" s="5">
        <v>287.63801090126464</v>
      </c>
      <c r="R21" s="5">
        <v>287.69139297765275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196.1917534294069</v>
      </c>
      <c r="D30" s="4">
        <v>204.89661840810274</v>
      </c>
      <c r="E30" s="4">
        <v>196.1796662699974</v>
      </c>
      <c r="F30" s="4">
        <v>204.92473126542416</v>
      </c>
      <c r="G30" s="4">
        <v>221.84369701646284</v>
      </c>
      <c r="H30" s="4">
        <v>228.75216449656708</v>
      </c>
      <c r="I30" s="4">
        <v>253.68277228125658</v>
      </c>
      <c r="J30" s="4">
        <v>266.55431731068245</v>
      </c>
      <c r="K30" s="4">
        <v>275.58390760882759</v>
      </c>
      <c r="L30" s="4">
        <v>254.89810135192002</v>
      </c>
      <c r="M30" s="4">
        <v>266.30926566626761</v>
      </c>
      <c r="N30" s="4">
        <v>311.60512341184563</v>
      </c>
      <c r="O30" s="4">
        <v>289.02726022865028</v>
      </c>
      <c r="P30" s="4">
        <v>299.18440719671702</v>
      </c>
      <c r="Q30" s="4">
        <v>287.63801090126464</v>
      </c>
      <c r="R30" s="4">
        <v>287.69139297765275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0.8663453761412393</v>
      </c>
      <c r="D35" s="7">
        <v>0.90056885019120014</v>
      </c>
      <c r="E35" s="7">
        <v>0.89894876705705751</v>
      </c>
      <c r="F35" s="7">
        <v>0.43647805457759037</v>
      </c>
      <c r="G35" s="7">
        <v>0.42063755792882773</v>
      </c>
      <c r="H35" s="7">
        <v>0</v>
      </c>
      <c r="I35" s="7">
        <v>0.44752502596283739</v>
      </c>
      <c r="J35" s="7">
        <v>0.42489036000232761</v>
      </c>
      <c r="K35" s="7">
        <v>0.41925003603190075</v>
      </c>
      <c r="L35" s="7">
        <v>0.45083869251696895</v>
      </c>
      <c r="M35" s="7">
        <v>0.44921415998050396</v>
      </c>
      <c r="N35" s="7">
        <v>0.44937482457392208</v>
      </c>
      <c r="O35" s="7">
        <v>0.44030046514943377</v>
      </c>
      <c r="P35" s="7">
        <v>0.45039785949528932</v>
      </c>
      <c r="Q35" s="7">
        <v>0.43952363720544141</v>
      </c>
      <c r="R35" s="7">
        <v>0.43116247072976988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0.8663453761412393</v>
      </c>
      <c r="D37" s="6">
        <v>0.90056885019120014</v>
      </c>
      <c r="E37" s="6">
        <v>0.89894876705705751</v>
      </c>
      <c r="F37" s="6">
        <v>0.43647805457759037</v>
      </c>
      <c r="G37" s="6">
        <v>0.42063755792882773</v>
      </c>
      <c r="H37" s="6">
        <v>0</v>
      </c>
      <c r="I37" s="6">
        <v>0.44752502596283739</v>
      </c>
      <c r="J37" s="6">
        <v>0.42489036000232761</v>
      </c>
      <c r="K37" s="6">
        <v>0.41925003603190075</v>
      </c>
      <c r="L37" s="6">
        <v>0.45083869251696895</v>
      </c>
      <c r="M37" s="6">
        <v>0.44921415998050396</v>
      </c>
      <c r="N37" s="6">
        <v>0.44937482457392208</v>
      </c>
      <c r="O37" s="6">
        <v>0.44030046514943377</v>
      </c>
      <c r="P37" s="6">
        <v>0.45039785949528932</v>
      </c>
      <c r="Q37" s="6">
        <v>0.43952363720544141</v>
      </c>
      <c r="R37" s="6">
        <v>0.43116247072976988</v>
      </c>
    </row>
    <row r="38" spans="1:18" ht="11.25" customHeight="1" x14ac:dyDescent="0.25">
      <c r="A38" s="50" t="s">
        <v>217</v>
      </c>
      <c r="B38" s="51" t="s">
        <v>216</v>
      </c>
      <c r="C38" s="7">
        <v>195.32540805326568</v>
      </c>
      <c r="D38" s="7">
        <v>203.99604955791153</v>
      </c>
      <c r="E38" s="7">
        <v>195.28071750294035</v>
      </c>
      <c r="F38" s="7">
        <v>204.48825321084658</v>
      </c>
      <c r="G38" s="7">
        <v>221.42305945853403</v>
      </c>
      <c r="H38" s="7">
        <v>228.75216449656708</v>
      </c>
      <c r="I38" s="7">
        <v>253.23524725529373</v>
      </c>
      <c r="J38" s="7">
        <v>266.12942695068011</v>
      </c>
      <c r="K38" s="7">
        <v>275.1646575727957</v>
      </c>
      <c r="L38" s="7">
        <v>254.44726265940304</v>
      </c>
      <c r="M38" s="7">
        <v>265.86005150628711</v>
      </c>
      <c r="N38" s="7">
        <v>311.15574858727172</v>
      </c>
      <c r="O38" s="7">
        <v>288.58695976350083</v>
      </c>
      <c r="P38" s="7">
        <v>298.73400933722172</v>
      </c>
      <c r="Q38" s="7">
        <v>287.19848726405917</v>
      </c>
      <c r="R38" s="7">
        <v>287.26023050692299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195.32540805326568</v>
      </c>
      <c r="D40" s="6">
        <v>203.99604955791153</v>
      </c>
      <c r="E40" s="6">
        <v>195.28071750294035</v>
      </c>
      <c r="F40" s="6">
        <v>204.48825321084658</v>
      </c>
      <c r="G40" s="6">
        <v>221.42305945853403</v>
      </c>
      <c r="H40" s="6">
        <v>228.75216449656708</v>
      </c>
      <c r="I40" s="6">
        <v>253.23524725529373</v>
      </c>
      <c r="J40" s="6">
        <v>266.12942695068011</v>
      </c>
      <c r="K40" s="6">
        <v>275.1646575727957</v>
      </c>
      <c r="L40" s="6">
        <v>254.44726265940304</v>
      </c>
      <c r="M40" s="6">
        <v>265.86005150628711</v>
      </c>
      <c r="N40" s="6">
        <v>311.15574858727172</v>
      </c>
      <c r="O40" s="6">
        <v>288.58695976350083</v>
      </c>
      <c r="P40" s="6">
        <v>298.73400933722172</v>
      </c>
      <c r="Q40" s="6">
        <v>287.19848726405917</v>
      </c>
      <c r="R40" s="6">
        <v>287.26023050692299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2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499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49.198997401682938</v>
      </c>
      <c r="D2" s="45">
        <v>55.619516908381357</v>
      </c>
      <c r="E2" s="45">
        <v>48.719064745008744</v>
      </c>
      <c r="F2" s="45">
        <v>75.196302293385855</v>
      </c>
      <c r="G2" s="45">
        <v>114.00898800031571</v>
      </c>
      <c r="H2" s="45">
        <v>115.55670421019788</v>
      </c>
      <c r="I2" s="45">
        <v>136.50163962186588</v>
      </c>
      <c r="J2" s="45">
        <v>190.66846295083818</v>
      </c>
      <c r="K2" s="45">
        <v>222.64598765182245</v>
      </c>
      <c r="L2" s="45">
        <v>183.61032600228208</v>
      </c>
      <c r="M2" s="45">
        <v>197.48238512426354</v>
      </c>
      <c r="N2" s="45">
        <v>235.3936640617498</v>
      </c>
      <c r="O2" s="45">
        <v>232.14962320824489</v>
      </c>
      <c r="P2" s="45">
        <v>241.43047064247548</v>
      </c>
      <c r="Q2" s="45">
        <v>244.0358436810977</v>
      </c>
      <c r="R2" s="45">
        <v>257.80560525835921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49.198997401682938</v>
      </c>
      <c r="D21" s="5">
        <v>55.619516908381357</v>
      </c>
      <c r="E21" s="5">
        <v>48.719064745008744</v>
      </c>
      <c r="F21" s="5">
        <v>75.196302293385855</v>
      </c>
      <c r="G21" s="5">
        <v>114.00898800031571</v>
      </c>
      <c r="H21" s="5">
        <v>115.55670421019788</v>
      </c>
      <c r="I21" s="5">
        <v>136.50163962186588</v>
      </c>
      <c r="J21" s="5">
        <v>190.66846295083818</v>
      </c>
      <c r="K21" s="5">
        <v>222.64598765182245</v>
      </c>
      <c r="L21" s="5">
        <v>183.61032600228208</v>
      </c>
      <c r="M21" s="5">
        <v>197.48238512426354</v>
      </c>
      <c r="N21" s="5">
        <v>235.3936640617498</v>
      </c>
      <c r="O21" s="5">
        <v>232.14962320824489</v>
      </c>
      <c r="P21" s="5">
        <v>241.43047064247548</v>
      </c>
      <c r="Q21" s="5">
        <v>244.0358436810977</v>
      </c>
      <c r="R21" s="5">
        <v>257.80560525835921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49.198997401682938</v>
      </c>
      <c r="D30" s="4">
        <v>55.619516908381357</v>
      </c>
      <c r="E30" s="4">
        <v>48.719064745008744</v>
      </c>
      <c r="F30" s="4">
        <v>75.196302293385855</v>
      </c>
      <c r="G30" s="4">
        <v>114.00898800031571</v>
      </c>
      <c r="H30" s="4">
        <v>115.55670421019788</v>
      </c>
      <c r="I30" s="4">
        <v>136.50163962186588</v>
      </c>
      <c r="J30" s="4">
        <v>190.66846295083818</v>
      </c>
      <c r="K30" s="4">
        <v>222.64598765182245</v>
      </c>
      <c r="L30" s="4">
        <v>183.61032600228208</v>
      </c>
      <c r="M30" s="4">
        <v>197.48238512426354</v>
      </c>
      <c r="N30" s="4">
        <v>235.3936640617498</v>
      </c>
      <c r="O30" s="4">
        <v>232.14962320824489</v>
      </c>
      <c r="P30" s="4">
        <v>241.43047064247548</v>
      </c>
      <c r="Q30" s="4">
        <v>244.0358436810977</v>
      </c>
      <c r="R30" s="4">
        <v>257.80560525835921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0.21725339197332497</v>
      </c>
      <c r="D35" s="7">
        <v>0.2444608641154139</v>
      </c>
      <c r="E35" s="7">
        <v>0.22324404979068141</v>
      </c>
      <c r="F35" s="7">
        <v>0.16016385886549775</v>
      </c>
      <c r="G35" s="7">
        <v>0.21617230031480683</v>
      </c>
      <c r="H35" s="7">
        <v>0</v>
      </c>
      <c r="I35" s="7">
        <v>0.2408042898081294</v>
      </c>
      <c r="J35" s="7">
        <v>0.30392751721911582</v>
      </c>
      <c r="K35" s="7">
        <v>0.33871476442623255</v>
      </c>
      <c r="L35" s="7">
        <v>0.32475188661055032</v>
      </c>
      <c r="M35" s="7">
        <v>0.33311602404294122</v>
      </c>
      <c r="N35" s="7">
        <v>0.3394680592390425</v>
      </c>
      <c r="O35" s="7">
        <v>0.35365379377015504</v>
      </c>
      <c r="P35" s="7">
        <v>0.36345399218219837</v>
      </c>
      <c r="Q35" s="7">
        <v>0.37289759196684469</v>
      </c>
      <c r="R35" s="7">
        <v>0.38637270507363514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0.21725339197332497</v>
      </c>
      <c r="D37" s="6">
        <v>0.2444608641154139</v>
      </c>
      <c r="E37" s="6">
        <v>0.22324404979068141</v>
      </c>
      <c r="F37" s="6">
        <v>0.16016385886549775</v>
      </c>
      <c r="G37" s="6">
        <v>0.21617230031480683</v>
      </c>
      <c r="H37" s="6">
        <v>0</v>
      </c>
      <c r="I37" s="6">
        <v>0.2408042898081294</v>
      </c>
      <c r="J37" s="6">
        <v>0.30392751721911582</v>
      </c>
      <c r="K37" s="6">
        <v>0.33871476442623255</v>
      </c>
      <c r="L37" s="6">
        <v>0.32475188661055032</v>
      </c>
      <c r="M37" s="6">
        <v>0.33311602404294122</v>
      </c>
      <c r="N37" s="6">
        <v>0.3394680592390425</v>
      </c>
      <c r="O37" s="6">
        <v>0.35365379377015504</v>
      </c>
      <c r="P37" s="6">
        <v>0.36345399218219837</v>
      </c>
      <c r="Q37" s="6">
        <v>0.37289759196684469</v>
      </c>
      <c r="R37" s="6">
        <v>0.38637270507363514</v>
      </c>
    </row>
    <row r="38" spans="1:18" ht="11.25" customHeight="1" x14ac:dyDescent="0.25">
      <c r="A38" s="50" t="s">
        <v>217</v>
      </c>
      <c r="B38" s="51" t="s">
        <v>216</v>
      </c>
      <c r="C38" s="7">
        <v>48.981744009709615</v>
      </c>
      <c r="D38" s="7">
        <v>55.375056044265946</v>
      </c>
      <c r="E38" s="7">
        <v>48.495820695218065</v>
      </c>
      <c r="F38" s="7">
        <v>75.036138434520353</v>
      </c>
      <c r="G38" s="7">
        <v>113.7928157000009</v>
      </c>
      <c r="H38" s="7">
        <v>115.55670421019788</v>
      </c>
      <c r="I38" s="7">
        <v>136.26083533205775</v>
      </c>
      <c r="J38" s="7">
        <v>190.36453543361907</v>
      </c>
      <c r="K38" s="7">
        <v>222.30727288739621</v>
      </c>
      <c r="L38" s="7">
        <v>183.28557411567152</v>
      </c>
      <c r="M38" s="7">
        <v>197.14926910022061</v>
      </c>
      <c r="N38" s="7">
        <v>235.05419600251076</v>
      </c>
      <c r="O38" s="7">
        <v>231.79596941447474</v>
      </c>
      <c r="P38" s="7">
        <v>241.06701665029328</v>
      </c>
      <c r="Q38" s="7">
        <v>243.66294608913086</v>
      </c>
      <c r="R38" s="7">
        <v>257.41923255328555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48.981744009709615</v>
      </c>
      <c r="D40" s="6">
        <v>55.375056044265946</v>
      </c>
      <c r="E40" s="6">
        <v>48.495820695218065</v>
      </c>
      <c r="F40" s="6">
        <v>75.036138434520353</v>
      </c>
      <c r="G40" s="6">
        <v>113.7928157000009</v>
      </c>
      <c r="H40" s="6">
        <v>115.55670421019788</v>
      </c>
      <c r="I40" s="6">
        <v>136.26083533205775</v>
      </c>
      <c r="J40" s="6">
        <v>190.36453543361907</v>
      </c>
      <c r="K40" s="6">
        <v>222.30727288739621</v>
      </c>
      <c r="L40" s="6">
        <v>183.28557411567152</v>
      </c>
      <c r="M40" s="6">
        <v>197.14926910022061</v>
      </c>
      <c r="N40" s="6">
        <v>235.05419600251076</v>
      </c>
      <c r="O40" s="6">
        <v>231.79596941447474</v>
      </c>
      <c r="P40" s="6">
        <v>241.06701665029328</v>
      </c>
      <c r="Q40" s="6">
        <v>243.66294608913086</v>
      </c>
      <c r="R40" s="6">
        <v>257.41923255328555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3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500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9.392355874070935</v>
      </c>
      <c r="D2" s="45">
        <v>8.5405712940716096</v>
      </c>
      <c r="E2" s="45">
        <v>7.2223602198785493</v>
      </c>
      <c r="F2" s="45">
        <v>9.2029230108441595</v>
      </c>
      <c r="G2" s="45">
        <v>9.7702517003899612</v>
      </c>
      <c r="H2" s="45">
        <v>10.340644735060705</v>
      </c>
      <c r="I2" s="45">
        <v>12.167687147219914</v>
      </c>
      <c r="J2" s="45">
        <v>12.473320697218647</v>
      </c>
      <c r="K2" s="45">
        <v>10.264150097410191</v>
      </c>
      <c r="L2" s="45">
        <v>8.7197035623902295</v>
      </c>
      <c r="M2" s="45">
        <v>9.7082808111376018</v>
      </c>
      <c r="N2" s="45">
        <v>9.1064141526112348</v>
      </c>
      <c r="O2" s="45">
        <v>9.3686466558270816</v>
      </c>
      <c r="P2" s="45">
        <v>9.9671856955113078</v>
      </c>
      <c r="Q2" s="45">
        <v>8.797329100269442</v>
      </c>
      <c r="R2" s="45">
        <v>9.3529611601050089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9.392355874070935</v>
      </c>
      <c r="D21" s="5">
        <v>8.5405712940716096</v>
      </c>
      <c r="E21" s="5">
        <v>7.2223602198785493</v>
      </c>
      <c r="F21" s="5">
        <v>9.2029230108441595</v>
      </c>
      <c r="G21" s="5">
        <v>9.7702517003899612</v>
      </c>
      <c r="H21" s="5">
        <v>10.340644735060705</v>
      </c>
      <c r="I21" s="5">
        <v>12.167687147219914</v>
      </c>
      <c r="J21" s="5">
        <v>12.473320697218647</v>
      </c>
      <c r="K21" s="5">
        <v>10.264150097410191</v>
      </c>
      <c r="L21" s="5">
        <v>8.7197035623902295</v>
      </c>
      <c r="M21" s="5">
        <v>9.7082808111376018</v>
      </c>
      <c r="N21" s="5">
        <v>9.1064141526112348</v>
      </c>
      <c r="O21" s="5">
        <v>9.3686466558270816</v>
      </c>
      <c r="P21" s="5">
        <v>9.9671856955113078</v>
      </c>
      <c r="Q21" s="5">
        <v>8.797329100269442</v>
      </c>
      <c r="R21" s="5">
        <v>9.3529611601050089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9.392355874070935</v>
      </c>
      <c r="D30" s="4">
        <v>8.5405712940716096</v>
      </c>
      <c r="E30" s="4">
        <v>7.2223602198785493</v>
      </c>
      <c r="F30" s="4">
        <v>9.2029230108441595</v>
      </c>
      <c r="G30" s="4">
        <v>9.7702517003899612</v>
      </c>
      <c r="H30" s="4">
        <v>10.340644735060705</v>
      </c>
      <c r="I30" s="4">
        <v>12.167687147219914</v>
      </c>
      <c r="J30" s="4">
        <v>12.473320697218647</v>
      </c>
      <c r="K30" s="4">
        <v>10.264150097410191</v>
      </c>
      <c r="L30" s="4">
        <v>8.7197035623902295</v>
      </c>
      <c r="M30" s="4">
        <v>9.7082808111376018</v>
      </c>
      <c r="N30" s="4">
        <v>9.1064141526112348</v>
      </c>
      <c r="O30" s="4">
        <v>9.3686466558270816</v>
      </c>
      <c r="P30" s="4">
        <v>9.9671856955113078</v>
      </c>
      <c r="Q30" s="4">
        <v>8.797329100269442</v>
      </c>
      <c r="R30" s="4">
        <v>9.3529611601050089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4.1474852741464494E-2</v>
      </c>
      <c r="D35" s="7">
        <v>3.7537820438591878E-2</v>
      </c>
      <c r="E35" s="7">
        <v>3.3094825464562896E-2</v>
      </c>
      <c r="F35" s="7">
        <v>1.9601704037361077E-2</v>
      </c>
      <c r="G35" s="7">
        <v>1.8525362094452609E-2</v>
      </c>
      <c r="H35" s="7">
        <v>0</v>
      </c>
      <c r="I35" s="7">
        <v>2.1465172654412865E-2</v>
      </c>
      <c r="J35" s="7">
        <v>1.9882603196738093E-2</v>
      </c>
      <c r="K35" s="7">
        <v>1.5615009365075917E-2</v>
      </c>
      <c r="L35" s="7">
        <v>1.5422554080840572E-2</v>
      </c>
      <c r="M35" s="7">
        <v>1.6376062614716705E-2</v>
      </c>
      <c r="N35" s="7">
        <v>1.3132625091399862E-2</v>
      </c>
      <c r="O35" s="7">
        <v>1.4272077578834735E-2</v>
      </c>
      <c r="P35" s="7">
        <v>1.5004789669732559E-2</v>
      </c>
      <c r="Q35" s="7">
        <v>1.3442709020717604E-2</v>
      </c>
      <c r="R35" s="7">
        <v>1.4017262736614777E-2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4.1474852741464494E-2</v>
      </c>
      <c r="D37" s="6">
        <v>3.7537820438591878E-2</v>
      </c>
      <c r="E37" s="6">
        <v>3.3094825464562896E-2</v>
      </c>
      <c r="F37" s="6">
        <v>1.9601704037361077E-2</v>
      </c>
      <c r="G37" s="6">
        <v>1.8525362094452609E-2</v>
      </c>
      <c r="H37" s="6">
        <v>0</v>
      </c>
      <c r="I37" s="6">
        <v>2.1465172654412865E-2</v>
      </c>
      <c r="J37" s="6">
        <v>1.9882603196738093E-2</v>
      </c>
      <c r="K37" s="6">
        <v>1.5615009365075917E-2</v>
      </c>
      <c r="L37" s="6">
        <v>1.5422554080840572E-2</v>
      </c>
      <c r="M37" s="6">
        <v>1.6376062614716705E-2</v>
      </c>
      <c r="N37" s="6">
        <v>1.3132625091399862E-2</v>
      </c>
      <c r="O37" s="6">
        <v>1.4272077578834735E-2</v>
      </c>
      <c r="P37" s="6">
        <v>1.5004789669732559E-2</v>
      </c>
      <c r="Q37" s="6">
        <v>1.3442709020717604E-2</v>
      </c>
      <c r="R37" s="6">
        <v>1.4017262736614777E-2</v>
      </c>
    </row>
    <row r="38" spans="1:18" ht="11.25" customHeight="1" x14ac:dyDescent="0.25">
      <c r="A38" s="50" t="s">
        <v>217</v>
      </c>
      <c r="B38" s="51" t="s">
        <v>216</v>
      </c>
      <c r="C38" s="7">
        <v>9.3508810213294709</v>
      </c>
      <c r="D38" s="7">
        <v>8.5030334736330175</v>
      </c>
      <c r="E38" s="7">
        <v>7.1892653944139866</v>
      </c>
      <c r="F38" s="7">
        <v>9.183321306806798</v>
      </c>
      <c r="G38" s="7">
        <v>9.7517263382955086</v>
      </c>
      <c r="H38" s="7">
        <v>10.340644735060705</v>
      </c>
      <c r="I38" s="7">
        <v>12.146221974565501</v>
      </c>
      <c r="J38" s="7">
        <v>12.453438094021909</v>
      </c>
      <c r="K38" s="7">
        <v>10.248535088045115</v>
      </c>
      <c r="L38" s="7">
        <v>8.7042810083093887</v>
      </c>
      <c r="M38" s="7">
        <v>9.6919047485228855</v>
      </c>
      <c r="N38" s="7">
        <v>9.0932815275198351</v>
      </c>
      <c r="O38" s="7">
        <v>9.3543745782482475</v>
      </c>
      <c r="P38" s="7">
        <v>9.9521809058415744</v>
      </c>
      <c r="Q38" s="7">
        <v>8.7838863912487248</v>
      </c>
      <c r="R38" s="7">
        <v>9.3389438973683934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9.3508810213294709</v>
      </c>
      <c r="D40" s="6">
        <v>8.5030334736330175</v>
      </c>
      <c r="E40" s="6">
        <v>7.1892653944139866</v>
      </c>
      <c r="F40" s="6">
        <v>9.183321306806798</v>
      </c>
      <c r="G40" s="6">
        <v>9.7517263382955086</v>
      </c>
      <c r="H40" s="6">
        <v>10.340644735060705</v>
      </c>
      <c r="I40" s="6">
        <v>12.146221974565501</v>
      </c>
      <c r="J40" s="6">
        <v>12.453438094021909</v>
      </c>
      <c r="K40" s="6">
        <v>10.248535088045115</v>
      </c>
      <c r="L40" s="6">
        <v>8.7042810083093887</v>
      </c>
      <c r="M40" s="6">
        <v>9.6919047485228855</v>
      </c>
      <c r="N40" s="6">
        <v>9.0932815275198351</v>
      </c>
      <c r="O40" s="6">
        <v>9.3543745782482475</v>
      </c>
      <c r="P40" s="6">
        <v>9.9521809058415744</v>
      </c>
      <c r="Q40" s="6">
        <v>8.7838863912487248</v>
      </c>
      <c r="R40" s="6">
        <v>9.3389438973683934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4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501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4.3708401690705552</v>
      </c>
      <c r="D2" s="45">
        <v>3.5645133894443481</v>
      </c>
      <c r="E2" s="45">
        <v>3.9138587651152736</v>
      </c>
      <c r="F2" s="45">
        <v>4.1729934303457554</v>
      </c>
      <c r="G2" s="45">
        <v>5.7964532828314175</v>
      </c>
      <c r="H2" s="45">
        <v>6.3662993428881647</v>
      </c>
      <c r="I2" s="45">
        <v>8.6164309496577136</v>
      </c>
      <c r="J2" s="45">
        <v>12.31563904126067</v>
      </c>
      <c r="K2" s="45">
        <v>14.901984641939791</v>
      </c>
      <c r="L2" s="45">
        <v>12.472009083407661</v>
      </c>
      <c r="M2" s="45">
        <v>17.763413832870903</v>
      </c>
      <c r="N2" s="45">
        <v>20.617222174673458</v>
      </c>
      <c r="O2" s="45">
        <v>24.05880531697996</v>
      </c>
      <c r="P2" s="45">
        <v>23.361194128398513</v>
      </c>
      <c r="Q2" s="45">
        <v>20.361425051378912</v>
      </c>
      <c r="R2" s="45">
        <v>18.94274279621375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4.3708401690705552</v>
      </c>
      <c r="D21" s="5">
        <v>3.5645133894443481</v>
      </c>
      <c r="E21" s="5">
        <v>3.9138587651152736</v>
      </c>
      <c r="F21" s="5">
        <v>4.1729934303457554</v>
      </c>
      <c r="G21" s="5">
        <v>5.7964532828314175</v>
      </c>
      <c r="H21" s="5">
        <v>6.3662993428881647</v>
      </c>
      <c r="I21" s="5">
        <v>8.6164309496577136</v>
      </c>
      <c r="J21" s="5">
        <v>12.31563904126067</v>
      </c>
      <c r="K21" s="5">
        <v>14.901984641939791</v>
      </c>
      <c r="L21" s="5">
        <v>12.472009083407661</v>
      </c>
      <c r="M21" s="5">
        <v>17.763413832870903</v>
      </c>
      <c r="N21" s="5">
        <v>20.617222174673458</v>
      </c>
      <c r="O21" s="5">
        <v>24.05880531697996</v>
      </c>
      <c r="P21" s="5">
        <v>23.361194128398513</v>
      </c>
      <c r="Q21" s="5">
        <v>20.361425051378912</v>
      </c>
      <c r="R21" s="5">
        <v>18.94274279621375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4.3708401690705552</v>
      </c>
      <c r="D30" s="4">
        <v>3.5645133894443481</v>
      </c>
      <c r="E30" s="4">
        <v>3.9138587651152736</v>
      </c>
      <c r="F30" s="4">
        <v>4.1729934303457554</v>
      </c>
      <c r="G30" s="4">
        <v>5.7964532828314175</v>
      </c>
      <c r="H30" s="4">
        <v>6.3662993428881647</v>
      </c>
      <c r="I30" s="4">
        <v>8.6164309496577136</v>
      </c>
      <c r="J30" s="4">
        <v>12.31563904126067</v>
      </c>
      <c r="K30" s="4">
        <v>14.901984641939791</v>
      </c>
      <c r="L30" s="4">
        <v>12.472009083407661</v>
      </c>
      <c r="M30" s="4">
        <v>17.763413832870903</v>
      </c>
      <c r="N30" s="4">
        <v>20.617222174673458</v>
      </c>
      <c r="O30" s="4">
        <v>24.05880531697996</v>
      </c>
      <c r="P30" s="4">
        <v>23.361194128398513</v>
      </c>
      <c r="Q30" s="4">
        <v>20.361425051378912</v>
      </c>
      <c r="R30" s="4">
        <v>18.94274279621375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1.9300796818094452E-2</v>
      </c>
      <c r="D35" s="7">
        <v>1.5666875078579091E-2</v>
      </c>
      <c r="E35" s="7">
        <v>1.7934368929415957E-2</v>
      </c>
      <c r="F35" s="7">
        <v>8.8882393208227616E-3</v>
      </c>
      <c r="G35" s="7">
        <v>1.0990647858513674E-2</v>
      </c>
      <c r="H35" s="7">
        <v>0</v>
      </c>
      <c r="I35" s="7">
        <v>1.5200356136826524E-2</v>
      </c>
      <c r="J35" s="7">
        <v>1.9631256993676377E-2</v>
      </c>
      <c r="K35" s="7">
        <v>2.2670618369154589E-2</v>
      </c>
      <c r="L35" s="7">
        <v>2.2059263048256977E-2</v>
      </c>
      <c r="M35" s="7">
        <v>2.9963572628069878E-2</v>
      </c>
      <c r="N35" s="7">
        <v>2.9732696614555271E-2</v>
      </c>
      <c r="O35" s="7">
        <v>3.6650879102634516E-2</v>
      </c>
      <c r="P35" s="7">
        <v>3.5168383035972826E-2</v>
      </c>
      <c r="Q35" s="7">
        <v>3.1113160493729117E-2</v>
      </c>
      <c r="R35" s="7">
        <v>2.8389447810308648E-2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1.9300796818094452E-2</v>
      </c>
      <c r="D37" s="6">
        <v>1.5666875078579091E-2</v>
      </c>
      <c r="E37" s="6">
        <v>1.7934368929415957E-2</v>
      </c>
      <c r="F37" s="6">
        <v>8.8882393208227616E-3</v>
      </c>
      <c r="G37" s="6">
        <v>1.0990647858513674E-2</v>
      </c>
      <c r="H37" s="6">
        <v>0</v>
      </c>
      <c r="I37" s="6">
        <v>1.5200356136826524E-2</v>
      </c>
      <c r="J37" s="6">
        <v>1.9631256993676377E-2</v>
      </c>
      <c r="K37" s="6">
        <v>2.2670618369154589E-2</v>
      </c>
      <c r="L37" s="6">
        <v>2.2059263048256977E-2</v>
      </c>
      <c r="M37" s="6">
        <v>2.9963572628069878E-2</v>
      </c>
      <c r="N37" s="6">
        <v>2.9732696614555271E-2</v>
      </c>
      <c r="O37" s="6">
        <v>3.6650879102634516E-2</v>
      </c>
      <c r="P37" s="6">
        <v>3.5168383035972826E-2</v>
      </c>
      <c r="Q37" s="6">
        <v>3.1113160493729117E-2</v>
      </c>
      <c r="R37" s="6">
        <v>2.8389447810308648E-2</v>
      </c>
    </row>
    <row r="38" spans="1:18" ht="11.25" customHeight="1" x14ac:dyDescent="0.25">
      <c r="A38" s="50" t="s">
        <v>217</v>
      </c>
      <c r="B38" s="51" t="s">
        <v>216</v>
      </c>
      <c r="C38" s="7">
        <v>4.3515393722524607</v>
      </c>
      <c r="D38" s="7">
        <v>3.5488465143657693</v>
      </c>
      <c r="E38" s="7">
        <v>3.8959243961858578</v>
      </c>
      <c r="F38" s="7">
        <v>4.1641051910249329</v>
      </c>
      <c r="G38" s="7">
        <v>5.7854626349729035</v>
      </c>
      <c r="H38" s="7">
        <v>6.3662993428881647</v>
      </c>
      <c r="I38" s="7">
        <v>8.6012305935208868</v>
      </c>
      <c r="J38" s="7">
        <v>12.296007784266994</v>
      </c>
      <c r="K38" s="7">
        <v>14.879314023570636</v>
      </c>
      <c r="L38" s="7">
        <v>12.449949820359404</v>
      </c>
      <c r="M38" s="7">
        <v>17.733450260242833</v>
      </c>
      <c r="N38" s="7">
        <v>20.587489478058902</v>
      </c>
      <c r="O38" s="7">
        <v>24.022154437877326</v>
      </c>
      <c r="P38" s="7">
        <v>23.326025745362539</v>
      </c>
      <c r="Q38" s="7">
        <v>20.330311890885184</v>
      </c>
      <c r="R38" s="7">
        <v>18.914353348403441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4.3515393722524607</v>
      </c>
      <c r="D40" s="6">
        <v>3.5488465143657693</v>
      </c>
      <c r="E40" s="6">
        <v>3.8959243961858578</v>
      </c>
      <c r="F40" s="6">
        <v>4.1641051910249329</v>
      </c>
      <c r="G40" s="6">
        <v>5.7854626349729035</v>
      </c>
      <c r="H40" s="6">
        <v>6.3662993428881647</v>
      </c>
      <c r="I40" s="6">
        <v>8.6012305935208868</v>
      </c>
      <c r="J40" s="6">
        <v>12.296007784266994</v>
      </c>
      <c r="K40" s="6">
        <v>14.879314023570636</v>
      </c>
      <c r="L40" s="6">
        <v>12.449949820359404</v>
      </c>
      <c r="M40" s="6">
        <v>17.733450260242833</v>
      </c>
      <c r="N40" s="6">
        <v>20.587489478058902</v>
      </c>
      <c r="O40" s="6">
        <v>24.022154437877326</v>
      </c>
      <c r="P40" s="6">
        <v>23.326025745362539</v>
      </c>
      <c r="Q40" s="6">
        <v>20.330311890885184</v>
      </c>
      <c r="R40" s="6">
        <v>18.914353348403441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9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503</v>
      </c>
      <c r="B1" s="42" t="s">
        <v>502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160.31429987560989</v>
      </c>
      <c r="D2" s="45">
        <v>146.89612</v>
      </c>
      <c r="E2" s="45">
        <v>152.59435999999999</v>
      </c>
      <c r="F2" s="45">
        <v>157.40401</v>
      </c>
      <c r="G2" s="45">
        <v>151.69693999999998</v>
      </c>
      <c r="H2" s="45">
        <v>153.81623202814933</v>
      </c>
      <c r="I2" s="45">
        <v>164.82248000000001</v>
      </c>
      <c r="J2" s="45">
        <v>169.79678999999999</v>
      </c>
      <c r="K2" s="45">
        <v>141.92421000000002</v>
      </c>
      <c r="L2" s="45">
        <v>146.63286000000002</v>
      </c>
      <c r="M2" s="45">
        <v>165.13959956385861</v>
      </c>
      <c r="N2" s="45">
        <v>157.49576199780526</v>
      </c>
      <c r="O2" s="45">
        <v>148.65769269846757</v>
      </c>
      <c r="P2" s="45">
        <v>148.39324035284125</v>
      </c>
      <c r="Q2" s="45">
        <v>131.55681567799533</v>
      </c>
      <c r="R2" s="45">
        <v>136.09792159087931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160.31429987560989</v>
      </c>
      <c r="D21" s="5">
        <v>146.89612</v>
      </c>
      <c r="E21" s="5">
        <v>152.59435999999999</v>
      </c>
      <c r="F21" s="5">
        <v>157.40401</v>
      </c>
      <c r="G21" s="5">
        <v>151.69693999999998</v>
      </c>
      <c r="H21" s="5">
        <v>153.81623202814933</v>
      </c>
      <c r="I21" s="5">
        <v>164.82248000000001</v>
      </c>
      <c r="J21" s="5">
        <v>169.79678999999999</v>
      </c>
      <c r="K21" s="5">
        <v>140.62424000000001</v>
      </c>
      <c r="L21" s="5">
        <v>144.63542000000001</v>
      </c>
      <c r="M21" s="5">
        <v>162.94221803662481</v>
      </c>
      <c r="N21" s="5">
        <v>155.53723830305938</v>
      </c>
      <c r="O21" s="5">
        <v>146.67527659016548</v>
      </c>
      <c r="P21" s="5">
        <v>147.0797161964947</v>
      </c>
      <c r="Q21" s="5">
        <v>129.57438256006267</v>
      </c>
      <c r="R21" s="5">
        <v>134.06756658402062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160.31429987560989</v>
      </c>
      <c r="D30" s="4">
        <v>146.89612</v>
      </c>
      <c r="E30" s="4">
        <v>152.59435999999999</v>
      </c>
      <c r="F30" s="4">
        <v>157.40401</v>
      </c>
      <c r="G30" s="4">
        <v>151.69693999999998</v>
      </c>
      <c r="H30" s="4">
        <v>153.81623202814933</v>
      </c>
      <c r="I30" s="4">
        <v>164.82248000000001</v>
      </c>
      <c r="J30" s="4">
        <v>169.79678999999999</v>
      </c>
      <c r="K30" s="4">
        <v>140.62424000000001</v>
      </c>
      <c r="L30" s="4">
        <v>144.63542000000001</v>
      </c>
      <c r="M30" s="4">
        <v>162.94221803662481</v>
      </c>
      <c r="N30" s="4">
        <v>155.53723830305938</v>
      </c>
      <c r="O30" s="4">
        <v>146.67527659016548</v>
      </c>
      <c r="P30" s="4">
        <v>147.0797161964947</v>
      </c>
      <c r="Q30" s="4">
        <v>129.57438256006267</v>
      </c>
      <c r="R30" s="4">
        <v>134.06756658402062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46.216840257535821</v>
      </c>
      <c r="D35" s="7">
        <v>46.199919999999999</v>
      </c>
      <c r="E35" s="7">
        <v>46.199959999999997</v>
      </c>
      <c r="F35" s="7">
        <v>46.200629999999997</v>
      </c>
      <c r="G35" s="7">
        <v>46.298740000000002</v>
      </c>
      <c r="H35" s="7">
        <v>46.216438124185551</v>
      </c>
      <c r="I35" s="7">
        <v>47.26981</v>
      </c>
      <c r="J35" s="7">
        <v>48.29748</v>
      </c>
      <c r="K35" s="7">
        <v>37.973480000000002</v>
      </c>
      <c r="L35" s="7">
        <v>36.974080000000001</v>
      </c>
      <c r="M35" s="7">
        <v>39.027412943362087</v>
      </c>
      <c r="N35" s="7">
        <v>29.784111006101334</v>
      </c>
      <c r="O35" s="7">
        <v>29.783703249753174</v>
      </c>
      <c r="P35" s="7">
        <v>33.892084910597838</v>
      </c>
      <c r="Q35" s="7">
        <v>32.86545102313724</v>
      </c>
      <c r="R35" s="7">
        <v>34.913338737798767</v>
      </c>
    </row>
    <row r="36" spans="1:18" ht="11.25" customHeight="1" x14ac:dyDescent="0.25">
      <c r="A36" s="56" t="s">
        <v>221</v>
      </c>
      <c r="B36" s="53" t="s">
        <v>220</v>
      </c>
      <c r="C36" s="6">
        <v>46.216840257535821</v>
      </c>
      <c r="D36" s="6">
        <v>46.199919999999999</v>
      </c>
      <c r="E36" s="6">
        <v>46.199959999999997</v>
      </c>
      <c r="F36" s="6">
        <v>46.200629999999997</v>
      </c>
      <c r="G36" s="6">
        <v>46.298740000000002</v>
      </c>
      <c r="H36" s="6">
        <v>46.216438124185551</v>
      </c>
      <c r="I36" s="6">
        <v>47.26981</v>
      </c>
      <c r="J36" s="6">
        <v>48.29748</v>
      </c>
      <c r="K36" s="6">
        <v>37.973480000000002</v>
      </c>
      <c r="L36" s="6">
        <v>36.974080000000001</v>
      </c>
      <c r="M36" s="6">
        <v>39.027412943362087</v>
      </c>
      <c r="N36" s="6">
        <v>29.784111006101334</v>
      </c>
      <c r="O36" s="6">
        <v>29.783703249753174</v>
      </c>
      <c r="P36" s="6">
        <v>33.892084910597838</v>
      </c>
      <c r="Q36" s="6">
        <v>32.86545102313724</v>
      </c>
      <c r="R36" s="6">
        <v>34.913338737798767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62.506279106796264</v>
      </c>
      <c r="D43" s="7">
        <v>61.496519999999997</v>
      </c>
      <c r="E43" s="7">
        <v>61.497729999999997</v>
      </c>
      <c r="F43" s="7">
        <v>61.501519999999999</v>
      </c>
      <c r="G43" s="7">
        <v>63.400849999999998</v>
      </c>
      <c r="H43" s="7">
        <v>67.473576248262162</v>
      </c>
      <c r="I43" s="7">
        <v>74.553020000000004</v>
      </c>
      <c r="J43" s="7">
        <v>75.598789999999994</v>
      </c>
      <c r="K43" s="7">
        <v>65.353200000000001</v>
      </c>
      <c r="L43" s="7">
        <v>68.451080000000005</v>
      </c>
      <c r="M43" s="7">
        <v>83.787932992795092</v>
      </c>
      <c r="N43" s="7">
        <v>82.75965267383404</v>
      </c>
      <c r="O43" s="7">
        <v>78.674938411845531</v>
      </c>
      <c r="P43" s="7">
        <v>84.52695343752589</v>
      </c>
      <c r="Q43" s="7">
        <v>81.422789558289736</v>
      </c>
      <c r="R43" s="7">
        <v>88.645096853042347</v>
      </c>
    </row>
    <row r="44" spans="1:18" ht="11.25" customHeight="1" x14ac:dyDescent="0.25">
      <c r="A44" s="50" t="s">
        <v>205</v>
      </c>
      <c r="B44" s="51" t="s">
        <v>204</v>
      </c>
      <c r="C44" s="7">
        <v>51.591180511277805</v>
      </c>
      <c r="D44" s="7">
        <v>39.199680000000001</v>
      </c>
      <c r="E44" s="7">
        <v>44.89667</v>
      </c>
      <c r="F44" s="7">
        <v>49.701860000000003</v>
      </c>
      <c r="G44" s="7">
        <v>41.997349999999997</v>
      </c>
      <c r="H44" s="7">
        <v>40.126217655701623</v>
      </c>
      <c r="I44" s="7">
        <v>42.999650000000003</v>
      </c>
      <c r="J44" s="7">
        <v>45.90052</v>
      </c>
      <c r="K44" s="7">
        <v>37.297559999999997</v>
      </c>
      <c r="L44" s="7">
        <v>39.210259999999998</v>
      </c>
      <c r="M44" s="7">
        <v>40.126872100467651</v>
      </c>
      <c r="N44" s="7">
        <v>42.993474623123994</v>
      </c>
      <c r="O44" s="7">
        <v>38.216634928566769</v>
      </c>
      <c r="P44" s="7">
        <v>28.660677848370966</v>
      </c>
      <c r="Q44" s="7">
        <v>15.286141978635687</v>
      </c>
      <c r="R44" s="7">
        <v>10.509130993179502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1.2999700000000001</v>
      </c>
      <c r="L61" s="5">
        <v>1.9974400000000001</v>
      </c>
      <c r="M61" s="5">
        <v>2.1973815272337922</v>
      </c>
      <c r="N61" s="5">
        <v>1.9585236947458724</v>
      </c>
      <c r="O61" s="5">
        <v>1.9824161083020935</v>
      </c>
      <c r="P61" s="5">
        <v>1.3135241563465383</v>
      </c>
      <c r="Q61" s="5">
        <v>1.9824331179326524</v>
      </c>
      <c r="R61" s="5">
        <v>2.0303550068586929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1.2999700000000001</v>
      </c>
      <c r="L68" s="4">
        <v>1.9974400000000001</v>
      </c>
      <c r="M68" s="4">
        <v>2.1973815272337922</v>
      </c>
      <c r="N68" s="4">
        <v>1.9585236947458724</v>
      </c>
      <c r="O68" s="4">
        <v>1.9824161083020935</v>
      </c>
      <c r="P68" s="4">
        <v>1.3135241563465383</v>
      </c>
      <c r="Q68" s="4">
        <v>1.9824331179326524</v>
      </c>
      <c r="R68" s="4">
        <v>2.0303550068586929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1.2999700000000001</v>
      </c>
      <c r="L73" s="7">
        <v>1.9974400000000001</v>
      </c>
      <c r="M73" s="7">
        <v>2.1973815272337922</v>
      </c>
      <c r="N73" s="7">
        <v>1.9585236947458724</v>
      </c>
      <c r="O73" s="7">
        <v>1.9824161083020935</v>
      </c>
      <c r="P73" s="7">
        <v>1.3135241563465383</v>
      </c>
      <c r="Q73" s="7">
        <v>1.9824331179326524</v>
      </c>
      <c r="R73" s="7">
        <v>2.0303550068586929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1.2999700000000001</v>
      </c>
      <c r="L74" s="6">
        <v>1.9974400000000001</v>
      </c>
      <c r="M74" s="6">
        <v>2.1973815272337922</v>
      </c>
      <c r="N74" s="6">
        <v>1.9585236947458724</v>
      </c>
      <c r="O74" s="6">
        <v>1.9824161083020935</v>
      </c>
      <c r="P74" s="6">
        <v>1.3135241563465383</v>
      </c>
      <c r="Q74" s="6">
        <v>1.9824331179326524</v>
      </c>
      <c r="R74" s="6">
        <v>2.0303550068586929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7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6" sqref="C6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504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159.30606432201532</v>
      </c>
      <c r="D2" s="45">
        <v>146.07433899663008</v>
      </c>
      <c r="E2" s="45">
        <v>151.70665763061123</v>
      </c>
      <c r="F2" s="45">
        <v>156.44656604917222</v>
      </c>
      <c r="G2" s="45">
        <v>150.68788265843872</v>
      </c>
      <c r="H2" s="45">
        <v>153.05224275143485</v>
      </c>
      <c r="I2" s="45">
        <v>164.20943736165765</v>
      </c>
      <c r="J2" s="45">
        <v>168.85807940225794</v>
      </c>
      <c r="K2" s="45">
        <v>141.3076868081902</v>
      </c>
      <c r="L2" s="45">
        <v>146.07289713510633</v>
      </c>
      <c r="M2" s="45">
        <v>164.60665104310226</v>
      </c>
      <c r="N2" s="45">
        <v>156.92265432358229</v>
      </c>
      <c r="O2" s="45">
        <v>147.8478823144284</v>
      </c>
      <c r="P2" s="45">
        <v>147.60395318254953</v>
      </c>
      <c r="Q2" s="45">
        <v>130.77330473890945</v>
      </c>
      <c r="R2" s="45">
        <v>135.28399797968487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159.30606432201532</v>
      </c>
      <c r="D21" s="5">
        <v>146.07433899663008</v>
      </c>
      <c r="E21" s="5">
        <v>151.70665763061123</v>
      </c>
      <c r="F21" s="5">
        <v>156.44656604917222</v>
      </c>
      <c r="G21" s="5">
        <v>150.68788265843872</v>
      </c>
      <c r="H21" s="5">
        <v>153.05224275143485</v>
      </c>
      <c r="I21" s="5">
        <v>164.20943736165765</v>
      </c>
      <c r="J21" s="5">
        <v>168.85807940225794</v>
      </c>
      <c r="K21" s="5">
        <v>140.01336391838836</v>
      </c>
      <c r="L21" s="5">
        <v>144.08308497667508</v>
      </c>
      <c r="M21" s="5">
        <v>162.41636103866233</v>
      </c>
      <c r="N21" s="5">
        <v>154.97125745526887</v>
      </c>
      <c r="O21" s="5">
        <v>145.87626538591209</v>
      </c>
      <c r="P21" s="5">
        <v>146.29741551535847</v>
      </c>
      <c r="Q21" s="5">
        <v>128.80267836793934</v>
      </c>
      <c r="R21" s="5">
        <v>133.26578536162882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159.30606432201532</v>
      </c>
      <c r="D30" s="4">
        <v>146.07433899663008</v>
      </c>
      <c r="E30" s="4">
        <v>151.70665763061123</v>
      </c>
      <c r="F30" s="4">
        <v>156.44656604917222</v>
      </c>
      <c r="G30" s="4">
        <v>150.68788265843872</v>
      </c>
      <c r="H30" s="4">
        <v>153.05224275143485</v>
      </c>
      <c r="I30" s="4">
        <v>164.20943736165765</v>
      </c>
      <c r="J30" s="4">
        <v>168.85807940225794</v>
      </c>
      <c r="K30" s="4">
        <v>140.01336391838836</v>
      </c>
      <c r="L30" s="4">
        <v>144.08308497667508</v>
      </c>
      <c r="M30" s="4">
        <v>162.41636103866233</v>
      </c>
      <c r="N30" s="4">
        <v>154.97125745526887</v>
      </c>
      <c r="O30" s="4">
        <v>145.87626538591209</v>
      </c>
      <c r="P30" s="4">
        <v>146.29741551535847</v>
      </c>
      <c r="Q30" s="4">
        <v>128.80267836793934</v>
      </c>
      <c r="R30" s="4">
        <v>133.26578536162882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45.926177094245936</v>
      </c>
      <c r="D35" s="7">
        <v>45.941463775198351</v>
      </c>
      <c r="E35" s="7">
        <v>45.931196371005676</v>
      </c>
      <c r="F35" s="7">
        <v>45.91960467086173</v>
      </c>
      <c r="G35" s="7">
        <v>45.990770152341653</v>
      </c>
      <c r="H35" s="7">
        <v>45.986885867773793</v>
      </c>
      <c r="I35" s="7">
        <v>47.093994121993909</v>
      </c>
      <c r="J35" s="7">
        <v>48.030470498111093</v>
      </c>
      <c r="K35" s="7">
        <v>37.808522019302238</v>
      </c>
      <c r="L35" s="7">
        <v>36.832883055716103</v>
      </c>
      <c r="M35" s="7">
        <v>38.901461311820981</v>
      </c>
      <c r="N35" s="7">
        <v>29.675730295592164</v>
      </c>
      <c r="O35" s="7">
        <v>29.621457006528392</v>
      </c>
      <c r="P35" s="7">
        <v>33.71181667377811</v>
      </c>
      <c r="Q35" s="7">
        <v>32.669714753131693</v>
      </c>
      <c r="R35" s="7">
        <v>34.704542083065512</v>
      </c>
    </row>
    <row r="36" spans="1:18" ht="11.25" customHeight="1" x14ac:dyDescent="0.25">
      <c r="A36" s="56" t="s">
        <v>221</v>
      </c>
      <c r="B36" s="53" t="s">
        <v>220</v>
      </c>
      <c r="C36" s="6">
        <v>45.926177094245936</v>
      </c>
      <c r="D36" s="6">
        <v>45.941463775198351</v>
      </c>
      <c r="E36" s="6">
        <v>45.931196371005676</v>
      </c>
      <c r="F36" s="6">
        <v>45.91960467086173</v>
      </c>
      <c r="G36" s="6">
        <v>45.990770152341653</v>
      </c>
      <c r="H36" s="6">
        <v>45.986885867773793</v>
      </c>
      <c r="I36" s="6">
        <v>47.093994121993909</v>
      </c>
      <c r="J36" s="6">
        <v>48.030470498111093</v>
      </c>
      <c r="K36" s="6">
        <v>37.808522019302238</v>
      </c>
      <c r="L36" s="6">
        <v>36.832883055716103</v>
      </c>
      <c r="M36" s="6">
        <v>38.901461311820981</v>
      </c>
      <c r="N36" s="6">
        <v>29.675730295592164</v>
      </c>
      <c r="O36" s="6">
        <v>29.621457006528392</v>
      </c>
      <c r="P36" s="6">
        <v>33.71181667377811</v>
      </c>
      <c r="Q36" s="6">
        <v>32.669714753131693</v>
      </c>
      <c r="R36" s="6">
        <v>34.704542083065512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62.113169739963261</v>
      </c>
      <c r="D43" s="7">
        <v>61.152490001730754</v>
      </c>
      <c r="E43" s="7">
        <v>61.139973129870391</v>
      </c>
      <c r="F43" s="7">
        <v>61.127423696540426</v>
      </c>
      <c r="G43" s="7">
        <v>62.979120378072714</v>
      </c>
      <c r="H43" s="7">
        <v>67.138441990742351</v>
      </c>
      <c r="I43" s="7">
        <v>74.275726635179936</v>
      </c>
      <c r="J43" s="7">
        <v>75.180846967334446</v>
      </c>
      <c r="K43" s="7">
        <v>65.069303662236464</v>
      </c>
      <c r="L43" s="7">
        <v>68.18967840923878</v>
      </c>
      <c r="M43" s="7">
        <v>83.517527499117747</v>
      </c>
      <c r="N43" s="7">
        <v>82.45850049385308</v>
      </c>
      <c r="O43" s="7">
        <v>78.246357953390657</v>
      </c>
      <c r="P43" s="7">
        <v>84.077363956674532</v>
      </c>
      <c r="Q43" s="7">
        <v>80.937861080954477</v>
      </c>
      <c r="R43" s="7">
        <v>88.114961370428574</v>
      </c>
    </row>
    <row r="44" spans="1:18" ht="11.25" customHeight="1" x14ac:dyDescent="0.25">
      <c r="A44" s="50" t="s">
        <v>205</v>
      </c>
      <c r="B44" s="51" t="s">
        <v>204</v>
      </c>
      <c r="C44" s="7">
        <v>51.266717487806126</v>
      </c>
      <c r="D44" s="7">
        <v>38.98038521970097</v>
      </c>
      <c r="E44" s="7">
        <v>44.635488129735165</v>
      </c>
      <c r="F44" s="7">
        <v>49.399537681770056</v>
      </c>
      <c r="G44" s="7">
        <v>41.717992128024342</v>
      </c>
      <c r="H44" s="7">
        <v>39.92691489291871</v>
      </c>
      <c r="I44" s="7">
        <v>42.839716604483826</v>
      </c>
      <c r="J44" s="7">
        <v>45.646761936812403</v>
      </c>
      <c r="K44" s="7">
        <v>37.135538236849669</v>
      </c>
      <c r="L44" s="7">
        <v>39.060523511720177</v>
      </c>
      <c r="M44" s="7">
        <v>39.997372227723588</v>
      </c>
      <c r="N44" s="7">
        <v>42.837026665823622</v>
      </c>
      <c r="O44" s="7">
        <v>38.008450425993054</v>
      </c>
      <c r="P44" s="7">
        <v>28.508234884905818</v>
      </c>
      <c r="Q44" s="7">
        <v>15.19510253385317</v>
      </c>
      <c r="R44" s="7">
        <v>10.446281908134711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1.2943228898018388</v>
      </c>
      <c r="L61" s="5">
        <v>1.9898121584312465</v>
      </c>
      <c r="M61" s="5">
        <v>2.1902900044399285</v>
      </c>
      <c r="N61" s="5">
        <v>1.9513968683134124</v>
      </c>
      <c r="O61" s="5">
        <v>1.9716169285163168</v>
      </c>
      <c r="P61" s="5">
        <v>1.306537667191052</v>
      </c>
      <c r="Q61" s="5">
        <v>1.9706263709701224</v>
      </c>
      <c r="R61" s="5">
        <v>2.0182126180560416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1.2943228898018388</v>
      </c>
      <c r="L68" s="4">
        <v>1.9898121584312465</v>
      </c>
      <c r="M68" s="4">
        <v>2.1902900044399285</v>
      </c>
      <c r="N68" s="4">
        <v>1.9513968683134124</v>
      </c>
      <c r="O68" s="4">
        <v>1.9716169285163168</v>
      </c>
      <c r="P68" s="4">
        <v>1.306537667191052</v>
      </c>
      <c r="Q68" s="4">
        <v>1.9706263709701224</v>
      </c>
      <c r="R68" s="4">
        <v>2.0182126180560416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1.2943228898018388</v>
      </c>
      <c r="L73" s="7">
        <v>1.9898121584312465</v>
      </c>
      <c r="M73" s="7">
        <v>2.1902900044399285</v>
      </c>
      <c r="N73" s="7">
        <v>1.9513968683134124</v>
      </c>
      <c r="O73" s="7">
        <v>1.9716169285163168</v>
      </c>
      <c r="P73" s="7">
        <v>1.306537667191052</v>
      </c>
      <c r="Q73" s="7">
        <v>1.9706263709701224</v>
      </c>
      <c r="R73" s="7">
        <v>2.0182126180560416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1.2943228898018388</v>
      </c>
      <c r="L74" s="6">
        <v>1.9898121584312465</v>
      </c>
      <c r="M74" s="6">
        <v>2.1902900044399285</v>
      </c>
      <c r="N74" s="6">
        <v>1.9513968683134124</v>
      </c>
      <c r="O74" s="6">
        <v>1.9716169285163168</v>
      </c>
      <c r="P74" s="6">
        <v>1.306537667191052</v>
      </c>
      <c r="Q74" s="6">
        <v>1.9706263709701224</v>
      </c>
      <c r="R74" s="6">
        <v>2.0182126180560416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8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505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1.0082355535945826</v>
      </c>
      <c r="D2" s="45">
        <v>0.8217810033699342</v>
      </c>
      <c r="E2" s="45">
        <v>0.88770236938877267</v>
      </c>
      <c r="F2" s="45">
        <v>0.95744395082779232</v>
      </c>
      <c r="G2" s="45">
        <v>1.009057341561302</v>
      </c>
      <c r="H2" s="45">
        <v>0.76398927671447714</v>
      </c>
      <c r="I2" s="45">
        <v>0.61304263834234041</v>
      </c>
      <c r="J2" s="45">
        <v>0.93871059774205667</v>
      </c>
      <c r="K2" s="45">
        <v>0.61652319180978576</v>
      </c>
      <c r="L2" s="45">
        <v>0.55996286489369718</v>
      </c>
      <c r="M2" s="45">
        <v>0.53294852075637988</v>
      </c>
      <c r="N2" s="45">
        <v>0.57310767422295672</v>
      </c>
      <c r="O2" s="45">
        <v>0.80981038403914674</v>
      </c>
      <c r="P2" s="45">
        <v>0.78928717029171869</v>
      </c>
      <c r="Q2" s="45">
        <v>0.78351093908584335</v>
      </c>
      <c r="R2" s="45">
        <v>0.81392361119446788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1.0082355535945826</v>
      </c>
      <c r="D21" s="5">
        <v>0.8217810033699342</v>
      </c>
      <c r="E21" s="5">
        <v>0.88770236938877267</v>
      </c>
      <c r="F21" s="5">
        <v>0.95744395082779232</v>
      </c>
      <c r="G21" s="5">
        <v>1.009057341561302</v>
      </c>
      <c r="H21" s="5">
        <v>0.76398927671447714</v>
      </c>
      <c r="I21" s="5">
        <v>0.61304263834234041</v>
      </c>
      <c r="J21" s="5">
        <v>0.93871059774205667</v>
      </c>
      <c r="K21" s="5">
        <v>0.61087608161162454</v>
      </c>
      <c r="L21" s="5">
        <v>0.55233502332494333</v>
      </c>
      <c r="M21" s="5">
        <v>0.52585699796251606</v>
      </c>
      <c r="N21" s="5">
        <v>0.56598084779049695</v>
      </c>
      <c r="O21" s="5">
        <v>0.79901120425336991</v>
      </c>
      <c r="P21" s="5">
        <v>0.78230068113623252</v>
      </c>
      <c r="Q21" s="5">
        <v>0.77170419212331332</v>
      </c>
      <c r="R21" s="5">
        <v>0.80178122239181671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1.0082355535945826</v>
      </c>
      <c r="D30" s="4">
        <v>0.8217810033699342</v>
      </c>
      <c r="E30" s="4">
        <v>0.88770236938877267</v>
      </c>
      <c r="F30" s="4">
        <v>0.95744395082779232</v>
      </c>
      <c r="G30" s="4">
        <v>1.009057341561302</v>
      </c>
      <c r="H30" s="4">
        <v>0.76398927671447714</v>
      </c>
      <c r="I30" s="4">
        <v>0.61304263834234041</v>
      </c>
      <c r="J30" s="4">
        <v>0.93871059774205667</v>
      </c>
      <c r="K30" s="4">
        <v>0.61087608161162454</v>
      </c>
      <c r="L30" s="4">
        <v>0.55233502332494333</v>
      </c>
      <c r="M30" s="4">
        <v>0.52585699796251606</v>
      </c>
      <c r="N30" s="4">
        <v>0.56598084779049695</v>
      </c>
      <c r="O30" s="4">
        <v>0.79901120425336991</v>
      </c>
      <c r="P30" s="4">
        <v>0.78230068113623252</v>
      </c>
      <c r="Q30" s="4">
        <v>0.77170419212331332</v>
      </c>
      <c r="R30" s="4">
        <v>0.80178122239181671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0.29066316328989145</v>
      </c>
      <c r="D35" s="7">
        <v>0.25845622480165364</v>
      </c>
      <c r="E35" s="7">
        <v>0.26876362899432538</v>
      </c>
      <c r="F35" s="7">
        <v>0.28102532913826672</v>
      </c>
      <c r="G35" s="7">
        <v>0.30796984765835039</v>
      </c>
      <c r="H35" s="7">
        <v>0.22955225641175608</v>
      </c>
      <c r="I35" s="7">
        <v>0.17581587800608961</v>
      </c>
      <c r="J35" s="7">
        <v>0.26700950188890515</v>
      </c>
      <c r="K35" s="7">
        <v>0.1649579806977616</v>
      </c>
      <c r="L35" s="7">
        <v>0.14119694428389892</v>
      </c>
      <c r="M35" s="7">
        <v>0.12595163154110783</v>
      </c>
      <c r="N35" s="7">
        <v>0.10838071050916896</v>
      </c>
      <c r="O35" s="7">
        <v>0.16224624322478287</v>
      </c>
      <c r="P35" s="7">
        <v>0.18026823681972548</v>
      </c>
      <c r="Q35" s="7">
        <v>0.19573627000554686</v>
      </c>
      <c r="R35" s="7">
        <v>0.20879665473325823</v>
      </c>
    </row>
    <row r="36" spans="1:18" ht="11.25" customHeight="1" x14ac:dyDescent="0.25">
      <c r="A36" s="56" t="s">
        <v>221</v>
      </c>
      <c r="B36" s="53" t="s">
        <v>220</v>
      </c>
      <c r="C36" s="6">
        <v>0.29066316328989145</v>
      </c>
      <c r="D36" s="6">
        <v>0.25845622480165364</v>
      </c>
      <c r="E36" s="6">
        <v>0.26876362899432538</v>
      </c>
      <c r="F36" s="6">
        <v>0.28102532913826672</v>
      </c>
      <c r="G36" s="6">
        <v>0.30796984765835039</v>
      </c>
      <c r="H36" s="6">
        <v>0.22955225641175608</v>
      </c>
      <c r="I36" s="6">
        <v>0.17581587800608961</v>
      </c>
      <c r="J36" s="6">
        <v>0.26700950188890515</v>
      </c>
      <c r="K36" s="6">
        <v>0.1649579806977616</v>
      </c>
      <c r="L36" s="6">
        <v>0.14119694428389892</v>
      </c>
      <c r="M36" s="6">
        <v>0.12595163154110783</v>
      </c>
      <c r="N36" s="6">
        <v>0.10838071050916896</v>
      </c>
      <c r="O36" s="6">
        <v>0.16224624322478287</v>
      </c>
      <c r="P36" s="6">
        <v>0.18026823681972548</v>
      </c>
      <c r="Q36" s="6">
        <v>0.19573627000554686</v>
      </c>
      <c r="R36" s="6">
        <v>0.20879665473325823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0.39310936683300951</v>
      </c>
      <c r="D43" s="7">
        <v>0.34402999826924785</v>
      </c>
      <c r="E43" s="7">
        <v>0.35775687012961038</v>
      </c>
      <c r="F43" s="7">
        <v>0.37409630345957823</v>
      </c>
      <c r="G43" s="7">
        <v>0.42172962192729052</v>
      </c>
      <c r="H43" s="7">
        <v>0.33513425751981185</v>
      </c>
      <c r="I43" s="7">
        <v>0.2772933648200735</v>
      </c>
      <c r="J43" s="7">
        <v>0.41794303266555399</v>
      </c>
      <c r="K43" s="7">
        <v>0.28389633776353795</v>
      </c>
      <c r="L43" s="7">
        <v>0.26140159076122271</v>
      </c>
      <c r="M43" s="7">
        <v>0.2704054936773484</v>
      </c>
      <c r="N43" s="7">
        <v>0.30115217998095523</v>
      </c>
      <c r="O43" s="7">
        <v>0.42858045845487286</v>
      </c>
      <c r="P43" s="7">
        <v>0.44958948085135797</v>
      </c>
      <c r="Q43" s="7">
        <v>0.48492847733525135</v>
      </c>
      <c r="R43" s="7">
        <v>0.53013548261376819</v>
      </c>
    </row>
    <row r="44" spans="1:18" ht="11.25" customHeight="1" x14ac:dyDescent="0.25">
      <c r="A44" s="50" t="s">
        <v>205</v>
      </c>
      <c r="B44" s="51" t="s">
        <v>204</v>
      </c>
      <c r="C44" s="7">
        <v>0.3244630234716816</v>
      </c>
      <c r="D44" s="7">
        <v>0.21929478029903268</v>
      </c>
      <c r="E44" s="7">
        <v>0.26118187026483702</v>
      </c>
      <c r="F44" s="7">
        <v>0.30232231822994737</v>
      </c>
      <c r="G44" s="7">
        <v>0.27935787197566114</v>
      </c>
      <c r="H44" s="7">
        <v>0.19930276278290918</v>
      </c>
      <c r="I44" s="7">
        <v>0.15993339551617727</v>
      </c>
      <c r="J44" s="7">
        <v>0.25375806318759753</v>
      </c>
      <c r="K44" s="7">
        <v>0.16202176315032504</v>
      </c>
      <c r="L44" s="7">
        <v>0.14973648827982172</v>
      </c>
      <c r="M44" s="7">
        <v>0.12949987274405977</v>
      </c>
      <c r="N44" s="7">
        <v>0.15644795730037275</v>
      </c>
      <c r="O44" s="7">
        <v>0.2081845025737141</v>
      </c>
      <c r="P44" s="7">
        <v>0.1524429634651491</v>
      </c>
      <c r="Q44" s="7">
        <v>9.1039444782515161E-2</v>
      </c>
      <c r="R44" s="7">
        <v>6.2849085044790212E-2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5.6471101981611684E-3</v>
      </c>
      <c r="L61" s="5">
        <v>7.6278415687538702E-3</v>
      </c>
      <c r="M61" s="5">
        <v>7.0915227938638022E-3</v>
      </c>
      <c r="N61" s="5">
        <v>7.126826432459819E-3</v>
      </c>
      <c r="O61" s="5">
        <v>1.079917978577679E-2</v>
      </c>
      <c r="P61" s="5">
        <v>6.9864891554861589E-3</v>
      </c>
      <c r="Q61" s="5">
        <v>1.180674696252999E-2</v>
      </c>
      <c r="R61" s="5">
        <v>1.2142388802651213E-2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5.6471101981611684E-3</v>
      </c>
      <c r="L68" s="4">
        <v>7.6278415687538702E-3</v>
      </c>
      <c r="M68" s="4">
        <v>7.0915227938638022E-3</v>
      </c>
      <c r="N68" s="4">
        <v>7.126826432459819E-3</v>
      </c>
      <c r="O68" s="4">
        <v>1.079917978577679E-2</v>
      </c>
      <c r="P68" s="4">
        <v>6.9864891554861589E-3</v>
      </c>
      <c r="Q68" s="4">
        <v>1.180674696252999E-2</v>
      </c>
      <c r="R68" s="4">
        <v>1.2142388802651213E-2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5.6471101981611684E-3</v>
      </c>
      <c r="L73" s="7">
        <v>7.6278415687538702E-3</v>
      </c>
      <c r="M73" s="7">
        <v>7.0915227938638022E-3</v>
      </c>
      <c r="N73" s="7">
        <v>7.126826432459819E-3</v>
      </c>
      <c r="O73" s="7">
        <v>1.079917978577679E-2</v>
      </c>
      <c r="P73" s="7">
        <v>6.9864891554861589E-3</v>
      </c>
      <c r="Q73" s="7">
        <v>1.180674696252999E-2</v>
      </c>
      <c r="R73" s="7">
        <v>1.2142388802651213E-2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5.6471101981611684E-3</v>
      </c>
      <c r="L74" s="6">
        <v>7.6278415687538702E-3</v>
      </c>
      <c r="M74" s="6">
        <v>7.0915227938638022E-3</v>
      </c>
      <c r="N74" s="6">
        <v>7.126826432459819E-3</v>
      </c>
      <c r="O74" s="6">
        <v>1.079917978577679E-2</v>
      </c>
      <c r="P74" s="6">
        <v>6.9864891554861589E-3</v>
      </c>
      <c r="Q74" s="6">
        <v>1.180674696252999E-2</v>
      </c>
      <c r="R74" s="6">
        <v>1.2142388802651213E-2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0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541</v>
      </c>
      <c r="B1" s="42" t="s">
        <v>506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13.709750929155259</v>
      </c>
      <c r="D2" s="45">
        <v>19.792010000000001</v>
      </c>
      <c r="E2" s="45">
        <v>18.898710000000001</v>
      </c>
      <c r="F2" s="45">
        <v>23.99708</v>
      </c>
      <c r="G2" s="45">
        <v>20.598929999999999</v>
      </c>
      <c r="H2" s="45">
        <v>18.0571762843112</v>
      </c>
      <c r="I2" s="45">
        <v>17.201889999999999</v>
      </c>
      <c r="J2" s="45">
        <v>12.07667</v>
      </c>
      <c r="K2" s="45">
        <v>9.4013200000000001</v>
      </c>
      <c r="L2" s="45">
        <v>9.4357699999999998</v>
      </c>
      <c r="M2" s="45">
        <v>9.4579640942444101</v>
      </c>
      <c r="N2" s="45">
        <v>7.7388885456434311</v>
      </c>
      <c r="O2" s="45">
        <v>7.6191891277650283</v>
      </c>
      <c r="P2" s="45">
        <v>5.8517403384651328</v>
      </c>
      <c r="Q2" s="45">
        <v>5.9950019806524413</v>
      </c>
      <c r="R2" s="45">
        <v>3.2005580742316457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13.709750929155259</v>
      </c>
      <c r="D52" s="5">
        <v>19.792010000000001</v>
      </c>
      <c r="E52" s="5">
        <v>18.898710000000001</v>
      </c>
      <c r="F52" s="5">
        <v>23.99708</v>
      </c>
      <c r="G52" s="5">
        <v>20.598929999999999</v>
      </c>
      <c r="H52" s="5">
        <v>18.0571762843112</v>
      </c>
      <c r="I52" s="5">
        <v>17.201889999999999</v>
      </c>
      <c r="J52" s="5">
        <v>12.07667</v>
      </c>
      <c r="K52" s="5">
        <v>9.4013200000000001</v>
      </c>
      <c r="L52" s="5">
        <v>9.4357699999999998</v>
      </c>
      <c r="M52" s="5">
        <v>9.4579640942444101</v>
      </c>
      <c r="N52" s="5">
        <v>7.7388885456434311</v>
      </c>
      <c r="O52" s="5">
        <v>7.6191891277650283</v>
      </c>
      <c r="P52" s="5">
        <v>5.8517403384651328</v>
      </c>
      <c r="Q52" s="5">
        <v>5.9950019806524413</v>
      </c>
      <c r="R52" s="5">
        <v>3.2005580742316457</v>
      </c>
    </row>
    <row r="53" spans="1:18" ht="11.25" customHeight="1" x14ac:dyDescent="0.25">
      <c r="A53" s="48" t="s">
        <v>187</v>
      </c>
      <c r="B53" s="49" t="s">
        <v>186</v>
      </c>
      <c r="C53" s="4">
        <v>13.709750929155259</v>
      </c>
      <c r="D53" s="4">
        <v>19.792010000000001</v>
      </c>
      <c r="E53" s="4">
        <v>18.898710000000001</v>
      </c>
      <c r="F53" s="4">
        <v>23.99708</v>
      </c>
      <c r="G53" s="4">
        <v>20.598929999999999</v>
      </c>
      <c r="H53" s="4">
        <v>18.0571762843112</v>
      </c>
      <c r="I53" s="4">
        <v>17.201889999999999</v>
      </c>
      <c r="J53" s="4">
        <v>12.07667</v>
      </c>
      <c r="K53" s="4">
        <v>9.4013200000000001</v>
      </c>
      <c r="L53" s="4">
        <v>9.4357699999999998</v>
      </c>
      <c r="M53" s="4">
        <v>9.4579640942444101</v>
      </c>
      <c r="N53" s="4">
        <v>7.7388885456434311</v>
      </c>
      <c r="O53" s="4">
        <v>7.6191891277650283</v>
      </c>
      <c r="P53" s="4">
        <v>5.8517403384651328</v>
      </c>
      <c r="Q53" s="4">
        <v>5.9950019806524413</v>
      </c>
      <c r="R53" s="4">
        <v>3.2005580742316457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2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508</v>
      </c>
      <c r="B1" s="42" t="s">
        <v>507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-597.3339547621357</v>
      </c>
      <c r="D2" s="45">
        <v>-999.50436999999977</v>
      </c>
      <c r="E2" s="45">
        <v>-275.59868000000142</v>
      </c>
      <c r="F2" s="45">
        <v>-110.43081999999988</v>
      </c>
      <c r="G2" s="45">
        <v>417.63958999999613</v>
      </c>
      <c r="H2" s="45">
        <v>98.125264475610109</v>
      </c>
      <c r="I2" s="45">
        <v>37.325090000001637</v>
      </c>
      <c r="J2" s="45">
        <v>-169.48180999999343</v>
      </c>
      <c r="K2" s="45">
        <v>131.92634000000101</v>
      </c>
      <c r="L2" s="45">
        <v>53.787299999997842</v>
      </c>
      <c r="M2" s="45">
        <v>27.909450053613412</v>
      </c>
      <c r="N2" s="45">
        <v>591.23582117276908</v>
      </c>
      <c r="O2" s="45">
        <v>97.873940395842155</v>
      </c>
      <c r="P2" s="45">
        <v>-663.72962489041254</v>
      </c>
      <c r="Q2" s="45">
        <v>685.30041336878946</v>
      </c>
      <c r="R2" s="45">
        <v>39.506354998146477</v>
      </c>
    </row>
    <row r="3" spans="1:18" ht="11.25" customHeight="1" x14ac:dyDescent="0.25">
      <c r="A3" s="46" t="s">
        <v>286</v>
      </c>
      <c r="B3" s="47" t="s">
        <v>285</v>
      </c>
      <c r="C3" s="5">
        <v>-25.268605420144368</v>
      </c>
      <c r="D3" s="5">
        <v>52.560339999999897</v>
      </c>
      <c r="E3" s="5">
        <v>-64.600019999999233</v>
      </c>
      <c r="F3" s="5">
        <v>-67.399900000000002</v>
      </c>
      <c r="G3" s="5">
        <v>36.299539999994948</v>
      </c>
      <c r="H3" s="5">
        <v>48.038659649554987</v>
      </c>
      <c r="I3" s="5">
        <v>-187.31017999999648</v>
      </c>
      <c r="J3" s="5">
        <v>77.787850000006273</v>
      </c>
      <c r="K3" s="5">
        <v>-80.881699999999995</v>
      </c>
      <c r="L3" s="5">
        <v>-172.73491999999999</v>
      </c>
      <c r="M3" s="5">
        <v>-34.202622215169114</v>
      </c>
      <c r="N3" s="5">
        <v>368.95211851320613</v>
      </c>
      <c r="O3" s="5">
        <v>-50.777776474977578</v>
      </c>
      <c r="P3" s="5">
        <v>-18.525374796533608</v>
      </c>
      <c r="Q3" s="5">
        <v>-143.35648101649227</v>
      </c>
      <c r="R3" s="5">
        <v>112.36911761024841</v>
      </c>
    </row>
    <row r="4" spans="1:18" ht="11.25" customHeight="1" x14ac:dyDescent="0.25">
      <c r="A4" s="48" t="s">
        <v>284</v>
      </c>
      <c r="B4" s="49" t="s">
        <v>283</v>
      </c>
      <c r="C4" s="4">
        <v>3.0571575515404361</v>
      </c>
      <c r="D4" s="4">
        <v>90.388459999999895</v>
      </c>
      <c r="E4" s="4">
        <v>-32.800079999999227</v>
      </c>
      <c r="F4" s="4">
        <v>-38</v>
      </c>
      <c r="G4" s="4">
        <v>62.899729999994953</v>
      </c>
      <c r="H4" s="4">
        <v>88.755371272752129</v>
      </c>
      <c r="I4" s="4">
        <v>-145.50389999999646</v>
      </c>
      <c r="J4" s="4">
        <v>124.31234000000627</v>
      </c>
      <c r="K4" s="4">
        <v>-85.985299999999995</v>
      </c>
      <c r="L4" s="4">
        <v>-155.93919</v>
      </c>
      <c r="M4" s="4">
        <v>10.700527951711834</v>
      </c>
      <c r="N4" s="4">
        <v>384.26308686930685</v>
      </c>
      <c r="O4" s="4">
        <v>-23.738490303279569</v>
      </c>
      <c r="P4" s="4">
        <v>13.705361693329831</v>
      </c>
      <c r="Q4" s="4">
        <v>-116.41425857933024</v>
      </c>
      <c r="R4" s="4">
        <v>112.36911761024841</v>
      </c>
    </row>
    <row r="5" spans="1:18" ht="11.25" customHeight="1" x14ac:dyDescent="0.25">
      <c r="A5" s="50" t="s">
        <v>282</v>
      </c>
      <c r="B5" s="51" t="s">
        <v>281</v>
      </c>
      <c r="C5" s="7">
        <v>3.0571575515404361</v>
      </c>
      <c r="D5" s="7">
        <v>90.388459999999895</v>
      </c>
      <c r="E5" s="7">
        <v>-32.800079999999227</v>
      </c>
      <c r="F5" s="7">
        <v>-38</v>
      </c>
      <c r="G5" s="7">
        <v>62.899729999994953</v>
      </c>
      <c r="H5" s="7">
        <v>88.755371272752129</v>
      </c>
      <c r="I5" s="7">
        <v>-145.50389999999646</v>
      </c>
      <c r="J5" s="7">
        <v>125.21265000000628</v>
      </c>
      <c r="K5" s="7">
        <v>-85.985299999999995</v>
      </c>
      <c r="L5" s="7">
        <v>-155.93919</v>
      </c>
      <c r="M5" s="7">
        <v>10.700527951711834</v>
      </c>
      <c r="N5" s="7">
        <v>385.1707017098085</v>
      </c>
      <c r="O5" s="7">
        <v>-23.738490303279569</v>
      </c>
      <c r="P5" s="7">
        <v>13.705361693329831</v>
      </c>
      <c r="Q5" s="7">
        <v>-116.41425857933024</v>
      </c>
      <c r="R5" s="7">
        <v>111.4615326262944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86.091989999999896</v>
      </c>
      <c r="E7" s="6">
        <v>-37.100089999999227</v>
      </c>
      <c r="F7" s="6">
        <v>-39.200000000000003</v>
      </c>
      <c r="G7" s="6">
        <v>62.299729999994952</v>
      </c>
      <c r="H7" s="6">
        <v>87.465367344989431</v>
      </c>
      <c r="I7" s="6">
        <v>-116.89999999999645</v>
      </c>
      <c r="J7" s="6">
        <v>123.91340000000628</v>
      </c>
      <c r="K7" s="6">
        <v>-110.6</v>
      </c>
      <c r="L7" s="6">
        <v>-107.8</v>
      </c>
      <c r="M7" s="6">
        <v>7.6910637602611587</v>
      </c>
      <c r="N7" s="6">
        <v>44.784521700084497</v>
      </c>
      <c r="O7" s="6">
        <v>-64.390955524430979</v>
      </c>
      <c r="P7" s="6">
        <v>35.683576956147931</v>
      </c>
      <c r="Q7" s="6">
        <v>28.685392184962211</v>
      </c>
      <c r="R7" s="6">
        <v>-23.097146947664896</v>
      </c>
    </row>
    <row r="8" spans="1:18" ht="11.25" customHeight="1" x14ac:dyDescent="0.25">
      <c r="A8" s="52" t="s">
        <v>276</v>
      </c>
      <c r="B8" s="53" t="s">
        <v>275</v>
      </c>
      <c r="C8" s="6">
        <v>3.0571575515404361</v>
      </c>
      <c r="D8" s="6">
        <v>4.2964700000000002</v>
      </c>
      <c r="E8" s="6">
        <v>4.3000100000000003</v>
      </c>
      <c r="F8" s="6">
        <v>1.2</v>
      </c>
      <c r="G8" s="6">
        <v>0.6</v>
      </c>
      <c r="H8" s="6">
        <v>1.290003927762698</v>
      </c>
      <c r="I8" s="6">
        <v>-28.603899999999999</v>
      </c>
      <c r="J8" s="6">
        <v>1.29925</v>
      </c>
      <c r="K8" s="6">
        <v>24.614699999999999</v>
      </c>
      <c r="L8" s="6">
        <v>-48.139189999999999</v>
      </c>
      <c r="M8" s="6">
        <v>3.0094641914506761</v>
      </c>
      <c r="N8" s="6">
        <v>340.386180009724</v>
      </c>
      <c r="O8" s="6">
        <v>40.652465221151409</v>
      </c>
      <c r="P8" s="6">
        <v>-21.9782152628181</v>
      </c>
      <c r="Q8" s="6">
        <v>-145.09965076429245</v>
      </c>
      <c r="R8" s="6">
        <v>134.5586795739593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-0.90031000000000005</v>
      </c>
      <c r="K14" s="7">
        <v>0</v>
      </c>
      <c r="L14" s="7">
        <v>0</v>
      </c>
      <c r="M14" s="7">
        <v>0</v>
      </c>
      <c r="N14" s="7">
        <v>-0.90761484050162922</v>
      </c>
      <c r="O14" s="7">
        <v>0</v>
      </c>
      <c r="P14" s="7">
        <v>0</v>
      </c>
      <c r="Q14" s="7">
        <v>0</v>
      </c>
      <c r="R14" s="7">
        <v>0.90758498395400766</v>
      </c>
    </row>
    <row r="15" spans="1:18" ht="11.25" customHeight="1" x14ac:dyDescent="0.25">
      <c r="A15" s="54" t="s">
        <v>262</v>
      </c>
      <c r="B15" s="49" t="s">
        <v>261</v>
      </c>
      <c r="C15" s="4">
        <v>-28.325762971684803</v>
      </c>
      <c r="D15" s="4">
        <v>-37.828119999999998</v>
      </c>
      <c r="E15" s="4">
        <v>-31.799939999999999</v>
      </c>
      <c r="F15" s="4">
        <v>-29.399899999999999</v>
      </c>
      <c r="G15" s="4">
        <v>-26.600190000000001</v>
      </c>
      <c r="H15" s="4">
        <v>-40.716711623197142</v>
      </c>
      <c r="I15" s="4">
        <v>-41.806280000000001</v>
      </c>
      <c r="J15" s="4">
        <v>-46.52449</v>
      </c>
      <c r="K15" s="4">
        <v>5.1036000000000001</v>
      </c>
      <c r="L15" s="4">
        <v>-16.795729999999999</v>
      </c>
      <c r="M15" s="4">
        <v>-44.903150166880948</v>
      </c>
      <c r="N15" s="4">
        <v>-15.31096835610073</v>
      </c>
      <c r="O15" s="4">
        <v>-27.039286171698009</v>
      </c>
      <c r="P15" s="4">
        <v>-32.230736489863439</v>
      </c>
      <c r="Q15" s="4">
        <v>-26.942222437162023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-28.325762971684803</v>
      </c>
      <c r="D17" s="7">
        <v>-37.828119999999998</v>
      </c>
      <c r="E17" s="7">
        <v>-31.799939999999999</v>
      </c>
      <c r="F17" s="7">
        <v>-29.399899999999999</v>
      </c>
      <c r="G17" s="7">
        <v>-26.600190000000001</v>
      </c>
      <c r="H17" s="7">
        <v>-40.716711623197142</v>
      </c>
      <c r="I17" s="7">
        <v>-41.806280000000001</v>
      </c>
      <c r="J17" s="7">
        <v>-46.52449</v>
      </c>
      <c r="K17" s="7">
        <v>5.1036000000000001</v>
      </c>
      <c r="L17" s="7">
        <v>-16.795729999999999</v>
      </c>
      <c r="M17" s="7">
        <v>-44.903150166880948</v>
      </c>
      <c r="N17" s="7">
        <v>-15.31096835610073</v>
      </c>
      <c r="O17" s="7">
        <v>-27.039286171698009</v>
      </c>
      <c r="P17" s="7">
        <v>-32.230736489863439</v>
      </c>
      <c r="Q17" s="7">
        <v>-26.942222437162023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-588.49796706209622</v>
      </c>
      <c r="D21" s="5">
        <v>-1071.7673299999997</v>
      </c>
      <c r="E21" s="5">
        <v>-228.59859000000222</v>
      </c>
      <c r="F21" s="5">
        <v>-71.829329999999885</v>
      </c>
      <c r="G21" s="5">
        <v>344.54146000000122</v>
      </c>
      <c r="H21" s="5">
        <v>18.654443327406398</v>
      </c>
      <c r="I21" s="5">
        <v>192.41600999999812</v>
      </c>
      <c r="J21" s="5">
        <v>-258.96966999999967</v>
      </c>
      <c r="K21" s="5">
        <v>231.40801000000101</v>
      </c>
      <c r="L21" s="5">
        <v>183.82992999999783</v>
      </c>
      <c r="M21" s="5">
        <v>6.3176708165994455</v>
      </c>
      <c r="N21" s="5">
        <v>278.39629460557683</v>
      </c>
      <c r="O21" s="5">
        <v>111.9759226946947</v>
      </c>
      <c r="P21" s="5">
        <v>-694.43661983866821</v>
      </c>
      <c r="Q21" s="5">
        <v>823.18859070686335</v>
      </c>
      <c r="R21" s="5">
        <v>-61.33724531451071</v>
      </c>
    </row>
    <row r="22" spans="1:18" ht="11.25" customHeight="1" x14ac:dyDescent="0.25">
      <c r="A22" s="48" t="s">
        <v>249</v>
      </c>
      <c r="B22" s="49" t="s">
        <v>248</v>
      </c>
      <c r="C22" s="4">
        <v>-323.94573179778973</v>
      </c>
      <c r="D22" s="4">
        <v>-372.00598999999949</v>
      </c>
      <c r="E22" s="4">
        <v>-149.90040000000221</v>
      </c>
      <c r="F22" s="4">
        <v>-133.69958999999983</v>
      </c>
      <c r="G22" s="4">
        <v>-154.30233999999882</v>
      </c>
      <c r="H22" s="4">
        <v>-290.82065939670724</v>
      </c>
      <c r="I22" s="4">
        <v>-59.604680000001906</v>
      </c>
      <c r="J22" s="4">
        <v>-282.59641999999963</v>
      </c>
      <c r="K22" s="4">
        <v>-647.59320999999898</v>
      </c>
      <c r="L22" s="4">
        <v>-689.90000000000214</v>
      </c>
      <c r="M22" s="4">
        <v>-431.59627928262472</v>
      </c>
      <c r="N22" s="4">
        <v>-479.5786758383465</v>
      </c>
      <c r="O22" s="4">
        <v>26.819341282054552</v>
      </c>
      <c r="P22" s="4">
        <v>-937.83403681779021</v>
      </c>
      <c r="Q22" s="4">
        <v>-432.23689731029413</v>
      </c>
      <c r="R22" s="4">
        <v>-800.4501512772697</v>
      </c>
    </row>
    <row r="23" spans="1:18" ht="11.25" customHeight="1" x14ac:dyDescent="0.25">
      <c r="A23" s="50" t="s">
        <v>247</v>
      </c>
      <c r="B23" s="51" t="s">
        <v>246</v>
      </c>
      <c r="C23" s="7">
        <v>-10.294154526828553</v>
      </c>
      <c r="D23" s="7">
        <v>-221.80424999999948</v>
      </c>
      <c r="E23" s="7">
        <v>-11.900210000002204</v>
      </c>
      <c r="F23" s="7">
        <v>12.500060000000191</v>
      </c>
      <c r="G23" s="7">
        <v>-7.101339999998828</v>
      </c>
      <c r="H23" s="7">
        <v>-138.55518710428458</v>
      </c>
      <c r="I23" s="7">
        <v>172.8980199999981</v>
      </c>
      <c r="J23" s="7">
        <v>79.801850000000371</v>
      </c>
      <c r="K23" s="7">
        <v>-306.49705999999901</v>
      </c>
      <c r="L23" s="7">
        <v>-351.90000000000219</v>
      </c>
      <c r="M23" s="7">
        <v>-122.00346634070411</v>
      </c>
      <c r="N23" s="7">
        <v>-229.88917550396289</v>
      </c>
      <c r="O23" s="7">
        <v>-55.412547968850618</v>
      </c>
      <c r="P23" s="7">
        <v>-326.76673215005314</v>
      </c>
      <c r="Q23" s="7">
        <v>118.96948217197317</v>
      </c>
      <c r="R23" s="7">
        <v>-121.35896483079279</v>
      </c>
    </row>
    <row r="24" spans="1:18" ht="11.25" customHeight="1" x14ac:dyDescent="0.25">
      <c r="A24" s="52" t="s">
        <v>245</v>
      </c>
      <c r="B24" s="53" t="s">
        <v>244</v>
      </c>
      <c r="C24" s="6">
        <v>13.876984385615287</v>
      </c>
      <c r="D24" s="6">
        <v>-326.90320999999949</v>
      </c>
      <c r="E24" s="6">
        <v>124.6998999999978</v>
      </c>
      <c r="F24" s="6">
        <v>20.900050000000192</v>
      </c>
      <c r="G24" s="6">
        <v>-168.90067999999883</v>
      </c>
      <c r="H24" s="6">
        <v>-140.65702094651897</v>
      </c>
      <c r="I24" s="6">
        <v>109.79874999999811</v>
      </c>
      <c r="J24" s="6">
        <v>281.60108000000037</v>
      </c>
      <c r="K24" s="6">
        <v>-10.099909999998999</v>
      </c>
      <c r="L24" s="6">
        <v>56.899999999997817</v>
      </c>
      <c r="M24" s="6">
        <v>138.62581732094077</v>
      </c>
      <c r="N24" s="6">
        <v>-49.130600936274277</v>
      </c>
      <c r="O24" s="6">
        <v>-36.4958505587947</v>
      </c>
      <c r="P24" s="6">
        <v>-230.08142173828401</v>
      </c>
      <c r="Q24" s="6">
        <v>130.52959582056428</v>
      </c>
      <c r="R24" s="6">
        <v>-173.90474540710056</v>
      </c>
    </row>
    <row r="25" spans="1:18" ht="11.25" customHeight="1" x14ac:dyDescent="0.25">
      <c r="A25" s="52" t="s">
        <v>243</v>
      </c>
      <c r="B25" s="53" t="s">
        <v>242</v>
      </c>
      <c r="C25" s="6">
        <v>-24.17113891244384</v>
      </c>
      <c r="D25" s="6">
        <v>105.09896000000001</v>
      </c>
      <c r="E25" s="6">
        <v>-136.60011</v>
      </c>
      <c r="F25" s="6">
        <v>-8.3999900000000007</v>
      </c>
      <c r="G25" s="6">
        <v>161.79934</v>
      </c>
      <c r="H25" s="6">
        <v>2.1018338422343708</v>
      </c>
      <c r="I25" s="6">
        <v>63.099269999999997</v>
      </c>
      <c r="J25" s="6">
        <v>-201.79922999999999</v>
      </c>
      <c r="K25" s="6">
        <v>-296.39715000000001</v>
      </c>
      <c r="L25" s="6">
        <v>-408.8</v>
      </c>
      <c r="M25" s="6">
        <v>-260.62928366164488</v>
      </c>
      <c r="N25" s="6">
        <v>-180.75857456768861</v>
      </c>
      <c r="O25" s="6">
        <v>-18.916697410055921</v>
      </c>
      <c r="P25" s="6">
        <v>-96.685310411769123</v>
      </c>
      <c r="Q25" s="6">
        <v>-11.560113648591106</v>
      </c>
      <c r="R25" s="6">
        <v>52.545780576307777</v>
      </c>
    </row>
    <row r="26" spans="1:18" ht="11.25" customHeight="1" x14ac:dyDescent="0.25">
      <c r="A26" s="50" t="s">
        <v>241</v>
      </c>
      <c r="B26" s="51" t="s">
        <v>240</v>
      </c>
      <c r="C26" s="7">
        <v>-313.65157727096118</v>
      </c>
      <c r="D26" s="7">
        <v>-150.20174</v>
      </c>
      <c r="E26" s="7">
        <v>-138.00019</v>
      </c>
      <c r="F26" s="7">
        <v>-146.19965000000002</v>
      </c>
      <c r="G26" s="7">
        <v>-147.20099999999999</v>
      </c>
      <c r="H26" s="7">
        <v>-152.26547229242269</v>
      </c>
      <c r="I26" s="7">
        <v>-232.5027</v>
      </c>
      <c r="J26" s="7">
        <v>-362.39826999999997</v>
      </c>
      <c r="K26" s="7">
        <v>-341.09614999999997</v>
      </c>
      <c r="L26" s="7">
        <v>-338</v>
      </c>
      <c r="M26" s="7">
        <v>-309.59281294192061</v>
      </c>
      <c r="N26" s="7">
        <v>-249.68950033438364</v>
      </c>
      <c r="O26" s="7">
        <v>82.231889250905169</v>
      </c>
      <c r="P26" s="7">
        <v>-611.06730466773706</v>
      </c>
      <c r="Q26" s="7">
        <v>-551.20637948226727</v>
      </c>
      <c r="R26" s="7">
        <v>-679.09118644647685</v>
      </c>
    </row>
    <row r="27" spans="1:18" ht="11.25" customHeight="1" x14ac:dyDescent="0.25">
      <c r="A27" s="52" t="s">
        <v>239</v>
      </c>
      <c r="B27" s="53" t="s">
        <v>238</v>
      </c>
      <c r="C27" s="6">
        <v>-139.05570232040299</v>
      </c>
      <c r="D27" s="6">
        <v>13.199870000000001</v>
      </c>
      <c r="E27" s="6">
        <v>44.699959999999997</v>
      </c>
      <c r="F27" s="6">
        <v>40.600059999999999</v>
      </c>
      <c r="G27" s="6">
        <v>47.699800000000003</v>
      </c>
      <c r="H27" s="6">
        <v>50.754510394864184</v>
      </c>
      <c r="I27" s="6">
        <v>0.99999000000000005</v>
      </c>
      <c r="J27" s="6">
        <v>45.70017</v>
      </c>
      <c r="K27" s="6">
        <v>29.400279999999999</v>
      </c>
      <c r="L27" s="6">
        <v>-27.4</v>
      </c>
      <c r="M27" s="6">
        <v>-1.0031552340349188</v>
      </c>
      <c r="N27" s="6">
        <v>19.298748447501744</v>
      </c>
      <c r="O27" s="6">
        <v>295.40300589831526</v>
      </c>
      <c r="P27" s="6">
        <v>84.264404005044639</v>
      </c>
      <c r="Q27" s="6">
        <v>178.65715951287137</v>
      </c>
      <c r="R27" s="6">
        <v>36.543201946250434</v>
      </c>
    </row>
    <row r="28" spans="1:18" ht="11.25" customHeight="1" x14ac:dyDescent="0.25">
      <c r="A28" s="52" t="s">
        <v>237</v>
      </c>
      <c r="B28" s="53" t="s">
        <v>236</v>
      </c>
      <c r="C28" s="6">
        <v>-174.59587495055817</v>
      </c>
      <c r="D28" s="6">
        <v>-163.40161000000001</v>
      </c>
      <c r="E28" s="6">
        <v>-182.70015000000001</v>
      </c>
      <c r="F28" s="6">
        <v>-186.79971</v>
      </c>
      <c r="G28" s="6">
        <v>-194.9008</v>
      </c>
      <c r="H28" s="6">
        <v>-203.01998268728687</v>
      </c>
      <c r="I28" s="6">
        <v>-233.50269</v>
      </c>
      <c r="J28" s="6">
        <v>-408.09843999999998</v>
      </c>
      <c r="K28" s="6">
        <v>-370.49642999999998</v>
      </c>
      <c r="L28" s="6">
        <v>-310.60000000000002</v>
      </c>
      <c r="M28" s="6">
        <v>-308.58965770788569</v>
      </c>
      <c r="N28" s="6">
        <v>-268.98824878188537</v>
      </c>
      <c r="O28" s="6">
        <v>-213.17111664741009</v>
      </c>
      <c r="P28" s="6">
        <v>-695.3317086727817</v>
      </c>
      <c r="Q28" s="6">
        <v>-729.86353899513858</v>
      </c>
      <c r="R28" s="6">
        <v>-715.63438839272726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-264.55223526430649</v>
      </c>
      <c r="D30" s="4">
        <v>-699.76134000000013</v>
      </c>
      <c r="E30" s="4">
        <v>-78.698190000000025</v>
      </c>
      <c r="F30" s="4">
        <v>61.870259999999952</v>
      </c>
      <c r="G30" s="4">
        <v>498.84380000000004</v>
      </c>
      <c r="H30" s="4">
        <v>309.47510272411364</v>
      </c>
      <c r="I30" s="4">
        <v>252.02069000000003</v>
      </c>
      <c r="J30" s="4">
        <v>23.626749999999959</v>
      </c>
      <c r="K30" s="4">
        <v>879.00121999999999</v>
      </c>
      <c r="L30" s="4">
        <v>873.72992999999997</v>
      </c>
      <c r="M30" s="4">
        <v>437.91395009922417</v>
      </c>
      <c r="N30" s="4">
        <v>757.97497044392333</v>
      </c>
      <c r="O30" s="4">
        <v>85.156581412640151</v>
      </c>
      <c r="P30" s="4">
        <v>243.397416979122</v>
      </c>
      <c r="Q30" s="4">
        <v>1255.4254880171575</v>
      </c>
      <c r="R30" s="4">
        <v>739.11290596275899</v>
      </c>
    </row>
    <row r="31" spans="1:18" ht="11.25" customHeight="1" x14ac:dyDescent="0.25">
      <c r="A31" s="50" t="s">
        <v>231</v>
      </c>
      <c r="B31" s="51" t="s">
        <v>230</v>
      </c>
      <c r="C31" s="7">
        <v>-65.682582130396497</v>
      </c>
      <c r="D31" s="7">
        <v>-67.009950000000003</v>
      </c>
      <c r="E31" s="7">
        <v>-60.408709999999999</v>
      </c>
      <c r="F31" s="7">
        <v>-64.377409999999998</v>
      </c>
      <c r="G31" s="7">
        <v>-64.379369999999994</v>
      </c>
      <c r="H31" s="7">
        <v>-106.40526862963203</v>
      </c>
      <c r="I31" s="7">
        <v>-72.286940000000001</v>
      </c>
      <c r="J31" s="7">
        <v>17.094639999999998</v>
      </c>
      <c r="K31" s="7">
        <v>9.2004999999999999</v>
      </c>
      <c r="L31" s="7">
        <v>32.807940000000002</v>
      </c>
      <c r="M31" s="7">
        <v>40.722763906266792</v>
      </c>
      <c r="N31" s="7">
        <v>-13.136661937847734</v>
      </c>
      <c r="O31" s="7">
        <v>-27.586523489025392</v>
      </c>
      <c r="P31" s="7">
        <v>-31.52796624910734</v>
      </c>
      <c r="Q31" s="7">
        <v>-31.52768397556147</v>
      </c>
      <c r="R31" s="7">
        <v>-24.95967026648356</v>
      </c>
    </row>
    <row r="32" spans="1:18" ht="11.25" customHeight="1" x14ac:dyDescent="0.25">
      <c r="A32" s="52" t="s">
        <v>229</v>
      </c>
      <c r="B32" s="53" t="s">
        <v>228</v>
      </c>
      <c r="C32" s="6">
        <v>-65.682582130396497</v>
      </c>
      <c r="D32" s="6">
        <v>-67.009950000000003</v>
      </c>
      <c r="E32" s="6">
        <v>-60.408709999999999</v>
      </c>
      <c r="F32" s="6">
        <v>-64.377409999999998</v>
      </c>
      <c r="G32" s="6">
        <v>-64.379369999999994</v>
      </c>
      <c r="H32" s="6">
        <v>-106.40526862963203</v>
      </c>
      <c r="I32" s="6">
        <v>-72.286940000000001</v>
      </c>
      <c r="J32" s="6">
        <v>17.094639999999998</v>
      </c>
      <c r="K32" s="6">
        <v>9.2004999999999999</v>
      </c>
      <c r="L32" s="6">
        <v>32.807940000000002</v>
      </c>
      <c r="M32" s="6">
        <v>40.722763906266792</v>
      </c>
      <c r="N32" s="6">
        <v>-13.136661937847734</v>
      </c>
      <c r="O32" s="6">
        <v>-27.586523489025392</v>
      </c>
      <c r="P32" s="6">
        <v>-31.52796624910734</v>
      </c>
      <c r="Q32" s="6">
        <v>-31.52768397556147</v>
      </c>
      <c r="R32" s="6">
        <v>-24.95967026648356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-171.04467044298679</v>
      </c>
      <c r="D34" s="7">
        <v>-141.21431000000001</v>
      </c>
      <c r="E34" s="7">
        <v>-80.587810000000005</v>
      </c>
      <c r="F34" s="7">
        <v>-16.59469</v>
      </c>
      <c r="G34" s="7">
        <v>-19.895589999999999</v>
      </c>
      <c r="H34" s="7">
        <v>-115.86375032658154</v>
      </c>
      <c r="I34" s="7">
        <v>15.4057</v>
      </c>
      <c r="J34" s="7">
        <v>18.797260000000001</v>
      </c>
      <c r="K34" s="7">
        <v>1.1000700000000001</v>
      </c>
      <c r="L34" s="7">
        <v>37.49709</v>
      </c>
      <c r="M34" s="7">
        <v>-50.755434689353407</v>
      </c>
      <c r="N34" s="7">
        <v>141.25228457874007</v>
      </c>
      <c r="O34" s="7">
        <v>35.301460765175712</v>
      </c>
      <c r="P34" s="7">
        <v>121.64245543254036</v>
      </c>
      <c r="Q34" s="7">
        <v>56.391634585137531</v>
      </c>
      <c r="R34" s="7">
        <v>21.018010066416331</v>
      </c>
    </row>
    <row r="35" spans="1:18" ht="11.25" customHeight="1" x14ac:dyDescent="0.25">
      <c r="A35" s="50" t="s">
        <v>223</v>
      </c>
      <c r="B35" s="51" t="s">
        <v>222</v>
      </c>
      <c r="C35" s="7">
        <v>264.95270791780962</v>
      </c>
      <c r="D35" s="7">
        <v>184.88009</v>
      </c>
      <c r="E35" s="7">
        <v>131.49726999999999</v>
      </c>
      <c r="F35" s="7">
        <v>409.82735000000002</v>
      </c>
      <c r="G35" s="7">
        <v>99.793079999999989</v>
      </c>
      <c r="H35" s="7">
        <v>185.98890088654019</v>
      </c>
      <c r="I35" s="7">
        <v>165.91673</v>
      </c>
      <c r="J35" s="7">
        <v>225.9623</v>
      </c>
      <c r="K35" s="7">
        <v>390.32204999999999</v>
      </c>
      <c r="L35" s="7">
        <v>135.59326999999999</v>
      </c>
      <c r="M35" s="7">
        <v>214.68351240709524</v>
      </c>
      <c r="N35" s="7">
        <v>154.91617727614178</v>
      </c>
      <c r="O35" s="7">
        <v>284.37022062282756</v>
      </c>
      <c r="P35" s="7">
        <v>176.55247298316789</v>
      </c>
      <c r="Q35" s="7">
        <v>367.67971642718771</v>
      </c>
      <c r="R35" s="7">
        <v>332.75610937388313</v>
      </c>
    </row>
    <row r="36" spans="1:18" ht="11.25" customHeight="1" x14ac:dyDescent="0.25">
      <c r="A36" s="56" t="s">
        <v>221</v>
      </c>
      <c r="B36" s="53" t="s">
        <v>220</v>
      </c>
      <c r="C36" s="6">
        <v>266.00362766739761</v>
      </c>
      <c r="D36" s="6">
        <v>185.88018</v>
      </c>
      <c r="E36" s="6">
        <v>132.49728999999999</v>
      </c>
      <c r="F36" s="6">
        <v>409.82735000000002</v>
      </c>
      <c r="G36" s="6">
        <v>100.7931</v>
      </c>
      <c r="H36" s="6">
        <v>180.75819501555236</v>
      </c>
      <c r="I36" s="6">
        <v>132.51646</v>
      </c>
      <c r="J36" s="6">
        <v>234.30036999999999</v>
      </c>
      <c r="K36" s="6">
        <v>387.22190999999998</v>
      </c>
      <c r="L36" s="6">
        <v>133.49332999999999</v>
      </c>
      <c r="M36" s="6">
        <v>212.59363030140818</v>
      </c>
      <c r="N36" s="6">
        <v>164.32431137801575</v>
      </c>
      <c r="O36" s="6">
        <v>291.67892751336177</v>
      </c>
      <c r="P36" s="6">
        <v>182.81026616344241</v>
      </c>
      <c r="Q36" s="6">
        <v>367.67971642718771</v>
      </c>
      <c r="R36" s="6">
        <v>332.75610937388313</v>
      </c>
    </row>
    <row r="37" spans="1:18" ht="11.25" customHeight="1" x14ac:dyDescent="0.25">
      <c r="A37" s="52" t="s">
        <v>219</v>
      </c>
      <c r="B37" s="53" t="s">
        <v>218</v>
      </c>
      <c r="C37" s="6">
        <v>-1.050919749588012</v>
      </c>
      <c r="D37" s="6">
        <v>-1.0000899999999999</v>
      </c>
      <c r="E37" s="6">
        <v>-1.0000199999999999</v>
      </c>
      <c r="F37" s="6">
        <v>0</v>
      </c>
      <c r="G37" s="6">
        <v>-1.0000199999999999</v>
      </c>
      <c r="H37" s="6">
        <v>5.23070587098782</v>
      </c>
      <c r="I37" s="6">
        <v>33.400269999999999</v>
      </c>
      <c r="J37" s="6">
        <v>-8.3380700000000001</v>
      </c>
      <c r="K37" s="6">
        <v>3.1001400000000001</v>
      </c>
      <c r="L37" s="6">
        <v>2.0999400000000001</v>
      </c>
      <c r="M37" s="6">
        <v>2.0898821056870482</v>
      </c>
      <c r="N37" s="6">
        <v>-9.4081341018739781</v>
      </c>
      <c r="O37" s="6">
        <v>-7.3087068905341868</v>
      </c>
      <c r="P37" s="6">
        <v>-6.2577931802745095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1.0270411592643831</v>
      </c>
      <c r="D38" s="7">
        <v>22.699259999999999</v>
      </c>
      <c r="E38" s="7">
        <v>59.012289999999993</v>
      </c>
      <c r="F38" s="7">
        <v>51.805229999999995</v>
      </c>
      <c r="G38" s="7">
        <v>11.59863</v>
      </c>
      <c r="H38" s="7">
        <v>-4.8729458783754325</v>
      </c>
      <c r="I38" s="7">
        <v>52.923600000000008</v>
      </c>
      <c r="J38" s="7">
        <v>52.903569999999995</v>
      </c>
      <c r="K38" s="7">
        <v>39.302520000000001</v>
      </c>
      <c r="L38" s="7">
        <v>83.795990000000003</v>
      </c>
      <c r="M38" s="7">
        <v>135.32860601678101</v>
      </c>
      <c r="N38" s="7">
        <v>323.80238636707111</v>
      </c>
      <c r="O38" s="7">
        <v>59.976106536604945</v>
      </c>
      <c r="P38" s="7">
        <v>79.558652735323946</v>
      </c>
      <c r="Q38" s="7">
        <v>102.29781256909197</v>
      </c>
      <c r="R38" s="7">
        <v>166.40597597869765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1.0270411592643831</v>
      </c>
      <c r="D40" s="6">
        <v>-4.1004800000000001</v>
      </c>
      <c r="E40" s="6">
        <v>79.612309999999994</v>
      </c>
      <c r="F40" s="6">
        <v>73.405199999999994</v>
      </c>
      <c r="G40" s="6">
        <v>63.098840000000003</v>
      </c>
      <c r="H40" s="6">
        <v>67.211090327534052</v>
      </c>
      <c r="I40" s="6">
        <v>94.124080000000006</v>
      </c>
      <c r="J40" s="6">
        <v>71.403499999999994</v>
      </c>
      <c r="K40" s="6">
        <v>39.302520000000001</v>
      </c>
      <c r="L40" s="6">
        <v>83.795990000000003</v>
      </c>
      <c r="M40" s="6">
        <v>95.154825049547071</v>
      </c>
      <c r="N40" s="6">
        <v>100.31428089272261</v>
      </c>
      <c r="O40" s="6">
        <v>59.976106536604945</v>
      </c>
      <c r="P40" s="6">
        <v>62.051337504117072</v>
      </c>
      <c r="Q40" s="6">
        <v>78.604242751342184</v>
      </c>
      <c r="R40" s="6">
        <v>145.81758377107164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26.79974</v>
      </c>
      <c r="E41" s="6">
        <v>-20.600020000000001</v>
      </c>
      <c r="F41" s="6">
        <v>-21.599969999999999</v>
      </c>
      <c r="G41" s="6">
        <v>-51.500210000000003</v>
      </c>
      <c r="H41" s="6">
        <v>-72.084036205909484</v>
      </c>
      <c r="I41" s="6">
        <v>-41.200479999999999</v>
      </c>
      <c r="J41" s="6">
        <v>-18.499929999999999</v>
      </c>
      <c r="K41" s="6">
        <v>0</v>
      </c>
      <c r="L41" s="6">
        <v>0</v>
      </c>
      <c r="M41" s="6">
        <v>40.173780967233945</v>
      </c>
      <c r="N41" s="6">
        <v>223.48810547434852</v>
      </c>
      <c r="O41" s="6">
        <v>0</v>
      </c>
      <c r="P41" s="6">
        <v>17.507315231206878</v>
      </c>
      <c r="Q41" s="6">
        <v>23.693569817749786</v>
      </c>
      <c r="R41" s="6">
        <v>20.588392207626001</v>
      </c>
    </row>
    <row r="42" spans="1:18" ht="11.25" customHeight="1" x14ac:dyDescent="0.25">
      <c r="A42" s="55" t="s">
        <v>209</v>
      </c>
      <c r="B42" s="51" t="s">
        <v>208</v>
      </c>
      <c r="C42" s="7">
        <v>11.631829508603355</v>
      </c>
      <c r="D42" s="7">
        <v>49.690840000000001</v>
      </c>
      <c r="E42" s="7">
        <v>-26.495719999999999</v>
      </c>
      <c r="F42" s="7">
        <v>96.304360000000003</v>
      </c>
      <c r="G42" s="7">
        <v>205.24997999999999</v>
      </c>
      <c r="H42" s="7">
        <v>100.50738801515693</v>
      </c>
      <c r="I42" s="7">
        <v>59.293790000000001</v>
      </c>
      <c r="J42" s="7">
        <v>-36.995629999999998</v>
      </c>
      <c r="K42" s="7">
        <v>-88.895740000000004</v>
      </c>
      <c r="L42" s="7">
        <v>78.290559999999999</v>
      </c>
      <c r="M42" s="7">
        <v>136.49227706013457</v>
      </c>
      <c r="N42" s="7">
        <v>2.1257067324452676</v>
      </c>
      <c r="O42" s="7">
        <v>-66.661818996195549</v>
      </c>
      <c r="P42" s="7">
        <v>-31.743225881068298</v>
      </c>
      <c r="Q42" s="7">
        <v>-126.97016547562021</v>
      </c>
      <c r="R42" s="7">
        <v>-99.463581284729216</v>
      </c>
    </row>
    <row r="43" spans="1:18" ht="11.25" customHeight="1" x14ac:dyDescent="0.25">
      <c r="A43" s="50" t="s">
        <v>207</v>
      </c>
      <c r="B43" s="51" t="s">
        <v>206</v>
      </c>
      <c r="C43" s="7">
        <v>-419.05607510941678</v>
      </c>
      <c r="D43" s="7">
        <v>-646.57762000000002</v>
      </c>
      <c r="E43" s="7">
        <v>176.29229000000001</v>
      </c>
      <c r="F43" s="7">
        <v>-446.66732000000002</v>
      </c>
      <c r="G43" s="7">
        <v>294.39442000000003</v>
      </c>
      <c r="H43" s="7">
        <v>56.224217951389932</v>
      </c>
      <c r="I43" s="7">
        <v>39.80621</v>
      </c>
      <c r="J43" s="7">
        <v>-176.78699</v>
      </c>
      <c r="K43" s="7">
        <v>248.31587999999999</v>
      </c>
      <c r="L43" s="7">
        <v>463.87756999999999</v>
      </c>
      <c r="M43" s="7">
        <v>146.12441822856064</v>
      </c>
      <c r="N43" s="7">
        <v>329.00501414172459</v>
      </c>
      <c r="O43" s="7">
        <v>-365.79152877291472</v>
      </c>
      <c r="P43" s="7">
        <v>-660.75414121969584</v>
      </c>
      <c r="Q43" s="7">
        <v>73.182426355923525</v>
      </c>
      <c r="R43" s="7">
        <v>112.35234834131701</v>
      </c>
    </row>
    <row r="44" spans="1:18" ht="11.25" customHeight="1" x14ac:dyDescent="0.25">
      <c r="A44" s="50" t="s">
        <v>205</v>
      </c>
      <c r="B44" s="51" t="s">
        <v>204</v>
      </c>
      <c r="C44" s="7">
        <v>120.8325712523086</v>
      </c>
      <c r="D44" s="7">
        <v>-72.508080000000007</v>
      </c>
      <c r="E44" s="7">
        <v>-189.08859000000001</v>
      </c>
      <c r="F44" s="7">
        <v>-42.596719999999998</v>
      </c>
      <c r="G44" s="7">
        <v>-192.48759999999999</v>
      </c>
      <c r="H44" s="7">
        <v>-68.859322460161465</v>
      </c>
      <c r="I44" s="7">
        <v>-137.68317999999999</v>
      </c>
      <c r="J44" s="7">
        <v>-253.16587000000001</v>
      </c>
      <c r="K44" s="7">
        <v>-38.49756</v>
      </c>
      <c r="L44" s="7">
        <v>-249.11035999999999</v>
      </c>
      <c r="M44" s="7">
        <v>-388.84461340225084</v>
      </c>
      <c r="N44" s="7">
        <v>-380.14045012944393</v>
      </c>
      <c r="O44" s="7">
        <v>-127.8486400315464</v>
      </c>
      <c r="P44" s="7">
        <v>272.03267778215383</v>
      </c>
      <c r="Q44" s="7">
        <v>419.29471550361995</v>
      </c>
      <c r="R44" s="7">
        <v>-53.215546831187616</v>
      </c>
    </row>
    <row r="45" spans="1:18" ht="11.25" customHeight="1" x14ac:dyDescent="0.25">
      <c r="A45" s="50" t="s">
        <v>203</v>
      </c>
      <c r="B45" s="51" t="s">
        <v>202</v>
      </c>
      <c r="C45" s="7">
        <v>-7.2130574194923511</v>
      </c>
      <c r="D45" s="7">
        <v>-29.721569999999993</v>
      </c>
      <c r="E45" s="7">
        <v>-88.919210000000007</v>
      </c>
      <c r="F45" s="7">
        <v>74.169459999999987</v>
      </c>
      <c r="G45" s="7">
        <v>164.57024999999999</v>
      </c>
      <c r="H45" s="7">
        <v>262.75588316577705</v>
      </c>
      <c r="I45" s="7">
        <v>128.64478</v>
      </c>
      <c r="J45" s="7">
        <v>175.81746999999999</v>
      </c>
      <c r="K45" s="7">
        <v>318.15350000000001</v>
      </c>
      <c r="L45" s="7">
        <v>290.97787</v>
      </c>
      <c r="M45" s="7">
        <v>204.16242057199011</v>
      </c>
      <c r="N45" s="7">
        <v>200.15051341509215</v>
      </c>
      <c r="O45" s="7">
        <v>293.397304777714</v>
      </c>
      <c r="P45" s="7">
        <v>317.63649139580747</v>
      </c>
      <c r="Q45" s="7">
        <v>395.07703202737849</v>
      </c>
      <c r="R45" s="7">
        <v>284.21926058484536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44.101649999999999</v>
      </c>
      <c r="G46" s="6">
        <v>15.778779999999999</v>
      </c>
      <c r="H46" s="6">
        <v>59.902959416213342</v>
      </c>
      <c r="I46" s="6">
        <v>-27.32564</v>
      </c>
      <c r="J46" s="6">
        <v>10.50122</v>
      </c>
      <c r="K46" s="6">
        <v>12.6007</v>
      </c>
      <c r="L46" s="6">
        <v>-46.246299999999998</v>
      </c>
      <c r="M46" s="6">
        <v>-47.291800178103948</v>
      </c>
      <c r="N46" s="6">
        <v>-76.717640598890227</v>
      </c>
      <c r="O46" s="6">
        <v>-81.971833732627161</v>
      </c>
      <c r="P46" s="6">
        <v>12.610828949352074</v>
      </c>
      <c r="Q46" s="6">
        <v>12.611115194742011</v>
      </c>
      <c r="R46" s="6">
        <v>-24.171726505644198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-71.208669999999998</v>
      </c>
      <c r="E47" s="6">
        <v>-125.41540000000001</v>
      </c>
      <c r="F47" s="6">
        <v>-39.129460000000002</v>
      </c>
      <c r="G47" s="6">
        <v>-3.0000100000000001</v>
      </c>
      <c r="H47" s="6">
        <v>-23.072198061029017</v>
      </c>
      <c r="I47" s="6">
        <v>9.0120900000000006</v>
      </c>
      <c r="J47" s="6">
        <v>6.00075</v>
      </c>
      <c r="K47" s="6">
        <v>-2.9998200000000002</v>
      </c>
      <c r="L47" s="6">
        <v>63.194809999999997</v>
      </c>
      <c r="M47" s="6">
        <v>-62.19584794701499</v>
      </c>
      <c r="N47" s="6">
        <v>-45.142153494898217</v>
      </c>
      <c r="O47" s="6">
        <v>-29.091381049129939</v>
      </c>
      <c r="P47" s="6">
        <v>-18.057035938687108</v>
      </c>
      <c r="Q47" s="6">
        <v>-11.034642339247343</v>
      </c>
      <c r="R47" s="6">
        <v>-25.079367885707615</v>
      </c>
    </row>
    <row r="48" spans="1:18" ht="11.25" customHeight="1" x14ac:dyDescent="0.25">
      <c r="A48" s="52" t="s">
        <v>197</v>
      </c>
      <c r="B48" s="53" t="s">
        <v>196</v>
      </c>
      <c r="C48" s="6">
        <v>15.835529302910663</v>
      </c>
      <c r="D48" s="6">
        <v>52.190080000000002</v>
      </c>
      <c r="E48" s="6">
        <v>3.7000799999999998</v>
      </c>
      <c r="F48" s="6">
        <v>27.001619999999999</v>
      </c>
      <c r="G48" s="6">
        <v>23.3</v>
      </c>
      <c r="H48" s="6">
        <v>9.3151362495513865</v>
      </c>
      <c r="I48" s="6">
        <v>5.6012899999999997</v>
      </c>
      <c r="J48" s="6">
        <v>-26.996639999999999</v>
      </c>
      <c r="K48" s="6">
        <v>-7.4973299999999998</v>
      </c>
      <c r="L48" s="6">
        <v>-3.7005599999999998</v>
      </c>
      <c r="M48" s="6">
        <v>12.109334148907386</v>
      </c>
      <c r="N48" s="6">
        <v>71.724899276415428</v>
      </c>
      <c r="O48" s="6">
        <v>97.807186457901764</v>
      </c>
      <c r="P48" s="6">
        <v>7.4518350173412342</v>
      </c>
      <c r="Q48" s="6">
        <v>32.602603044882578</v>
      </c>
      <c r="R48" s="6">
        <v>28.87560919346387</v>
      </c>
    </row>
    <row r="49" spans="1:18" ht="11.25" customHeight="1" x14ac:dyDescent="0.25">
      <c r="A49" s="52" t="s">
        <v>195</v>
      </c>
      <c r="B49" s="53" t="s">
        <v>194</v>
      </c>
      <c r="C49" s="6">
        <v>-12.730471865780672</v>
      </c>
      <c r="D49" s="6">
        <v>3.0997300000000001</v>
      </c>
      <c r="E49" s="6">
        <v>16.399789999999999</v>
      </c>
      <c r="F49" s="6">
        <v>1.59337</v>
      </c>
      <c r="G49" s="6">
        <v>-26.85228</v>
      </c>
      <c r="H49" s="6">
        <v>38.310747739819853</v>
      </c>
      <c r="I49" s="6">
        <v>14.00128</v>
      </c>
      <c r="J49" s="6">
        <v>-1.59992</v>
      </c>
      <c r="K49" s="6">
        <v>48.84122</v>
      </c>
      <c r="L49" s="6">
        <v>51.399090000000001</v>
      </c>
      <c r="M49" s="6">
        <v>55.961219988163975</v>
      </c>
      <c r="N49" s="6">
        <v>6.9981179979971149</v>
      </c>
      <c r="O49" s="6">
        <v>-0.78818953497621225</v>
      </c>
      <c r="P49" s="6">
        <v>-19.036174146787602</v>
      </c>
      <c r="Q49" s="6">
        <v>2.3653012340632826</v>
      </c>
      <c r="R49" s="6">
        <v>7.7623244038804433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-0.99980000000000002</v>
      </c>
      <c r="J50" s="6">
        <v>0</v>
      </c>
      <c r="K50" s="6">
        <v>0</v>
      </c>
      <c r="L50" s="6">
        <v>0</v>
      </c>
      <c r="M50" s="6">
        <v>-0.95539312169171287</v>
      </c>
      <c r="N50" s="6">
        <v>0.95537573569297163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-10.318114856622342</v>
      </c>
      <c r="D51" s="6">
        <v>-13.802709999999999</v>
      </c>
      <c r="E51" s="6">
        <v>16.396319999999999</v>
      </c>
      <c r="F51" s="6">
        <v>40.60228</v>
      </c>
      <c r="G51" s="6">
        <v>155.34376</v>
      </c>
      <c r="H51" s="6">
        <v>178.29923782122148</v>
      </c>
      <c r="I51" s="6">
        <v>128.35556</v>
      </c>
      <c r="J51" s="6">
        <v>187.91206</v>
      </c>
      <c r="K51" s="6">
        <v>267.20873</v>
      </c>
      <c r="L51" s="6">
        <v>226.33082999999999</v>
      </c>
      <c r="M51" s="6">
        <v>246.53490768172941</v>
      </c>
      <c r="N51" s="6">
        <v>242.33191449877509</v>
      </c>
      <c r="O51" s="6">
        <v>307.44152263654553</v>
      </c>
      <c r="P51" s="6">
        <v>334.66703751458886</v>
      </c>
      <c r="Q51" s="6">
        <v>358.53265489293796</v>
      </c>
      <c r="R51" s="6">
        <v>296.83242137885287</v>
      </c>
    </row>
    <row r="52" spans="1:18" ht="11.25" customHeight="1" x14ac:dyDescent="0.25">
      <c r="A52" s="46" t="s">
        <v>189</v>
      </c>
      <c r="B52" s="47" t="s">
        <v>188</v>
      </c>
      <c r="C52" s="5">
        <v>8.5984585061137757</v>
      </c>
      <c r="D52" s="5">
        <v>6.8008899999999999</v>
      </c>
      <c r="E52" s="5">
        <v>1.70007</v>
      </c>
      <c r="F52" s="5">
        <v>10.298859999999999</v>
      </c>
      <c r="G52" s="5">
        <v>15.498670000000001</v>
      </c>
      <c r="H52" s="5">
        <v>-7.7386070507308862</v>
      </c>
      <c r="I52" s="5">
        <v>3.4019900000000001</v>
      </c>
      <c r="J52" s="5">
        <v>3.4997199999999999</v>
      </c>
      <c r="K52" s="5">
        <v>1.8999900000000001</v>
      </c>
      <c r="L52" s="5">
        <v>0.89968999999999999</v>
      </c>
      <c r="M52" s="5">
        <v>2.5795356835769563</v>
      </c>
      <c r="N52" s="5">
        <v>0</v>
      </c>
      <c r="O52" s="5">
        <v>2.3881276135020505E-2</v>
      </c>
      <c r="P52" s="5">
        <v>1.1703548702243367</v>
      </c>
      <c r="Q52" s="5">
        <v>-14.402852012725903</v>
      </c>
      <c r="R52" s="5">
        <v>-4.1791206570456447</v>
      </c>
    </row>
    <row r="53" spans="1:18" ht="11.25" customHeight="1" x14ac:dyDescent="0.25">
      <c r="A53" s="48" t="s">
        <v>187</v>
      </c>
      <c r="B53" s="49" t="s">
        <v>186</v>
      </c>
      <c r="C53" s="4">
        <v>8.5984585061137757</v>
      </c>
      <c r="D53" s="4">
        <v>6.8008899999999999</v>
      </c>
      <c r="E53" s="4">
        <v>1.70007</v>
      </c>
      <c r="F53" s="4">
        <v>10.298859999999999</v>
      </c>
      <c r="G53" s="4">
        <v>15.498670000000001</v>
      </c>
      <c r="H53" s="4">
        <v>-7.7386070507308862</v>
      </c>
      <c r="I53" s="4">
        <v>3.4019900000000001</v>
      </c>
      <c r="J53" s="4">
        <v>3.4997199999999999</v>
      </c>
      <c r="K53" s="4">
        <v>1.8999900000000001</v>
      </c>
      <c r="L53" s="4">
        <v>0.89968999999999999</v>
      </c>
      <c r="M53" s="4">
        <v>2.5795356835769563</v>
      </c>
      <c r="N53" s="4">
        <v>0</v>
      </c>
      <c r="O53" s="4">
        <v>2.3881276135020505E-2</v>
      </c>
      <c r="P53" s="4">
        <v>1.1703548702243367</v>
      </c>
      <c r="Q53" s="4">
        <v>-14.402852012725903</v>
      </c>
      <c r="R53" s="4">
        <v>-4.1791206570456447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10.963037387876065</v>
      </c>
      <c r="D60" s="5">
        <v>16.50142</v>
      </c>
      <c r="E60" s="5">
        <v>20.09985</v>
      </c>
      <c r="F60" s="5">
        <v>22.799530000000001</v>
      </c>
      <c r="G60" s="5">
        <v>25.299900000000001</v>
      </c>
      <c r="H60" s="5">
        <v>27.085124677557982</v>
      </c>
      <c r="I60" s="5">
        <v>32.515369999999997</v>
      </c>
      <c r="J60" s="5">
        <v>0.2</v>
      </c>
      <c r="K60" s="5">
        <v>0</v>
      </c>
      <c r="L60" s="5">
        <v>-0.10002</v>
      </c>
      <c r="M60" s="5">
        <v>-0.40603802426674018</v>
      </c>
      <c r="N60" s="5">
        <v>-0.28661534960754903</v>
      </c>
      <c r="O60" s="5">
        <v>0.45375570272040527</v>
      </c>
      <c r="P60" s="5">
        <v>-4.7769133096222972E-2</v>
      </c>
      <c r="Q60" s="5">
        <v>0</v>
      </c>
      <c r="R60" s="5">
        <v>4.7775336657790921E-2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0.1</v>
      </c>
      <c r="F61" s="5">
        <v>0.4</v>
      </c>
      <c r="G61" s="5">
        <v>0.1</v>
      </c>
      <c r="H61" s="5">
        <v>0</v>
      </c>
      <c r="I61" s="5">
        <v>0.10004</v>
      </c>
      <c r="J61" s="5">
        <v>11.300280000000001</v>
      </c>
      <c r="K61" s="5">
        <v>-8.0000100000000014</v>
      </c>
      <c r="L61" s="5">
        <v>46.893860000000004</v>
      </c>
      <c r="M61" s="5">
        <v>60.523550205407503</v>
      </c>
      <c r="N61" s="5">
        <v>-51.216230419154464</v>
      </c>
      <c r="O61" s="5">
        <v>42.576065773361563</v>
      </c>
      <c r="P61" s="5">
        <v>55.991690977184703</v>
      </c>
      <c r="Q61" s="5">
        <v>27.705512431598713</v>
      </c>
      <c r="R61" s="5">
        <v>-0.97003761623494533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0.1</v>
      </c>
      <c r="F68" s="4">
        <v>0.4</v>
      </c>
      <c r="G68" s="4">
        <v>0.1</v>
      </c>
      <c r="H68" s="4">
        <v>0</v>
      </c>
      <c r="I68" s="4">
        <v>0.10004</v>
      </c>
      <c r="J68" s="4">
        <v>11.300280000000001</v>
      </c>
      <c r="K68" s="4">
        <v>-8.0000100000000014</v>
      </c>
      <c r="L68" s="4">
        <v>46.893860000000004</v>
      </c>
      <c r="M68" s="4">
        <v>60.523550205407503</v>
      </c>
      <c r="N68" s="4">
        <v>-51.216230419154464</v>
      </c>
      <c r="O68" s="4">
        <v>42.576065773361563</v>
      </c>
      <c r="P68" s="4">
        <v>55.991690977184703</v>
      </c>
      <c r="Q68" s="4">
        <v>27.705512431598713</v>
      </c>
      <c r="R68" s="4">
        <v>-0.97003761623494533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7.1652130797478536E-2</v>
      </c>
      <c r="R71" s="7">
        <v>4.8505679133243051E-2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0.1</v>
      </c>
      <c r="F73" s="7">
        <v>0.4</v>
      </c>
      <c r="G73" s="7">
        <v>0.1</v>
      </c>
      <c r="H73" s="7">
        <v>0</v>
      </c>
      <c r="I73" s="7">
        <v>0.10004</v>
      </c>
      <c r="J73" s="7">
        <v>11.300280000000001</v>
      </c>
      <c r="K73" s="7">
        <v>-8.0000100000000014</v>
      </c>
      <c r="L73" s="7">
        <v>46.893860000000004</v>
      </c>
      <c r="M73" s="7">
        <v>60.523550205407503</v>
      </c>
      <c r="N73" s="7">
        <v>-51.216230419154464</v>
      </c>
      <c r="O73" s="7">
        <v>42.576065773361563</v>
      </c>
      <c r="P73" s="7">
        <v>55.991690977184703</v>
      </c>
      <c r="Q73" s="7">
        <v>27.633860300801235</v>
      </c>
      <c r="R73" s="7">
        <v>-1.0185432953681883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0.1</v>
      </c>
      <c r="F74" s="6">
        <v>0.4</v>
      </c>
      <c r="G74" s="6">
        <v>0.1</v>
      </c>
      <c r="H74" s="6">
        <v>0</v>
      </c>
      <c r="I74" s="6">
        <v>0.10004</v>
      </c>
      <c r="J74" s="6">
        <v>0.3</v>
      </c>
      <c r="K74" s="6">
        <v>0.29998999999999998</v>
      </c>
      <c r="L74" s="6">
        <v>-0.10015</v>
      </c>
      <c r="M74" s="6">
        <v>-4.7769179325499997E-2</v>
      </c>
      <c r="N74" s="6">
        <v>0.11947877592949359</v>
      </c>
      <c r="O74" s="6">
        <v>-0.31036165387795639</v>
      </c>
      <c r="P74" s="6">
        <v>0.26264251572667818</v>
      </c>
      <c r="Q74" s="6">
        <v>-0.33439189280541287</v>
      </c>
      <c r="R74" s="6">
        <v>0.24252630901191105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11.00028</v>
      </c>
      <c r="K75" s="6">
        <v>-8.3000000000000007</v>
      </c>
      <c r="L75" s="6">
        <v>46.994010000000003</v>
      </c>
      <c r="M75" s="6">
        <v>60.571319384733002</v>
      </c>
      <c r="N75" s="6">
        <v>-50.451979377562218</v>
      </c>
      <c r="O75" s="6">
        <v>42.886427427239518</v>
      </c>
      <c r="P75" s="6">
        <v>55.729048461458028</v>
      </c>
      <c r="Q75" s="6">
        <v>27.968252193606649</v>
      </c>
      <c r="R75" s="6">
        <v>-0.30568496138061368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-0.8837298175217384</v>
      </c>
      <c r="O76" s="6">
        <v>0</v>
      </c>
      <c r="P76" s="6">
        <v>0</v>
      </c>
      <c r="Q76" s="6">
        <v>0</v>
      </c>
      <c r="R76" s="6">
        <v>-0.95538464299948578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-3.1288781738848659</v>
      </c>
      <c r="D79" s="5">
        <v>-3.5996899999999998</v>
      </c>
      <c r="E79" s="5">
        <v>-4.2999900000000002</v>
      </c>
      <c r="F79" s="5">
        <v>-4.69998</v>
      </c>
      <c r="G79" s="5">
        <v>-4.0999800000000004</v>
      </c>
      <c r="H79" s="5">
        <v>12.085643871821631</v>
      </c>
      <c r="I79" s="5">
        <v>-3.7981400000000001</v>
      </c>
      <c r="J79" s="5">
        <v>-3.2999900000000002</v>
      </c>
      <c r="K79" s="5">
        <v>-12.49995</v>
      </c>
      <c r="L79" s="5">
        <v>-5.0012400000000001</v>
      </c>
      <c r="M79" s="5">
        <v>-6.9026464125346374</v>
      </c>
      <c r="N79" s="5">
        <v>-4.6097461772517709</v>
      </c>
      <c r="O79" s="5">
        <v>-6.3779085760919667</v>
      </c>
      <c r="P79" s="5">
        <v>-7.8819069695234605</v>
      </c>
      <c r="Q79" s="5">
        <v>-7.8343567404543304</v>
      </c>
      <c r="R79" s="5">
        <v>-6.3286081542720538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-9.5526206696368299E-2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-9.5526206696368299E-2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155</vt:i4>
      </vt:variant>
    </vt:vector>
  </HeadingPairs>
  <TitlesOfParts>
    <vt:vector size="155" baseType="lpstr">
      <vt:lpstr>cover</vt:lpstr>
      <vt:lpstr>index</vt:lpstr>
      <vt:lpstr>prod</vt:lpstr>
      <vt:lpstr>prodrec</vt:lpstr>
      <vt:lpstr>fos</vt:lpstr>
      <vt:lpstr>recycl</vt:lpstr>
      <vt:lpstr>imp</vt:lpstr>
      <vt:lpstr>stc</vt:lpstr>
      <vt:lpstr>duse</vt:lpstr>
      <vt:lpstr>exp</vt:lpstr>
      <vt:lpstr>bun</vt:lpstr>
      <vt:lpstr>buni</vt:lpstr>
      <vt:lpstr>bune</vt:lpstr>
      <vt:lpstr>GIC</vt:lpstr>
      <vt:lpstr>TITOT</vt:lpstr>
      <vt:lpstr>tipgn</vt:lpstr>
      <vt:lpstr>tipgt</vt:lpstr>
      <vt:lpstr>tipgtele</vt:lpstr>
      <vt:lpstr>tipgtchp</vt:lpstr>
      <vt:lpstr>B_101017</vt:lpstr>
      <vt:lpstr>tidh</vt:lpstr>
      <vt:lpstr>tirf</vt:lpstr>
      <vt:lpstr>tick</vt:lpstr>
      <vt:lpstr>tibf</vt:lpstr>
      <vt:lpstr>tigw</vt:lpstr>
      <vt:lpstr>tipf</vt:lpstr>
      <vt:lpstr>tibr</vt:lpstr>
      <vt:lpstr>tich</vt:lpstr>
      <vt:lpstr>ticl</vt:lpstr>
      <vt:lpstr>tibg</vt:lpstr>
      <vt:lpstr>tigl</vt:lpstr>
      <vt:lpstr>TOTOT</vt:lpstr>
      <vt:lpstr>topgn</vt:lpstr>
      <vt:lpstr>topgt</vt:lpstr>
      <vt:lpstr>topgtele</vt:lpstr>
      <vt:lpstr>topgtchp</vt:lpstr>
      <vt:lpstr>todh</vt:lpstr>
      <vt:lpstr>torf</vt:lpstr>
      <vt:lpstr>tock</vt:lpstr>
      <vt:lpstr>tobf</vt:lpstr>
      <vt:lpstr>togw</vt:lpstr>
      <vt:lpstr>topf</vt:lpstr>
      <vt:lpstr>tobr</vt:lpstr>
      <vt:lpstr>toch</vt:lpstr>
      <vt:lpstr>TRANS</vt:lpstr>
      <vt:lpstr>transint</vt:lpstr>
      <vt:lpstr>transptr</vt:lpstr>
      <vt:lpstr>transret</vt:lpstr>
      <vt:lpstr>CEN</vt:lpstr>
      <vt:lpstr>cenpd</vt:lpstr>
      <vt:lpstr>cenpu</vt:lpstr>
      <vt:lpstr>cenrf</vt:lpstr>
      <vt:lpstr>cenog</vt:lpstr>
      <vt:lpstr>cennu</vt:lpstr>
      <vt:lpstr>cencm</vt:lpstr>
      <vt:lpstr>cenck</vt:lpstr>
      <vt:lpstr>cenbf</vt:lpstr>
      <vt:lpstr>cengw</vt:lpstr>
      <vt:lpstr>cenpf</vt:lpstr>
      <vt:lpstr>cenbr</vt:lpstr>
      <vt:lpstr>cench</vt:lpstr>
      <vt:lpstr>cencl</vt:lpstr>
      <vt:lpstr>cenlr</vt:lpstr>
      <vt:lpstr>cenbg</vt:lpstr>
      <vt:lpstr>cengl</vt:lpstr>
      <vt:lpstr>cenns</vt:lpstr>
      <vt:lpstr>LOS</vt:lpstr>
      <vt:lpstr>AVFCO</vt:lpstr>
      <vt:lpstr>CFNEN</vt:lpstr>
      <vt:lpstr>B_101603</vt:lpstr>
      <vt:lpstr>B_101604</vt:lpstr>
      <vt:lpstr>B_101605</vt:lpstr>
      <vt:lpstr>cpch</vt:lpstr>
      <vt:lpstr>B_101606</vt:lpstr>
      <vt:lpstr>B_101607</vt:lpstr>
      <vt:lpstr>B_101608</vt:lpstr>
      <vt:lpstr>CF</vt:lpstr>
      <vt:lpstr>CIN</vt:lpstr>
      <vt:lpstr>cisi</vt:lpstr>
      <vt:lpstr>cisb</vt:lpstr>
      <vt:lpstr>cise</vt:lpstr>
      <vt:lpstr>cnfm</vt:lpstr>
      <vt:lpstr>cnfa</vt:lpstr>
      <vt:lpstr>cnfp</vt:lpstr>
      <vt:lpstr>cnfs</vt:lpstr>
      <vt:lpstr>cnfo</vt:lpstr>
      <vt:lpstr>cchi</vt:lpstr>
      <vt:lpstr>cbch</vt:lpstr>
      <vt:lpstr>coch</vt:lpstr>
      <vt:lpstr>cpha</vt:lpstr>
      <vt:lpstr>cnmm</vt:lpstr>
      <vt:lpstr>ccem</vt:lpstr>
      <vt:lpstr>ccer</vt:lpstr>
      <vt:lpstr>cgla</vt:lpstr>
      <vt:lpstr>cppa</vt:lpstr>
      <vt:lpstr>cpul</vt:lpstr>
      <vt:lpstr>cpap</vt:lpstr>
      <vt:lpstr>cprp</vt:lpstr>
      <vt:lpstr>cfbt</vt:lpstr>
      <vt:lpstr>ctre</vt:lpstr>
      <vt:lpstr>cmae</vt:lpstr>
      <vt:lpstr>ctel</vt:lpstr>
      <vt:lpstr>cwwp</vt:lpstr>
      <vt:lpstr>cmiq</vt:lpstr>
      <vt:lpstr>ccon</vt:lpstr>
      <vt:lpstr>cnsi</vt:lpstr>
      <vt:lpstr>CDM</vt:lpstr>
      <vt:lpstr>cres</vt:lpstr>
      <vt:lpstr>cressh</vt:lpstr>
      <vt:lpstr>cressc</vt:lpstr>
      <vt:lpstr>creswh</vt:lpstr>
      <vt:lpstr>cresco</vt:lpstr>
      <vt:lpstr>cresrf</vt:lpstr>
      <vt:lpstr>creswm</vt:lpstr>
      <vt:lpstr>cresdr</vt:lpstr>
      <vt:lpstr>cresdw</vt:lpstr>
      <vt:lpstr>crestv</vt:lpstr>
      <vt:lpstr>cresit</vt:lpstr>
      <vt:lpstr>cresli</vt:lpstr>
      <vt:lpstr>cresoa</vt:lpstr>
      <vt:lpstr>cser</vt:lpstr>
      <vt:lpstr>csersh</vt:lpstr>
      <vt:lpstr>csersc</vt:lpstr>
      <vt:lpstr>cserhw</vt:lpstr>
      <vt:lpstr>cserca</vt:lpstr>
      <vt:lpstr>cserve</vt:lpstr>
      <vt:lpstr>csersl</vt:lpstr>
      <vt:lpstr>cserbl</vt:lpstr>
      <vt:lpstr>csercr</vt:lpstr>
      <vt:lpstr>cserbt</vt:lpstr>
      <vt:lpstr>cserit</vt:lpstr>
      <vt:lpstr>cagr</vt:lpstr>
      <vt:lpstr>CTR</vt:lpstr>
      <vt:lpstr>ctro</vt:lpstr>
      <vt:lpstr>cp2w</vt:lpstr>
      <vt:lpstr>ccar</vt:lpstr>
      <vt:lpstr>cbus</vt:lpstr>
      <vt:lpstr>clcv</vt:lpstr>
      <vt:lpstr>chdv</vt:lpstr>
      <vt:lpstr>ctra</vt:lpstr>
      <vt:lpstr>crtp</vt:lpstr>
      <vt:lpstr>crth</vt:lpstr>
      <vt:lpstr>crtm</vt:lpstr>
      <vt:lpstr>crtf</vt:lpstr>
      <vt:lpstr>ctav</vt:lpstr>
      <vt:lpstr>capd</vt:lpstr>
      <vt:lpstr>capi</vt:lpstr>
      <vt:lpstr>cape</vt:lpstr>
      <vt:lpstr>cafi</vt:lpstr>
      <vt:lpstr>cafe</vt:lpstr>
      <vt:lpstr>ctdn</vt:lpstr>
      <vt:lpstr>cncs</vt:lpstr>
      <vt:lpstr>cniw</vt:lpstr>
      <vt:lpstr>ctpi</vt:lpstr>
      <vt:lpstr>STDIF</vt:lpstr>
    </vt:vector>
  </TitlesOfParts>
  <Company>European Commission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JRC-IDEES</dc:title>
  <dc:subject/>
  <dc:creator>JRC C.6</dc:creator>
  <cp:lastModifiedBy>ROZSAI Mate (JRC-SEVILLA)</cp:lastModifiedBy>
  <dcterms:created xsi:type="dcterms:W3CDTF">2018-07-19T13:44:56Z</dcterms:created>
  <dcterms:modified xsi:type="dcterms:W3CDTF">2018-07-19T13:44:58Z</dcterms:modified>
</cp:coreProperties>
</file>